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ANTO SUDIRO\Downloads\"/>
    </mc:Choice>
  </mc:AlternateContent>
  <xr:revisionPtr revIDLastSave="0" documentId="13_ncr:1_{E3B4CFDA-EF5A-4E54-8A56-584C8CA98E34}" xr6:coauthVersionLast="47" xr6:coauthVersionMax="47" xr10:uidLastSave="{00000000-0000-0000-0000-000000000000}"/>
  <bookViews>
    <workbookView xWindow="10080" yWindow="0" windowWidth="10470" windowHeight="6675" xr2:uid="{74F82DA7-9B6D-48F4-AAEE-CCF2B597B90C}"/>
  </bookViews>
  <sheets>
    <sheet name="Summary" sheetId="27" r:id="rId1"/>
    <sheet name="TC01" sheetId="4" r:id="rId2"/>
    <sheet name="TC02" sheetId="5" r:id="rId3"/>
    <sheet name="TC03" sheetId="6" r:id="rId4"/>
    <sheet name="TC04" sheetId="7" r:id="rId5"/>
    <sheet name="TC05" sheetId="8" r:id="rId6"/>
    <sheet name="TC06" sheetId="9" r:id="rId7"/>
    <sheet name="TC07" sheetId="10" r:id="rId8"/>
    <sheet name="TC08" sheetId="11" r:id="rId9"/>
    <sheet name="TC09" sheetId="12" r:id="rId10"/>
    <sheet name="TC10" sheetId="13" r:id="rId11"/>
    <sheet name="TC11" sheetId="14" r:id="rId12"/>
    <sheet name="TC12" sheetId="15" r:id="rId13"/>
    <sheet name="TC13" sheetId="16" r:id="rId14"/>
    <sheet name="TC14" sheetId="17" r:id="rId15"/>
    <sheet name="TC15" sheetId="18" r:id="rId16"/>
    <sheet name="TC16" sheetId="19" r:id="rId17"/>
    <sheet name="TC17" sheetId="20" r:id="rId18"/>
    <sheet name="TC18" sheetId="21" r:id="rId19"/>
    <sheet name="TC19" sheetId="22" r:id="rId20"/>
    <sheet name="TC20" sheetId="23" r:id="rId21"/>
    <sheet name="TC21" sheetId="24" r:id="rId22"/>
    <sheet name="TC22" sheetId="25" r:id="rId23"/>
    <sheet name="TC23" sheetId="26" r:id="rId24"/>
    <sheet name="TC24" sheetId="28" r:id="rId25"/>
    <sheet name="TC25" sheetId="29" r:id="rId26"/>
    <sheet name="TC26" sheetId="30" r:id="rId27"/>
    <sheet name="TC27" sheetId="31" r:id="rId28"/>
    <sheet name="TC28" sheetId="32" r:id="rId29"/>
    <sheet name="TC29" sheetId="33" r:id="rId30"/>
    <sheet name="TC30" sheetId="34" r:id="rId31"/>
    <sheet name="TC31" sheetId="35" r:id="rId32"/>
    <sheet name="TC32" sheetId="36" r:id="rId33"/>
    <sheet name="TC33" sheetId="37" r:id="rId34"/>
    <sheet name="TC34" sheetId="38" r:id="rId35"/>
    <sheet name="TC35" sheetId="39" r:id="rId36"/>
    <sheet name="TC36" sheetId="40" r:id="rId37"/>
    <sheet name="TC37" sheetId="41" r:id="rId38"/>
    <sheet name="TC38" sheetId="1" r:id="rId39"/>
    <sheet name="TC39" sheetId="2" r:id="rId40"/>
    <sheet name="TC40" sheetId="3" r:id="rId41"/>
    <sheet name="TC41" sheetId="43" r:id="rId42"/>
    <sheet name="TC42" sheetId="44" r:id="rId43"/>
    <sheet name="TC43" sheetId="45" r:id="rId44"/>
    <sheet name="TC44" sheetId="46" r:id="rId45"/>
    <sheet name="TC45" sheetId="47" r:id="rId46"/>
    <sheet name="TC46" sheetId="48" r:id="rId47"/>
    <sheet name="TC47" sheetId="49" r:id="rId48"/>
    <sheet name="TC48" sheetId="50" r:id="rId49"/>
    <sheet name="TC49" sheetId="51" r:id="rId50"/>
    <sheet name="TC50" sheetId="52" r:id="rId51"/>
  </sheets>
  <externalReferences>
    <externalReference r:id="rId52"/>
  </externalReferences>
  <definedNames>
    <definedName name="progressstatus">[1]!progressstatustbl[Progress Status]</definedName>
    <definedName name="teststatus">[1]!teststatustbl[Test Status]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4" i="27" l="1"/>
  <c r="B74" i="27" s="1"/>
  <c r="C74" i="27" s="1"/>
  <c r="B18" i="52"/>
  <c r="C18" i="52" s="1"/>
  <c r="B17" i="52"/>
  <c r="C17" i="52" s="1"/>
  <c r="B16" i="52"/>
  <c r="C16" i="52" s="1"/>
  <c r="B15" i="52"/>
  <c r="C15" i="52" s="1"/>
  <c r="B14" i="52"/>
  <c r="C14" i="52" s="1"/>
  <c r="B13" i="52"/>
  <c r="C13" i="52" s="1"/>
  <c r="B12" i="52"/>
  <c r="C12" i="52" s="1"/>
  <c r="B18" i="51"/>
  <c r="C18" i="51" s="1"/>
  <c r="B17" i="51"/>
  <c r="C17" i="51" s="1"/>
  <c r="B16" i="51"/>
  <c r="C16" i="51" s="1"/>
  <c r="B15" i="51"/>
  <c r="C15" i="51" s="1"/>
  <c r="B14" i="51"/>
  <c r="C14" i="51" s="1"/>
  <c r="B13" i="51"/>
  <c r="C13" i="51" s="1"/>
  <c r="B12" i="51"/>
  <c r="C12" i="51" s="1"/>
  <c r="B18" i="50"/>
  <c r="C18" i="50" s="1"/>
  <c r="B17" i="50"/>
  <c r="C17" i="50" s="1"/>
  <c r="B16" i="50"/>
  <c r="C16" i="50" s="1"/>
  <c r="B15" i="50"/>
  <c r="C15" i="50" s="1"/>
  <c r="B14" i="50"/>
  <c r="C14" i="50" s="1"/>
  <c r="B13" i="50"/>
  <c r="C13" i="50" s="1"/>
  <c r="B12" i="50"/>
  <c r="C12" i="50" s="1"/>
  <c r="B18" i="49"/>
  <c r="C18" i="49" s="1"/>
  <c r="B17" i="49"/>
  <c r="C17" i="49" s="1"/>
  <c r="B16" i="49"/>
  <c r="C16" i="49" s="1"/>
  <c r="B15" i="49"/>
  <c r="C15" i="49" s="1"/>
  <c r="B14" i="49"/>
  <c r="C14" i="49" s="1"/>
  <c r="B13" i="49"/>
  <c r="C13" i="49" s="1"/>
  <c r="B12" i="49"/>
  <c r="C12" i="49" s="1"/>
  <c r="B18" i="48"/>
  <c r="C18" i="48" s="1"/>
  <c r="B17" i="48"/>
  <c r="C17" i="48" s="1"/>
  <c r="B16" i="48"/>
  <c r="C16" i="48" s="1"/>
  <c r="B15" i="48"/>
  <c r="C15" i="48" s="1"/>
  <c r="B14" i="48"/>
  <c r="C14" i="48" s="1"/>
  <c r="B13" i="48"/>
  <c r="C13" i="48" s="1"/>
  <c r="B12" i="48"/>
  <c r="C12" i="48" s="1"/>
  <c r="B18" i="47"/>
  <c r="C18" i="47" s="1"/>
  <c r="B17" i="47"/>
  <c r="C17" i="47" s="1"/>
  <c r="B16" i="47"/>
  <c r="C16" i="47" s="1"/>
  <c r="B15" i="47"/>
  <c r="C15" i="47" s="1"/>
  <c r="B14" i="47"/>
  <c r="C14" i="47" s="1"/>
  <c r="B13" i="47"/>
  <c r="C13" i="47" s="1"/>
  <c r="B12" i="47"/>
  <c r="C12" i="47" s="1"/>
  <c r="A61" i="27"/>
  <c r="B61" i="27" s="1"/>
  <c r="C61" i="27" s="1"/>
  <c r="A62" i="27"/>
  <c r="B62" i="27" s="1"/>
  <c r="C62" i="27" s="1"/>
  <c r="A63" i="27"/>
  <c r="B63" i="27" s="1"/>
  <c r="C63" i="27" s="1"/>
  <c r="A64" i="27"/>
  <c r="B64" i="27" s="1"/>
  <c r="C64" i="27" s="1"/>
  <c r="A65" i="27"/>
  <c r="B65" i="27" s="1"/>
  <c r="C65" i="27" s="1"/>
  <c r="A66" i="27"/>
  <c r="B66" i="27" s="1"/>
  <c r="C66" i="27" s="1"/>
  <c r="A67" i="27"/>
  <c r="B67" i="27" s="1"/>
  <c r="C67" i="27" s="1"/>
  <c r="A68" i="27"/>
  <c r="B68" i="27" s="1"/>
  <c r="C68" i="27" s="1"/>
  <c r="A69" i="27"/>
  <c r="B69" i="27" s="1"/>
  <c r="C69" i="27" s="1"/>
  <c r="A70" i="27"/>
  <c r="B70" i="27" s="1"/>
  <c r="C70" i="27" s="1"/>
  <c r="A71" i="27"/>
  <c r="B71" i="27" s="1"/>
  <c r="C71" i="27" s="1"/>
  <c r="A72" i="27"/>
  <c r="B72" i="27" s="1"/>
  <c r="C72" i="27" s="1"/>
  <c r="A73" i="27"/>
  <c r="B73" i="27" s="1"/>
  <c r="C73" i="27" s="1"/>
  <c r="A56" i="27"/>
  <c r="B56" i="27" s="1"/>
  <c r="C56" i="27" s="1"/>
  <c r="A57" i="27"/>
  <c r="B57" i="27" s="1"/>
  <c r="C57" i="27" s="1"/>
  <c r="A58" i="27"/>
  <c r="B58" i="27" s="1"/>
  <c r="C58" i="27" s="1"/>
  <c r="A59" i="27"/>
  <c r="B59" i="27" s="1"/>
  <c r="C59" i="27" s="1"/>
  <c r="A60" i="27"/>
  <c r="B60" i="27" s="1"/>
  <c r="C60" i="27" s="1"/>
  <c r="B18" i="39"/>
  <c r="C18" i="39" s="1"/>
  <c r="B17" i="39"/>
  <c r="C17" i="39" s="1"/>
  <c r="B16" i="39"/>
  <c r="C16" i="39" s="1"/>
  <c r="B15" i="39"/>
  <c r="C15" i="39" s="1"/>
  <c r="B14" i="39"/>
  <c r="C14" i="39" s="1"/>
  <c r="B13" i="39"/>
  <c r="C13" i="39" s="1"/>
  <c r="B12" i="39"/>
  <c r="C12" i="39" s="1"/>
  <c r="B18" i="38"/>
  <c r="C18" i="38" s="1"/>
  <c r="B17" i="38"/>
  <c r="C17" i="38" s="1"/>
  <c r="B16" i="38"/>
  <c r="C16" i="38" s="1"/>
  <c r="B15" i="38"/>
  <c r="C15" i="38" s="1"/>
  <c r="B14" i="38"/>
  <c r="C14" i="38" s="1"/>
  <c r="B13" i="38"/>
  <c r="C13" i="38" s="1"/>
  <c r="B12" i="38"/>
  <c r="C12" i="38" s="1"/>
  <c r="B18" i="37"/>
  <c r="C18" i="37" s="1"/>
  <c r="B17" i="37"/>
  <c r="C17" i="37" s="1"/>
  <c r="B16" i="37"/>
  <c r="C16" i="37" s="1"/>
  <c r="B15" i="37"/>
  <c r="C15" i="37" s="1"/>
  <c r="B14" i="37"/>
  <c r="C14" i="37" s="1"/>
  <c r="B13" i="37"/>
  <c r="C13" i="37" s="1"/>
  <c r="B12" i="37"/>
  <c r="C12" i="37" s="1"/>
  <c r="B17" i="46"/>
  <c r="C17" i="46" s="1"/>
  <c r="B16" i="46"/>
  <c r="C16" i="46" s="1"/>
  <c r="B15" i="46"/>
  <c r="C15" i="46" s="1"/>
  <c r="B14" i="46"/>
  <c r="C14" i="46" s="1"/>
  <c r="B13" i="46"/>
  <c r="C13" i="46" s="1"/>
  <c r="B12" i="46"/>
  <c r="C12" i="46" s="1"/>
  <c r="B15" i="45"/>
  <c r="C15" i="45" s="1"/>
  <c r="B14" i="45"/>
  <c r="C14" i="45" s="1"/>
  <c r="B13" i="45"/>
  <c r="C13" i="45" s="1"/>
  <c r="B12" i="45"/>
  <c r="C12" i="45" s="1"/>
  <c r="B15" i="44"/>
  <c r="C15" i="44" s="1"/>
  <c r="B14" i="44"/>
  <c r="C14" i="44" s="1"/>
  <c r="B13" i="44"/>
  <c r="C13" i="44" s="1"/>
  <c r="B12" i="44"/>
  <c r="C12" i="44" s="1"/>
  <c r="B15" i="43"/>
  <c r="C15" i="43" s="1"/>
  <c r="B14" i="43"/>
  <c r="C14" i="43" s="1"/>
  <c r="B13" i="43"/>
  <c r="C13" i="43" s="1"/>
  <c r="B12" i="43"/>
  <c r="C12" i="43" s="1"/>
  <c r="B25" i="41"/>
  <c r="C25" i="41" s="1"/>
  <c r="B24" i="41"/>
  <c r="C24" i="41" s="1"/>
  <c r="B23" i="41"/>
  <c r="C23" i="41" s="1"/>
  <c r="B22" i="41"/>
  <c r="C22" i="41" s="1"/>
  <c r="B21" i="41"/>
  <c r="C21" i="41" s="1"/>
  <c r="B20" i="41"/>
  <c r="C20" i="41" s="1"/>
  <c r="B19" i="41"/>
  <c r="C19" i="41" s="1"/>
  <c r="B18" i="41"/>
  <c r="C18" i="41" s="1"/>
  <c r="B17" i="41"/>
  <c r="C17" i="41" s="1"/>
  <c r="B16" i="41"/>
  <c r="C16" i="41" s="1"/>
  <c r="B15" i="41"/>
  <c r="C15" i="41" s="1"/>
  <c r="B14" i="41"/>
  <c r="C14" i="41" s="1"/>
  <c r="B13" i="41"/>
  <c r="C13" i="41" s="1"/>
  <c r="B12" i="41"/>
  <c r="C12" i="41" s="1"/>
  <c r="B25" i="40"/>
  <c r="C25" i="40" s="1"/>
  <c r="B24" i="40"/>
  <c r="C24" i="40" s="1"/>
  <c r="B23" i="40"/>
  <c r="C23" i="40" s="1"/>
  <c r="B22" i="40"/>
  <c r="C22" i="40" s="1"/>
  <c r="B21" i="40"/>
  <c r="C21" i="40" s="1"/>
  <c r="B20" i="40"/>
  <c r="C20" i="40" s="1"/>
  <c r="B19" i="40"/>
  <c r="C19" i="40" s="1"/>
  <c r="B18" i="40"/>
  <c r="C18" i="40" s="1"/>
  <c r="B17" i="40"/>
  <c r="C17" i="40" s="1"/>
  <c r="B16" i="40"/>
  <c r="C16" i="40" s="1"/>
  <c r="B15" i="40"/>
  <c r="C15" i="40" s="1"/>
  <c r="B14" i="40"/>
  <c r="C14" i="40" s="1"/>
  <c r="B13" i="40"/>
  <c r="C13" i="40" s="1"/>
  <c r="B12" i="40"/>
  <c r="C12" i="40" s="1"/>
  <c r="B18" i="36"/>
  <c r="C18" i="36" s="1"/>
  <c r="B17" i="36"/>
  <c r="C17" i="36" s="1"/>
  <c r="B16" i="36"/>
  <c r="C16" i="36" s="1"/>
  <c r="B15" i="36"/>
  <c r="C15" i="36" s="1"/>
  <c r="B14" i="36"/>
  <c r="C14" i="36" s="1"/>
  <c r="B13" i="36"/>
  <c r="C13" i="36" s="1"/>
  <c r="B12" i="36"/>
  <c r="C12" i="36" s="1"/>
  <c r="B18" i="35"/>
  <c r="C18" i="35" s="1"/>
  <c r="B17" i="35"/>
  <c r="C17" i="35" s="1"/>
  <c r="B16" i="35"/>
  <c r="C16" i="35" s="1"/>
  <c r="B15" i="35"/>
  <c r="C15" i="35" s="1"/>
  <c r="B14" i="35"/>
  <c r="C14" i="35" s="1"/>
  <c r="B13" i="35"/>
  <c r="C13" i="35" s="1"/>
  <c r="B12" i="35"/>
  <c r="C12" i="35" s="1"/>
  <c r="B18" i="34"/>
  <c r="C18" i="34"/>
  <c r="B17" i="34"/>
  <c r="C17" i="34" s="1"/>
  <c r="B16" i="34"/>
  <c r="C16" i="34" s="1"/>
  <c r="B15" i="34"/>
  <c r="C15" i="34" s="1"/>
  <c r="B14" i="34"/>
  <c r="C14" i="34" s="1"/>
  <c r="B13" i="34"/>
  <c r="C13" i="34" s="1"/>
  <c r="B12" i="34"/>
  <c r="C12" i="34" s="1"/>
  <c r="B23" i="33"/>
  <c r="C23" i="33" s="1"/>
  <c r="B22" i="33"/>
  <c r="C22" i="33" s="1"/>
  <c r="B21" i="33"/>
  <c r="C21" i="33" s="1"/>
  <c r="B20" i="33"/>
  <c r="C20" i="33" s="1"/>
  <c r="B19" i="33"/>
  <c r="C19" i="33" s="1"/>
  <c r="B18" i="33"/>
  <c r="C18" i="33" s="1"/>
  <c r="B17" i="33"/>
  <c r="C17" i="33" s="1"/>
  <c r="B16" i="33"/>
  <c r="C16" i="33" s="1"/>
  <c r="B15" i="33"/>
  <c r="C15" i="33" s="1"/>
  <c r="B14" i="33"/>
  <c r="C14" i="33" s="1"/>
  <c r="B13" i="33"/>
  <c r="C13" i="33" s="1"/>
  <c r="B12" i="33"/>
  <c r="C12" i="33" s="1"/>
  <c r="B23" i="32"/>
  <c r="C23" i="32" s="1"/>
  <c r="B22" i="32"/>
  <c r="C22" i="32" s="1"/>
  <c r="B21" i="32"/>
  <c r="C21" i="32" s="1"/>
  <c r="B20" i="32"/>
  <c r="C20" i="32" s="1"/>
  <c r="B19" i="32"/>
  <c r="C19" i="32" s="1"/>
  <c r="B23" i="31"/>
  <c r="C23" i="31" s="1"/>
  <c r="B22" i="31"/>
  <c r="C22" i="31" s="1"/>
  <c r="B21" i="31"/>
  <c r="C21" i="31" s="1"/>
  <c r="B20" i="31"/>
  <c r="C20" i="31" s="1"/>
  <c r="B19" i="31"/>
  <c r="C19" i="31" s="1"/>
  <c r="B18" i="31"/>
  <c r="B18" i="32"/>
  <c r="C18" i="32" s="1"/>
  <c r="B17" i="32"/>
  <c r="C17" i="32" s="1"/>
  <c r="B16" i="32"/>
  <c r="C16" i="32" s="1"/>
  <c r="B15" i="32"/>
  <c r="C15" i="32" s="1"/>
  <c r="B14" i="32"/>
  <c r="C14" i="32" s="1"/>
  <c r="B13" i="32"/>
  <c r="C13" i="32" s="1"/>
  <c r="B12" i="32"/>
  <c r="C12" i="32" s="1"/>
  <c r="B17" i="31"/>
  <c r="C17" i="31"/>
  <c r="B16" i="31"/>
  <c r="C16" i="31"/>
  <c r="C18" i="31"/>
  <c r="B15" i="31"/>
  <c r="C15" i="31" s="1"/>
  <c r="B14" i="31"/>
  <c r="C14" i="31" s="1"/>
  <c r="B13" i="31"/>
  <c r="C13" i="31" s="1"/>
  <c r="B12" i="31"/>
  <c r="C12" i="31" s="1"/>
  <c r="B17" i="30"/>
  <c r="C17" i="30" s="1"/>
  <c r="B16" i="30"/>
  <c r="C16" i="30" s="1"/>
  <c r="B15" i="30"/>
  <c r="C15" i="30" s="1"/>
  <c r="B14" i="30"/>
  <c r="C14" i="30" s="1"/>
  <c r="B13" i="30"/>
  <c r="C13" i="30" s="1"/>
  <c r="B12" i="30"/>
  <c r="C12" i="30" s="1"/>
  <c r="B17" i="29"/>
  <c r="C17" i="29" s="1"/>
  <c r="B16" i="29"/>
  <c r="C16" i="29" s="1"/>
  <c r="B15" i="29"/>
  <c r="C15" i="29" s="1"/>
  <c r="B14" i="29"/>
  <c r="C14" i="29" s="1"/>
  <c r="B13" i="29"/>
  <c r="C13" i="29" s="1"/>
  <c r="B12" i="29"/>
  <c r="C12" i="29" s="1"/>
  <c r="A55" i="27"/>
  <c r="B55" i="27"/>
  <c r="C55" i="27"/>
  <c r="A54" i="27"/>
  <c r="B54" i="27"/>
  <c r="C54" i="27"/>
  <c r="A53" i="27"/>
  <c r="B53" i="27"/>
  <c r="C53" i="27"/>
  <c r="A52" i="27"/>
  <c r="B52" i="27"/>
  <c r="C52" i="27"/>
  <c r="A51" i="27"/>
  <c r="B51" i="27"/>
  <c r="C51" i="27"/>
  <c r="B17" i="28"/>
  <c r="C17" i="28" s="1"/>
  <c r="B16" i="28"/>
  <c r="C16" i="28" s="1"/>
  <c r="B15" i="28"/>
  <c r="C15" i="28" s="1"/>
  <c r="B14" i="28"/>
  <c r="C14" i="28" s="1"/>
  <c r="B13" i="28"/>
  <c r="C13" i="28" s="1"/>
  <c r="B12" i="28"/>
  <c r="C12" i="28" s="1"/>
  <c r="B17" i="26"/>
  <c r="C17" i="26" s="1"/>
  <c r="B16" i="26"/>
  <c r="C16" i="26" s="1"/>
  <c r="B15" i="26"/>
  <c r="C15" i="26" s="1"/>
  <c r="B14" i="26"/>
  <c r="C14" i="26" s="1"/>
  <c r="B13" i="26"/>
  <c r="C13" i="26" s="1"/>
  <c r="B12" i="26"/>
  <c r="C12" i="26" s="1"/>
  <c r="A50" i="27"/>
  <c r="B50" i="27"/>
  <c r="C50" i="27"/>
  <c r="A49" i="27"/>
  <c r="B49" i="27"/>
  <c r="C49" i="27"/>
  <c r="A48" i="27"/>
  <c r="B48" i="27"/>
  <c r="C48" i="27"/>
  <c r="A47" i="27"/>
  <c r="B47" i="27"/>
  <c r="C47" i="27"/>
  <c r="A46" i="27"/>
  <c r="B46" i="27"/>
  <c r="C46" i="27"/>
  <c r="A45" i="27"/>
  <c r="B45" i="27"/>
  <c r="C45" i="27"/>
  <c r="A44" i="27"/>
  <c r="B44" i="27"/>
  <c r="C44" i="27"/>
  <c r="A43" i="27"/>
  <c r="B43" i="27"/>
  <c r="C43" i="27"/>
  <c r="A42" i="27"/>
  <c r="B42" i="27"/>
  <c r="C42" i="27"/>
  <c r="A41" i="27"/>
  <c r="B41" i="27" s="1"/>
  <c r="A40" i="27"/>
  <c r="B40" i="27" s="1"/>
  <c r="A39" i="27"/>
  <c r="B39" i="27" s="1"/>
  <c r="A38" i="27"/>
  <c r="B38" i="27" s="1"/>
  <c r="A37" i="27"/>
  <c r="B37" i="27" s="1"/>
  <c r="A36" i="27"/>
  <c r="B36" i="27" s="1"/>
  <c r="A35" i="27"/>
  <c r="B35" i="27" s="1"/>
  <c r="A34" i="27"/>
  <c r="B34" i="27" s="1"/>
  <c r="A33" i="27"/>
  <c r="B33" i="27" s="1"/>
  <c r="A32" i="27"/>
  <c r="B32" i="27" s="1"/>
  <c r="A31" i="27"/>
  <c r="B31" i="27" s="1"/>
  <c r="A30" i="27"/>
  <c r="B30" i="27" s="1"/>
  <c r="A29" i="27"/>
  <c r="B29" i="27" s="1"/>
  <c r="A28" i="27"/>
  <c r="B28" i="27" s="1"/>
  <c r="A27" i="27"/>
  <c r="B27" i="27" s="1"/>
  <c r="A26" i="27"/>
  <c r="B26" i="27" s="1"/>
  <c r="A25" i="27"/>
  <c r="B25" i="27" s="1"/>
  <c r="C25" i="27" l="1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B17" i="25" l="1"/>
  <c r="C17" i="25" s="1"/>
  <c r="B16" i="25"/>
  <c r="C16" i="25" s="1"/>
  <c r="B15" i="25"/>
  <c r="C15" i="25" s="1"/>
  <c r="B14" i="25"/>
  <c r="C14" i="25" s="1"/>
  <c r="B13" i="25"/>
  <c r="C13" i="25" s="1"/>
  <c r="B12" i="25"/>
  <c r="C12" i="25" s="1"/>
  <c r="B17" i="24"/>
  <c r="C17" i="24" s="1"/>
  <c r="B16" i="24"/>
  <c r="C16" i="24" s="1"/>
  <c r="B15" i="24"/>
  <c r="C15" i="24" s="1"/>
  <c r="B14" i="24"/>
  <c r="C14" i="24" s="1"/>
  <c r="B13" i="24"/>
  <c r="C13" i="24" s="1"/>
  <c r="B12" i="24"/>
  <c r="C12" i="24" s="1"/>
  <c r="B17" i="23"/>
  <c r="C17" i="23" s="1"/>
  <c r="B16" i="23"/>
  <c r="C16" i="23" s="1"/>
  <c r="B15" i="23"/>
  <c r="C15" i="23" s="1"/>
  <c r="B14" i="23"/>
  <c r="C14" i="23" s="1"/>
  <c r="B13" i="23"/>
  <c r="C13" i="23" s="1"/>
  <c r="B12" i="23"/>
  <c r="C12" i="23" s="1"/>
  <c r="B19" i="22"/>
  <c r="C19" i="22" s="1"/>
  <c r="B18" i="22"/>
  <c r="C18" i="22" s="1"/>
  <c r="B17" i="22"/>
  <c r="C17" i="22" s="1"/>
  <c r="B16" i="22"/>
  <c r="C16" i="22" s="1"/>
  <c r="B15" i="22"/>
  <c r="C15" i="22" s="1"/>
  <c r="B14" i="22"/>
  <c r="C14" i="22" s="1"/>
  <c r="B13" i="22"/>
  <c r="C13" i="22" s="1"/>
  <c r="B12" i="22"/>
  <c r="C12" i="22" s="1"/>
  <c r="B19" i="21"/>
  <c r="C19" i="21" s="1"/>
  <c r="B18" i="21"/>
  <c r="C18" i="21" s="1"/>
  <c r="B17" i="21"/>
  <c r="C17" i="21" s="1"/>
  <c r="B16" i="21"/>
  <c r="C16" i="21" s="1"/>
  <c r="B15" i="21"/>
  <c r="C15" i="21" s="1"/>
  <c r="B14" i="21"/>
  <c r="C14" i="21" s="1"/>
  <c r="B13" i="21"/>
  <c r="C13" i="21" s="1"/>
  <c r="B12" i="21"/>
  <c r="C12" i="21" s="1"/>
  <c r="B19" i="20"/>
  <c r="C19" i="20" s="1"/>
  <c r="B18" i="20"/>
  <c r="C18" i="20" s="1"/>
  <c r="B17" i="20"/>
  <c r="C17" i="20" s="1"/>
  <c r="B16" i="20"/>
  <c r="C16" i="20" s="1"/>
  <c r="B15" i="20"/>
  <c r="C15" i="20" s="1"/>
  <c r="B14" i="20"/>
  <c r="C14" i="20" s="1"/>
  <c r="B13" i="20"/>
  <c r="C13" i="20" s="1"/>
  <c r="B12" i="20"/>
  <c r="C12" i="20" s="1"/>
  <c r="B17" i="19"/>
  <c r="C17" i="19" s="1"/>
  <c r="B16" i="19"/>
  <c r="C16" i="19" s="1"/>
  <c r="B15" i="19"/>
  <c r="C15" i="19" s="1"/>
  <c r="B14" i="19"/>
  <c r="C14" i="19" s="1"/>
  <c r="B13" i="19"/>
  <c r="C13" i="19" s="1"/>
  <c r="B12" i="19"/>
  <c r="C12" i="19" s="1"/>
  <c r="B17" i="18"/>
  <c r="C17" i="18" s="1"/>
  <c r="B16" i="18"/>
  <c r="C16" i="18" s="1"/>
  <c r="B15" i="18"/>
  <c r="C15" i="18" s="1"/>
  <c r="B14" i="18"/>
  <c r="C14" i="18" s="1"/>
  <c r="B13" i="18"/>
  <c r="C13" i="18" s="1"/>
  <c r="B12" i="18"/>
  <c r="C12" i="18" s="1"/>
  <c r="B17" i="17"/>
  <c r="C17" i="17" s="1"/>
  <c r="B16" i="17"/>
  <c r="C16" i="17" s="1"/>
  <c r="B15" i="17"/>
  <c r="C15" i="17" s="1"/>
  <c r="B14" i="17"/>
  <c r="C14" i="17" s="1"/>
  <c r="B13" i="17"/>
  <c r="C13" i="17" s="1"/>
  <c r="B12" i="17"/>
  <c r="C12" i="17" s="1"/>
  <c r="B19" i="16"/>
  <c r="C19" i="16" s="1"/>
  <c r="B18" i="16"/>
  <c r="C18" i="16" s="1"/>
  <c r="B17" i="16"/>
  <c r="C17" i="16" s="1"/>
  <c r="B16" i="16"/>
  <c r="C16" i="16" s="1"/>
  <c r="B15" i="16"/>
  <c r="C15" i="16" s="1"/>
  <c r="B14" i="16"/>
  <c r="C14" i="16" s="1"/>
  <c r="B13" i="16"/>
  <c r="C13" i="16" s="1"/>
  <c r="B12" i="16"/>
  <c r="C12" i="16" s="1"/>
  <c r="B19" i="15"/>
  <c r="C19" i="15" s="1"/>
  <c r="B18" i="15"/>
  <c r="C18" i="15" s="1"/>
  <c r="B17" i="15"/>
  <c r="C17" i="15" s="1"/>
  <c r="B16" i="15"/>
  <c r="C16" i="15" s="1"/>
  <c r="B15" i="15"/>
  <c r="C15" i="15" s="1"/>
  <c r="B14" i="15"/>
  <c r="C14" i="15" s="1"/>
  <c r="B13" i="15"/>
  <c r="C13" i="15" s="1"/>
  <c r="B12" i="15"/>
  <c r="C12" i="15" s="1"/>
  <c r="B12" i="13"/>
  <c r="B19" i="14"/>
  <c r="C19" i="14" s="1"/>
  <c r="B18" i="14"/>
  <c r="C18" i="14" s="1"/>
  <c r="B17" i="14"/>
  <c r="C17" i="14" s="1"/>
  <c r="B16" i="14"/>
  <c r="C16" i="14" s="1"/>
  <c r="B15" i="14"/>
  <c r="C15" i="14" s="1"/>
  <c r="B14" i="14"/>
  <c r="C14" i="14" s="1"/>
  <c r="B13" i="14"/>
  <c r="C13" i="14" s="1"/>
  <c r="B12" i="14"/>
  <c r="C12" i="14" s="1"/>
  <c r="C14" i="11"/>
  <c r="B19" i="13"/>
  <c r="C19" i="13" s="1"/>
  <c r="B18" i="13"/>
  <c r="C18" i="13" s="1"/>
  <c r="B17" i="13"/>
  <c r="C17" i="13" s="1"/>
  <c r="B16" i="13"/>
  <c r="C16" i="13" s="1"/>
  <c r="B15" i="13"/>
  <c r="C15" i="13" s="1"/>
  <c r="B14" i="13"/>
  <c r="C14" i="13" s="1"/>
  <c r="B13" i="13"/>
  <c r="C13" i="13" s="1"/>
  <c r="C12" i="13"/>
  <c r="B19" i="12"/>
  <c r="C19" i="12" s="1"/>
  <c r="B18" i="12"/>
  <c r="C18" i="12" s="1"/>
  <c r="B17" i="12"/>
  <c r="C17" i="12" s="1"/>
  <c r="B16" i="12"/>
  <c r="C16" i="12" s="1"/>
  <c r="B15" i="12"/>
  <c r="C15" i="12" s="1"/>
  <c r="B14" i="12"/>
  <c r="C14" i="12" s="1"/>
  <c r="B13" i="12"/>
  <c r="C13" i="12" s="1"/>
  <c r="B12" i="12"/>
  <c r="C12" i="12" s="1"/>
  <c r="B17" i="11"/>
  <c r="C17" i="11"/>
  <c r="B16" i="11"/>
  <c r="C16" i="11"/>
  <c r="B15" i="8"/>
  <c r="B12" i="9"/>
  <c r="C12" i="9"/>
  <c r="B13" i="9"/>
  <c r="C13" i="9"/>
  <c r="B14" i="9"/>
  <c r="C14" i="9"/>
  <c r="B15" i="9"/>
  <c r="C15" i="9"/>
  <c r="B16" i="9"/>
  <c r="C16" i="9"/>
  <c r="B17" i="9"/>
  <c r="C17" i="9"/>
  <c r="B13" i="5"/>
  <c r="B19" i="11"/>
  <c r="C19" i="11" s="1"/>
  <c r="B18" i="11"/>
  <c r="C18" i="11" s="1"/>
  <c r="B15" i="11"/>
  <c r="C15" i="11" s="1"/>
  <c r="B14" i="11"/>
  <c r="B13" i="11"/>
  <c r="C13" i="11" s="1"/>
  <c r="B12" i="11"/>
  <c r="C12" i="11" s="1"/>
  <c r="B17" i="10"/>
  <c r="C17" i="10" s="1"/>
  <c r="B16" i="10"/>
  <c r="C16" i="10" s="1"/>
  <c r="B15" i="10"/>
  <c r="C15" i="10" s="1"/>
  <c r="B14" i="10"/>
  <c r="C14" i="10" s="1"/>
  <c r="B13" i="10"/>
  <c r="C13" i="10" s="1"/>
  <c r="B12" i="10"/>
  <c r="C12" i="10" s="1"/>
  <c r="B17" i="8"/>
  <c r="C17" i="8" s="1"/>
  <c r="B16" i="8"/>
  <c r="C16" i="8" s="1"/>
  <c r="C15" i="8"/>
  <c r="B14" i="8"/>
  <c r="C14" i="8" s="1"/>
  <c r="B13" i="8"/>
  <c r="C13" i="8" s="1"/>
  <c r="B12" i="8"/>
  <c r="C12" i="8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7" i="5"/>
  <c r="C17" i="5" s="1"/>
  <c r="B16" i="5"/>
  <c r="C16" i="5" s="1"/>
  <c r="B15" i="5"/>
  <c r="C15" i="5" s="1"/>
  <c r="B14" i="5"/>
  <c r="C14" i="5" s="1"/>
  <c r="C13" i="5"/>
  <c r="B12" i="5"/>
  <c r="C12" i="5" s="1"/>
  <c r="B14" i="4"/>
  <c r="B17" i="4"/>
  <c r="C17" i="4"/>
  <c r="B12" i="4"/>
  <c r="C12" i="4" s="1"/>
  <c r="B13" i="4"/>
  <c r="C13" i="4" s="1"/>
  <c r="C14" i="4"/>
  <c r="B15" i="4"/>
  <c r="C15" i="4" s="1"/>
  <c r="B16" i="4"/>
  <c r="C16" i="4" s="1"/>
  <c r="B15" i="3"/>
  <c r="C15" i="3" s="1"/>
  <c r="B14" i="3"/>
  <c r="C14" i="3" s="1"/>
  <c r="B13" i="3"/>
  <c r="C13" i="3" s="1"/>
  <c r="B12" i="3"/>
  <c r="C12" i="3" s="1"/>
  <c r="B15" i="2"/>
  <c r="C15" i="2"/>
  <c r="B14" i="2"/>
  <c r="C14" i="2" s="1"/>
  <c r="B13" i="2"/>
  <c r="C13" i="2" s="1"/>
  <c r="B12" i="2"/>
  <c r="C12" i="2" s="1"/>
  <c r="B13" i="1" l="1"/>
  <c r="B12" i="1"/>
  <c r="C12" i="1"/>
  <c r="C13" i="1"/>
  <c r="B14" i="1"/>
  <c r="C14" i="1" s="1"/>
  <c r="B15" i="1"/>
  <c r="C15" i="1"/>
  <c r="B16" i="1"/>
  <c r="C16" i="1" s="1"/>
</calcChain>
</file>

<file path=xl/sharedStrings.xml><?xml version="1.0" encoding="utf-8"?>
<sst xmlns="http://schemas.openxmlformats.org/spreadsheetml/2006/main" count="3078" uniqueCount="271">
  <si>
    <t>Unit Test Case</t>
  </si>
  <si>
    <t>Test Case ID</t>
  </si>
  <si>
    <t>TC19</t>
  </si>
  <si>
    <t>Test Case Title</t>
  </si>
  <si>
    <t>Test Case Description</t>
  </si>
  <si>
    <t>System Version</t>
  </si>
  <si>
    <t>System Environment</t>
  </si>
  <si>
    <t>Tester Name</t>
  </si>
  <si>
    <t>Date</t>
  </si>
  <si>
    <t>Pass</t>
  </si>
  <si>
    <t>Expected Results</t>
  </si>
  <si>
    <t>Actual Result</t>
  </si>
  <si>
    <t>Notes</t>
  </si>
  <si>
    <t>TC01</t>
  </si>
  <si>
    <t>Test case ID</t>
  </si>
  <si>
    <t>Rizki Amalia</t>
  </si>
  <si>
    <t>https://gist.github.com/</t>
  </si>
  <si>
    <t>Sign up Account</t>
  </si>
  <si>
    <t>User want to sign up an account</t>
  </si>
  <si>
    <t>Category</t>
  </si>
  <si>
    <t>Positive cases</t>
  </si>
  <si>
    <t>Test Execution Step:</t>
  </si>
  <si>
    <t>Pre-Condition</t>
  </si>
  <si>
    <t>Step no.</t>
  </si>
  <si>
    <t>Test Case Action</t>
  </si>
  <si>
    <t>Test Data</t>
  </si>
  <si>
    <t>Status</t>
  </si>
  <si>
    <t>Navigate to https://gist.github.com/</t>
  </si>
  <si>
    <t>valid URL</t>
  </si>
  <si>
    <t xml:space="preserve">User should be able to go see homepage </t>
  </si>
  <si>
    <t>Click Sign Up</t>
  </si>
  <si>
    <t>Able to fill sign up form</t>
  </si>
  <si>
    <t>Enter Email address and password</t>
  </si>
  <si>
    <t>Click Continue</t>
  </si>
  <si>
    <t>Enter a valid email address and valid password</t>
  </si>
  <si>
    <t>Email: abc@gmail.com password: Test1234</t>
  </si>
  <si>
    <t>all field are filled correctly</t>
  </si>
  <si>
    <t>Valid Data</t>
  </si>
  <si>
    <t>Showing message OTP code will be send to your email</t>
  </si>
  <si>
    <t>Valid OTP code</t>
  </si>
  <si>
    <t>OTP Code: xxxxxx</t>
  </si>
  <si>
    <t>Enter verification code that send through your register email, and click OK</t>
  </si>
  <si>
    <t>Show pop up sign up successful/your account has been registered</t>
  </si>
  <si>
    <t>User able to see homepage</t>
  </si>
  <si>
    <t>Able sign up form</t>
  </si>
  <si>
    <t>Received OTP code from registered email</t>
  </si>
  <si>
    <t>Sign up successful</t>
  </si>
  <si>
    <t>TC02</t>
  </si>
  <si>
    <t>Negative cases</t>
  </si>
  <si>
    <t>Enter a valid email address and invalid password</t>
  </si>
  <si>
    <t>Email: abc@gmail.com password: Tes</t>
  </si>
  <si>
    <t>Appear warning "Require 15 character or at least 8 character with number and lowercase character"</t>
  </si>
  <si>
    <t>Appear warning not as required</t>
  </si>
  <si>
    <t>Enter invalid email address</t>
  </si>
  <si>
    <t>Email: abc@xxx.com</t>
  </si>
  <si>
    <t>Appear warning"Email is invalid or already taken"</t>
  </si>
  <si>
    <t>Appear warning because not as required</t>
  </si>
  <si>
    <t>TC03</t>
  </si>
  <si>
    <t>Sign In Account</t>
  </si>
  <si>
    <t>TC13</t>
  </si>
  <si>
    <t>TC12</t>
  </si>
  <si>
    <t>Sign in successful</t>
  </si>
  <si>
    <t>Create public gist</t>
  </si>
  <si>
    <t>Navigate to https://gist.github.com/ and sign in to your gist account</t>
  </si>
  <si>
    <t>valid URL, email/username, and password</t>
  </si>
  <si>
    <t>URL: https://gist.github.com/ Email: abc@gmail.com password: Test1234</t>
  </si>
  <si>
    <t>Click icon +</t>
  </si>
  <si>
    <t>User want to create a public gist (extension .js, and all field fill correctly)</t>
  </si>
  <si>
    <t>Sign in successful and redirect to dashboard home account</t>
  </si>
  <si>
    <t>Showing drop down list</t>
  </si>
  <si>
    <t>showing drop down list</t>
  </si>
  <si>
    <t>Select 'New Gist'</t>
  </si>
  <si>
    <t>Directed to the page to create a new gist</t>
  </si>
  <si>
    <t>Enter gist description, file name with extension, and write your code or notes</t>
  </si>
  <si>
    <t>User must be sign in first</t>
  </si>
  <si>
    <t>gist description: test
file name with extension: test.js
code/notes: test</t>
  </si>
  <si>
    <t>all field filled correctly</t>
  </si>
  <si>
    <t>Click Drop down button</t>
  </si>
  <si>
    <t>Select 'Public Gist' and Click 'Create Public Gist'</t>
  </si>
  <si>
    <t>Create public gist succes</t>
  </si>
  <si>
    <t>valid Data</t>
  </si>
  <si>
    <t>User want to create a public gist (extension .md, and all field fill correctly)</t>
  </si>
  <si>
    <t>gist description: test
file name with extension: test.md
code/notes: test</t>
  </si>
  <si>
    <t>User want to create a public gist (extension .txt, and all field fill correctly)</t>
  </si>
  <si>
    <t>gist description: test
file name with extension: test.txt
code/notes: test</t>
  </si>
  <si>
    <t>TC04</t>
  </si>
  <si>
    <t>User want to create a public gist with the same file name (extension .md, and all field fill correctly)</t>
  </si>
  <si>
    <t>There is already gist that have the same name and extension (e.g test.js)</t>
  </si>
  <si>
    <t>User want to create a public gist with the same file name (extension .js, and all field fill correctly)</t>
  </si>
  <si>
    <t>Can't create gist with the same file and extension</t>
  </si>
  <si>
    <t>There is already gist that have the same name and extension (e.g test.md)</t>
  </si>
  <si>
    <t>User want to create a public gist with the same file name (extension .txt, and all field fill correctly)</t>
  </si>
  <si>
    <t>There is already gist that have the same name and extension (e.g test.txt)</t>
  </si>
  <si>
    <t>TC05</t>
  </si>
  <si>
    <t>TC06</t>
  </si>
  <si>
    <t>TC07</t>
  </si>
  <si>
    <t>Empty all field</t>
  </si>
  <si>
    <t>all field are empty</t>
  </si>
  <si>
    <t>as expected</t>
  </si>
  <si>
    <t>User want to create a public gist with all field empty</t>
  </si>
  <si>
    <t>Invalid data</t>
  </si>
  <si>
    <t>data empty</t>
  </si>
  <si>
    <t>A warning appear "Contents can't be empty"</t>
  </si>
  <si>
    <t>user must sign in</t>
  </si>
  <si>
    <t>User want to create a public gist and add 1 more gist file but empty field (extension .js)</t>
  </si>
  <si>
    <t>TC08</t>
  </si>
  <si>
    <t>Click 'Add Files'</t>
  </si>
  <si>
    <t>Appear field to create gist</t>
  </si>
  <si>
    <t>Invalid Data</t>
  </si>
  <si>
    <t>TC09</t>
  </si>
  <si>
    <t>User want to create a public gist and add 1 more gist file but empty field (extension .md)</t>
  </si>
  <si>
    <t>TC10</t>
  </si>
  <si>
    <t>User want to create a public gist and add 1 more gist file but empty field (extension .txt)</t>
  </si>
  <si>
    <t>User want to create a public gist and add 1 more gist file but different extension (extension .js &amp; .md)</t>
  </si>
  <si>
    <t>Enter file name with extension, and write your code or notes</t>
  </si>
  <si>
    <t>file name with extension: test.txt
code/notes: test</t>
  </si>
  <si>
    <t>file name with extension: test.md
code/notes: test</t>
  </si>
  <si>
    <t>User want to create a public gist and add 1 more gist file but different extension (extension .js &amp; .txt)</t>
  </si>
  <si>
    <t>User want to create a public gist and add 1 more gist file but different extension (extension .md &amp; .txt)</t>
  </si>
  <si>
    <t>TC14</t>
  </si>
  <si>
    <t>Enter gist description, file name with extension, and empty code or notes</t>
  </si>
  <si>
    <t>Valid gist description, file with extension, and invalid code or notes</t>
  </si>
  <si>
    <t xml:space="preserve">gist description: test
file name with extension: test.md
code/notes: </t>
  </si>
  <si>
    <t>some field are filled</t>
  </si>
  <si>
    <t xml:space="preserve">gist description: test
file name with extension: test.js
code/notes: </t>
  </si>
  <si>
    <t>code/notes empty</t>
  </si>
  <si>
    <t xml:space="preserve">gist description: test
file name with extension: test.txt
code/notes: </t>
  </si>
  <si>
    <t>TC15</t>
  </si>
  <si>
    <t>User want to create a public gist with code/notes empty (Extension .md)</t>
  </si>
  <si>
    <t>TC16</t>
  </si>
  <si>
    <t>User want to create a public gist with code/notes empty (Extension .txt)</t>
  </si>
  <si>
    <t>User want to create a public gist with code/notes empty (Extension .js)</t>
  </si>
  <si>
    <t>file name with extension: test1.js
code/notes: test</t>
  </si>
  <si>
    <t>TC17</t>
  </si>
  <si>
    <t>User want to create a public gist and add 1 more gist file with the same extension (Extension .js &amp; .js)</t>
  </si>
  <si>
    <t>User want to create a public gist and add 1 more gist file with the same extension (Extension .md &amp; .md)</t>
  </si>
  <si>
    <t>file name with extension: test1.md
code/notes: test</t>
  </si>
  <si>
    <t>TC18</t>
  </si>
  <si>
    <t>User want to create a public gist and add 1 more gist file with the same extension (Extension .txt &amp; .txt)</t>
  </si>
  <si>
    <t>file name with extension: test1.txt
code/notes: test</t>
  </si>
  <si>
    <t>TC20</t>
  </si>
  <si>
    <t>Edit Existing Gist</t>
  </si>
  <si>
    <t>Click Icon Profile</t>
  </si>
  <si>
    <t>User already sign in</t>
  </si>
  <si>
    <t>Select 'Your Gist'</t>
  </si>
  <si>
    <t>Redirect to your gist page</t>
  </si>
  <si>
    <t>Select gist that you want to edit</t>
  </si>
  <si>
    <t>Showing details of the gist that you selected</t>
  </si>
  <si>
    <t>Click 'Edit'</t>
  </si>
  <si>
    <t>User able to edit their gist</t>
  </si>
  <si>
    <t>as Expected</t>
  </si>
  <si>
    <t>Click Update Public gist</t>
  </si>
  <si>
    <t>Update gist success</t>
  </si>
  <si>
    <t>gist: test.js</t>
  </si>
  <si>
    <t>User wants to edit existing gist (extension .js)</t>
  </si>
  <si>
    <t>User wants to edit existing gist (extension .md)</t>
  </si>
  <si>
    <t>gist: test.md</t>
  </si>
  <si>
    <t>User wants to edit existing gist (extension .txt)</t>
  </si>
  <si>
    <t>gist: test.txt</t>
  </si>
  <si>
    <t>Seq</t>
  </si>
  <si>
    <t>Task No</t>
  </si>
  <si>
    <t>Title</t>
  </si>
  <si>
    <t>User want to create a public gist with non existing extension (extension .js, and all field fill correctly)</t>
  </si>
  <si>
    <t>gist description: test
file name with extension: test.abc
code/notes: test</t>
  </si>
  <si>
    <t>Can't create gist with non existing extension</t>
  </si>
  <si>
    <t>Gist has been created but automatically change to existing extension</t>
  </si>
  <si>
    <t>TC23</t>
  </si>
  <si>
    <t>TC24</t>
  </si>
  <si>
    <t>Click 'Cancel'</t>
  </si>
  <si>
    <t>Back to gist detail page</t>
  </si>
  <si>
    <t>User wants to cancel editing exist gist (Extension .js)</t>
  </si>
  <si>
    <t>User wants to cancel editing exist gist (Extension .md)</t>
  </si>
  <si>
    <t>User wants to cancel editing exist gist (Extension .txt)</t>
  </si>
  <si>
    <t>TC25</t>
  </si>
  <si>
    <t>TC26</t>
  </si>
  <si>
    <t>Edit file name with extension</t>
  </si>
  <si>
    <t>Click Update Public Gist</t>
  </si>
  <si>
    <t>TC27</t>
  </si>
  <si>
    <t>TC28</t>
  </si>
  <si>
    <t>User wants to cancel editing exist gist (Change extension from .js to .md, and .txt)</t>
  </si>
  <si>
    <t>User wants to cancel editing exist gist (Change extension from .md to .js, and .txt)</t>
  </si>
  <si>
    <t>TC29</t>
  </si>
  <si>
    <t>User wants to cancel editing exist gist (Change extension from .txt to .js, and .md)</t>
  </si>
  <si>
    <t>TC30</t>
  </si>
  <si>
    <t>User wants to edit existing gist extension .js (erased all field)</t>
  </si>
  <si>
    <t>Edit gist to erased/empty all field</t>
  </si>
  <si>
    <t>gist description: 
file name with extension: 
code/notes:</t>
  </si>
  <si>
    <t>all field empty</t>
  </si>
  <si>
    <t>Can't update gist because field empty</t>
  </si>
  <si>
    <t>update gist success</t>
  </si>
  <si>
    <t>User wants to edit existing gist extension .md (erased all field)</t>
  </si>
  <si>
    <t>TC31</t>
  </si>
  <si>
    <t>User wants to edit existing gist extension .txt (erased all field)</t>
  </si>
  <si>
    <t>TC32</t>
  </si>
  <si>
    <t>TC36</t>
  </si>
  <si>
    <t>Delete Existing Gist</t>
  </si>
  <si>
    <t>User wants to delete existing gist (Extension ,js, .md, .txt)</t>
  </si>
  <si>
    <t>Click 'Delete'</t>
  </si>
  <si>
    <t>Appear pop up confirmation to delete</t>
  </si>
  <si>
    <t>Click OK</t>
  </si>
  <si>
    <t>Appear message your gist deleted successfully</t>
  </si>
  <si>
    <t>TC37</t>
  </si>
  <si>
    <t>User wants to Cancel delete existing gist (Extension ,js, .md, .txt)</t>
  </si>
  <si>
    <t>Click Cancel</t>
  </si>
  <si>
    <t>User want to sign up an account (password or email invalid)</t>
  </si>
  <si>
    <t>TC38</t>
  </si>
  <si>
    <t>TC39</t>
  </si>
  <si>
    <t>TC40</t>
  </si>
  <si>
    <t>User want to sign in (email and password correct)</t>
  </si>
  <si>
    <t>Click Sign in</t>
  </si>
  <si>
    <t>Able to fill sign in form</t>
  </si>
  <si>
    <t>Able sign in form</t>
  </si>
  <si>
    <t>Sign in Successful</t>
  </si>
  <si>
    <t>User want to sign in (all field empty)</t>
  </si>
  <si>
    <t>Empty Email address and password</t>
  </si>
  <si>
    <t>Email:
Password:</t>
  </si>
  <si>
    <t>Empty Field</t>
  </si>
  <si>
    <t>Appear warning "Incorrect username or password"</t>
  </si>
  <si>
    <t>TC41</t>
  </si>
  <si>
    <t>User want to sign in (Email correct but wrong password)</t>
  </si>
  <si>
    <t>TC42</t>
  </si>
  <si>
    <t>Enter Valid email address and invalid password</t>
  </si>
  <si>
    <t>Email: abc@gmail.com
Password: tes</t>
  </si>
  <si>
    <t>Can't sign in</t>
  </si>
  <si>
    <t>can't sign in</t>
  </si>
  <si>
    <t>TC43</t>
  </si>
  <si>
    <t>User want to sign in (wrong email address but correct password)</t>
  </si>
  <si>
    <t>Enter invalid email address and valid password</t>
  </si>
  <si>
    <t>Email: apa@xyz.com
Password: Test1234</t>
  </si>
  <si>
    <t>TC44</t>
  </si>
  <si>
    <t>Create Secret gist</t>
  </si>
  <si>
    <t>User want to create a secret gist (extension .js, and all field fill correctly)</t>
  </si>
  <si>
    <t>Select 'Secret Gist' and Click 'Create Secret Gist'</t>
  </si>
  <si>
    <t>Create secret gist succes</t>
  </si>
  <si>
    <t>TC33</t>
  </si>
  <si>
    <t>User wants to edit existing gist (there is 2 files on 1 gist and want to clear 1 of them)</t>
  </si>
  <si>
    <t>1. gist description: test
file name with extension: test.js
code/notes: test
2. file name with extension: test.js
code/notes: test</t>
  </si>
  <si>
    <t>Edit gist and empty 1 files</t>
  </si>
  <si>
    <t xml:space="preserve">1. gist description: test
file name with extension: test.js
code/notes: test
2. file name with extension: 
code/notes: </t>
  </si>
  <si>
    <t>Files 2 empty</t>
  </si>
  <si>
    <t>update gist success and files 2 automatically change their name with existing extension (file name with extension: gistfile1.txt)</t>
  </si>
  <si>
    <t>TC34</t>
  </si>
  <si>
    <t>1. gist description: test
file name with extension: test.md
code/notes: test
2. file name with extension: test.md
code/notes: test</t>
  </si>
  <si>
    <t xml:space="preserve">1. gist description: test
file name with extension: test.md
code/notes: test
2. file name with extension: 
code/notes: </t>
  </si>
  <si>
    <t>TC35</t>
  </si>
  <si>
    <t>1. gist description: test
file name with extension: test.txt
code/notes: test
2. file name with extension: test.txt
code/notes: test</t>
  </si>
  <si>
    <t xml:space="preserve">1. gist description: test
file name with extension: test.txt
code/notes: test
2. file name with extension: 
code/notes: </t>
  </si>
  <si>
    <t>TC45</t>
  </si>
  <si>
    <t>User wants to edit existing gist (there is 2 files on 1 gist and want to clear all of them)</t>
  </si>
  <si>
    <t>1. gist description: test
file name with extension: test.js
code/notes: test
2. file name with extension: test1.js
code/notes: test</t>
  </si>
  <si>
    <t>Empty both files</t>
  </si>
  <si>
    <t xml:space="preserve">1. gist description: 
file name with extension: 
code/notes: 
2. file name with extension: 
code/notes: </t>
  </si>
  <si>
    <t>Both files empty</t>
  </si>
  <si>
    <t>update gist success and both files automatically change their name with existing extension (file name with extension: gistfile1.txt , gistfile2.txt)</t>
  </si>
  <si>
    <t>TC46</t>
  </si>
  <si>
    <t>1. gist description: test
file name with extension: test.md
code/notes: test
2. file name with extension: test1.md
code/notes: test</t>
  </si>
  <si>
    <t>TC47</t>
  </si>
  <si>
    <t>1. gist description: test
file name with extension: test.txt
code/notes: test
2. file name with extension: test1.txt
code/notes: test</t>
  </si>
  <si>
    <t>There are 2 files on 1 gist with different extension. User wants to change the extension on one of the files</t>
  </si>
  <si>
    <t>1. gist description: test
file name with extension: test.js
code/notes: test
2. file name with extension: test1.md
code/notes: test</t>
  </si>
  <si>
    <t>1. gist description: test
file name with extension: test.js
code/notes: test
2. file name with extension: test1.txt
code/notes: test</t>
  </si>
  <si>
    <t>Change extension on one of the files</t>
  </si>
  <si>
    <t>change files 2 extension</t>
  </si>
  <si>
    <t xml:space="preserve">update gist success, but files 2 didn't change their extension but instead create new files with the extension that was edited earlier. </t>
  </si>
  <si>
    <t>TC48</t>
  </si>
  <si>
    <t>1. gist description: test
file name with extension: test.md
code/notes: test
2. file name with extension: test1.txt
code/notes: test</t>
  </si>
  <si>
    <t>1. gist description: test
file name with extension: test.md
code/notes: test
2. file name with extension: test1.js
code/notes: test</t>
  </si>
  <si>
    <t>TC49</t>
  </si>
  <si>
    <t>TC50</t>
  </si>
  <si>
    <t>1. gist description: test
file name with extension: test.txt
code/notes: test
2. file name with extension: test1.js
code/notes: test</t>
  </si>
  <si>
    <t>1. gist description: test
file name with extension: test.txt
code/notes: test
2. file name with extension: test1.md
code/notes: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</si>
</sst>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dd\,\ dd\ mmmm\ 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u/>
      <sz val="18"/>
      <color theme="0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22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4" fillId="2" borderId="2" xfId="1" applyNumberFormat="1" applyFont="1" applyFill="1" applyBorder="1" applyAlignment="1" applyProtection="1">
      <alignment horizontal="center" vertical="center"/>
    </xf>
    <xf numFmtId="49" fontId="4" fillId="2" borderId="3" xfId="1" applyNumberFormat="1" applyFont="1" applyFill="1" applyBorder="1" applyAlignment="1" applyProtection="1">
      <alignment horizontal="center" vertical="center"/>
    </xf>
    <xf numFmtId="49" fontId="5" fillId="3" borderId="4" xfId="0" applyNumberFormat="1" applyFont="1" applyFill="1" applyBorder="1" applyAlignment="1">
      <alignment horizontal="left" vertical="top"/>
    </xf>
    <xf numFmtId="49" fontId="5" fillId="3" borderId="5" xfId="0" applyNumberFormat="1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2" fillId="4" borderId="6" xfId="1" applyFill="1" applyBorder="1" applyAlignment="1" applyProtection="1">
      <alignment horizontal="left"/>
    </xf>
    <xf numFmtId="164" fontId="0" fillId="4" borderId="6" xfId="0" applyNumberForma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left" vertical="center" wrapText="1"/>
    </xf>
    <xf numFmtId="0" fontId="7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7" fillId="0" borderId="0" xfId="0" applyNumberFormat="1" applyFont="1" applyAlignment="1">
      <alignment horizontal="center" vertical="center" wrapText="1"/>
    </xf>
    <xf numFmtId="0" fontId="7" fillId="0" borderId="0" xfId="0" applyNumberFormat="1" applyFont="1" applyAlignment="1">
      <alignment horizontal="left" vertical="center" wrapText="1"/>
    </xf>
    <xf numFmtId="0" fontId="7" fillId="0" borderId="0" xfId="0" applyNumberFormat="1" applyFont="1" applyAlignment="1">
      <alignment horizontal="left" vertical="center"/>
    </xf>
    <xf numFmtId="0" fontId="2" fillId="4" borderId="4" xfId="1" applyFill="1" applyBorder="1" applyAlignment="1" applyProtection="1">
      <alignment horizontal="left"/>
    </xf>
    <xf numFmtId="0" fontId="2" fillId="4" borderId="7" xfId="1" applyFill="1" applyBorder="1" applyAlignment="1" applyProtection="1">
      <alignment horizontal="left"/>
    </xf>
    <xf numFmtId="0" fontId="2" fillId="4" borderId="5" xfId="1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4" borderId="4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164" fontId="0" fillId="4" borderId="4" xfId="0" applyNumberFormat="1" applyFill="1" applyBorder="1" applyAlignment="1">
      <alignment horizontal="left"/>
    </xf>
    <xf numFmtId="164" fontId="0" fillId="4" borderId="7" xfId="0" applyNumberFormat="1" applyFill="1" applyBorder="1" applyAlignment="1">
      <alignment horizontal="left"/>
    </xf>
    <xf numFmtId="164" fontId="0" fillId="4" borderId="5" xfId="0" applyNumberFormat="1" applyFill="1" applyBorder="1" applyAlignment="1">
      <alignment horizontal="left"/>
    </xf>
    <xf numFmtId="0" fontId="0" fillId="4" borderId="6" xfId="0" applyFill="1" applyBorder="1" applyAlignment="1">
      <alignment horizontal="left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0" fillId="5" borderId="0" xfId="0" applyFill="1"/>
    <xf numFmtId="0" fontId="0" fillId="5" borderId="0" xfId="0" applyFill="1" applyAlignment="1">
      <alignment wrapText="1"/>
    </xf>
    <xf numFmtId="0" fontId="9" fillId="0" borderId="0" xfId="0" applyFont="1"/>
    <xf numFmtId="0" fontId="2" fillId="0" borderId="0" xfId="1" applyFill="1" applyAlignment="1" applyProtection="1">
      <alignment horizontal="center"/>
    </xf>
    <xf numFmtId="0" fontId="2" fillId="5" borderId="0" xfId="1" applyFill="1" applyAlignment="1" applyProtection="1">
      <alignment horizontal="center"/>
    </xf>
    <xf numFmtId="0" fontId="2" fillId="0" borderId="0" xfId="1" applyAlignment="1" applyProtection="1">
      <alignment horizontal="center"/>
    </xf>
    <xf numFmtId="0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0" borderId="0" xfId="1" applyAlignment="1">
      <alignment horizontal="center"/>
    </xf>
    <xf numFmtId="0" fontId="7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904"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none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T%20-%20Mobile%20Abse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IT"/>
      <sheetName val="Summary"/>
      <sheetName val="TC01"/>
      <sheetName val="TC02"/>
      <sheetName val="TC03"/>
      <sheetName val="TC04"/>
      <sheetName val="TC05"/>
      <sheetName val="TC06"/>
      <sheetName val="TC07"/>
      <sheetName val="TC08"/>
      <sheetName val="TC09"/>
      <sheetName val="TC10"/>
      <sheetName val="TC11"/>
      <sheetName val="TC12"/>
      <sheetName val="TC13"/>
      <sheetName val="TC14"/>
      <sheetName val="TC15"/>
      <sheetName val="TC16"/>
      <sheetName val="TC17"/>
      <sheetName val="TC18"/>
      <sheetName val="TC19"/>
      <sheetName val="TC20"/>
      <sheetName val="List Bug"/>
    </sheetNames>
    <sheetDataSet>
      <sheetData sheetId="0" refreshError="1"/>
      <sheetData sheetId="1">
        <row r="2">
          <cell r="C2" t="str">
            <v>Totals</v>
          </cell>
        </row>
        <row r="3">
          <cell r="B3" t="str">
            <v>Not Started</v>
          </cell>
          <cell r="C3">
            <v>0</v>
          </cell>
        </row>
        <row r="4">
          <cell r="B4" t="str">
            <v>Partial Completed</v>
          </cell>
          <cell r="C4">
            <v>1</v>
          </cell>
        </row>
        <row r="5">
          <cell r="B5" t="str">
            <v>Completed</v>
          </cell>
          <cell r="C5">
            <v>16</v>
          </cell>
        </row>
        <row r="8">
          <cell r="I8" t="str">
            <v>Totals</v>
          </cell>
        </row>
        <row r="9">
          <cell r="H9" t="str">
            <v>Pass</v>
          </cell>
          <cell r="I9">
            <v>16</v>
          </cell>
        </row>
        <row r="10">
          <cell r="H10" t="str">
            <v>Ready for Retest</v>
          </cell>
          <cell r="I10">
            <v>0</v>
          </cell>
        </row>
        <row r="11">
          <cell r="H11" t="str">
            <v>In Progress</v>
          </cell>
          <cell r="I11">
            <v>1</v>
          </cell>
        </row>
        <row r="12">
          <cell r="H12" t="str">
            <v>Deferred</v>
          </cell>
          <cell r="I12">
            <v>0</v>
          </cell>
        </row>
        <row r="13">
          <cell r="H13" t="str">
            <v>Fail</v>
          </cell>
          <cell r="I1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7FDABD1-35BA-4B43-93B5-F5CE8548BE96}" name="testcasetbl" displayName="testcasetbl" ref="A24:C74" totalsRowShown="0" headerRowDxfId="603">
  <autoFilter ref="A24:C74" xr:uid="{57FDABD1-35BA-4B43-93B5-F5CE8548BE96}"/>
  <tableColumns count="3">
    <tableColumn id="1" xr3:uid="{4D987FD3-7236-444E-BA7D-71B05401DB4D}" name="Seq" dataDxfId="602">
      <calculatedColumnFormula>ROW(testcasetbl[[#This Row],[Task No]])-ROW(testcasetbl[[#Headers],[Task No]])</calculatedColumnFormula>
    </tableColumn>
    <tableColumn id="2" xr3:uid="{31FAB04A-0065-4038-A376-317C1B50B74F}" name="Task No" dataDxfId="601" dataCellStyle="Hyperlink">
      <calculatedColumnFormula>HYPERLINK("#TC"&amp;TEXT(testcasetbl[[#This Row],[Seq]],"00")&amp;"!A1","TC"&amp;TEXT(testcasetbl[[#This Row],[Seq]],"00"))</calculatedColumnFormula>
    </tableColumn>
    <tableColumn id="3" xr3:uid="{B64621A3-B52B-4332-81EE-63AAD21B140E}" name="Title" dataDxfId="600">
      <calculatedColumnFormula>INDIRECT(testcasetbl[[#This Row],[Task No]]&amp;"!C$3")</calculatedColumnFormula>
    </tableColumn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773C3C-15F7-42F7-8D66-E7BB2E698728}" name="testtbl6141811232427561216" displayName="testtbl6141811232427561216" ref="A11:J19" totalsRowShown="0" headerRowDxfId="771" dataDxfId="770">
  <autoFilter ref="A11:J19" xr:uid="{1C773C3C-15F7-42F7-8D66-E7BB2E698728}"/>
  <tableColumns count="10">
    <tableColumn id="3" xr3:uid="{3D50FEB6-A72F-4C8A-959A-A7078FCC3B4B}" name="Category" dataDxfId="769"/>
    <tableColumn id="1" xr3:uid="{112AF88E-30C2-4825-999C-660667F4A70D}" name="Step no." dataDxfId="768">
      <calculatedColumnFormula>ROW()-ROW(testtbl6141811232427561216[[#Headers],[Step no.]])</calculatedColumnFormula>
    </tableColumn>
    <tableColumn id="2" xr3:uid="{9CE8055A-1C3A-4B4D-96AE-FF369616E182}" name="Test case ID" dataDxfId="767">
      <calculatedColumnFormula>C$2&amp;TEXT(testtbl6141811232427561216[[#This Row],[Step no.]],"000")</calculatedColumnFormula>
    </tableColumn>
    <tableColumn id="4" xr3:uid="{CEF3602B-75C7-4C3B-B90E-FE04E1268485}" name="Test Case Action" dataDxfId="766"/>
    <tableColumn id="7" xr3:uid="{E209970B-FC5A-416B-8651-698D289247FD}" name="Pre-Condition" dataDxfId="765"/>
    <tableColumn id="12" xr3:uid="{A5E2E019-C9AC-461D-899F-97C76F824B78}" name="Test Data" dataDxfId="764"/>
    <tableColumn id="5" xr3:uid="{3333094E-0AF0-4786-86F1-FF128F395805}" name="Expected Results" dataDxfId="763"/>
    <tableColumn id="6" xr3:uid="{A21809DD-2533-4D93-B551-F11058B2EE24}" name="Actual Result" dataDxfId="762"/>
    <tableColumn id="11" xr3:uid="{509EEFF6-728E-42A9-AD7F-B5DDF5F6BAEC}" name="Status" dataDxfId="761"/>
    <tableColumn id="8" xr3:uid="{7ABAA5AC-5E99-4964-9D59-D0335A6A49B2}" name="Notes" dataDxfId="760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83A669-8876-49A5-85C8-53D9AE4ED3C8}" name="testtbl6141811232427561217" displayName="testtbl6141811232427561217" ref="A11:J19" totalsRowShown="0" headerRowDxfId="759" dataDxfId="758">
  <autoFilter ref="A11:J19" xr:uid="{A783A669-8876-49A5-85C8-53D9AE4ED3C8}"/>
  <tableColumns count="10">
    <tableColumn id="3" xr3:uid="{EBCA66B0-BEA0-4D5F-A41B-C10BA10D8B2C}" name="Category" dataDxfId="757"/>
    <tableColumn id="1" xr3:uid="{083F9C6F-2FFF-47C9-A03E-D7AED689ECB5}" name="Step no." dataDxfId="756">
      <calculatedColumnFormula>ROW()-ROW(testtbl6141811232427561217[[#Headers],[Step no.]])</calculatedColumnFormula>
    </tableColumn>
    <tableColumn id="2" xr3:uid="{B3100E7E-34FB-49FF-A74E-5ED6091E6885}" name="Test case ID" dataDxfId="755">
      <calculatedColumnFormula>C$2&amp;TEXT(testtbl6141811232427561217[[#This Row],[Step no.]],"000")</calculatedColumnFormula>
    </tableColumn>
    <tableColumn id="4" xr3:uid="{522A4FF7-FDEF-481C-9FD9-5A1E61E414E4}" name="Test Case Action" dataDxfId="754"/>
    <tableColumn id="7" xr3:uid="{28F6C362-5BEE-46F8-AD5B-805363DA639A}" name="Pre-Condition" dataDxfId="753"/>
    <tableColumn id="12" xr3:uid="{F4BA8CCD-585F-4C02-AD7A-C95D8E62BAE2}" name="Test Data" dataDxfId="752"/>
    <tableColumn id="5" xr3:uid="{A80B2C90-C374-4C74-B067-7966E8621CD2}" name="Expected Results" dataDxfId="751"/>
    <tableColumn id="6" xr3:uid="{33F336DF-6291-4F59-8072-49119C6C81B8}" name="Actual Result" dataDxfId="750"/>
    <tableColumn id="11" xr3:uid="{69E75B13-205B-4A67-99D6-98A18C470513}" name="Status" dataDxfId="749"/>
    <tableColumn id="8" xr3:uid="{95F2DFB6-A268-4E26-95B5-BCBDD4C5DDC1}" name="Notes" dataDxfId="748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B28ECFF-1A16-43AB-A528-15DAF3B8CB25}" name="testtbl614181123242756121718" displayName="testtbl614181123242756121718" ref="A11:J19" totalsRowShown="0" headerRowDxfId="747" dataDxfId="746">
  <autoFilter ref="A11:J19" xr:uid="{9B28ECFF-1A16-43AB-A528-15DAF3B8CB25}"/>
  <tableColumns count="10">
    <tableColumn id="3" xr3:uid="{CB4AE7A4-9285-41F3-9E55-C0EF27AA04D9}" name="Category" dataDxfId="745"/>
    <tableColumn id="1" xr3:uid="{621505B2-FFFA-4360-91B2-05EE79FB4210}" name="Step no." dataDxfId="744">
      <calculatedColumnFormula>ROW()-ROW(testtbl614181123242756121718[[#Headers],[Step no.]])</calculatedColumnFormula>
    </tableColumn>
    <tableColumn id="2" xr3:uid="{905DBF03-3275-4831-94C6-39F08A9A74BD}" name="Test case ID" dataDxfId="743">
      <calculatedColumnFormula>C$2&amp;TEXT(testtbl614181123242756121718[[#This Row],[Step no.]],"000")</calculatedColumnFormula>
    </tableColumn>
    <tableColumn id="4" xr3:uid="{0832E763-2DEF-4648-AA03-E6C6741484EC}" name="Test Case Action" dataDxfId="742"/>
    <tableColumn id="7" xr3:uid="{D103E4A2-AED1-4B4B-B89E-E206CD4C9D54}" name="Pre-Condition" dataDxfId="741"/>
    <tableColumn id="12" xr3:uid="{1891E514-46D9-43F4-B763-48288ED84340}" name="Test Data" dataDxfId="740"/>
    <tableColumn id="5" xr3:uid="{0E3BF47A-50E8-4A3F-8A10-FD6F73B820E5}" name="Expected Results" dataDxfId="739"/>
    <tableColumn id="6" xr3:uid="{ECD2FF40-BDB3-4BF8-A631-1D81B027E920}" name="Actual Result" dataDxfId="738"/>
    <tableColumn id="11" xr3:uid="{DABA8594-B111-4EDB-942A-892005DDA2FB}" name="Status" dataDxfId="737"/>
    <tableColumn id="8" xr3:uid="{D08448CD-7F90-456D-A47D-49EF291F0E72}" name="Notes" dataDxfId="736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3743D58-5A79-4E3F-B34F-91347ADC6B5A}" name="testtbl61418112324275612171819" displayName="testtbl61418112324275612171819" ref="A11:J19" totalsRowShown="0" headerRowDxfId="735" dataDxfId="734">
  <autoFilter ref="A11:J19" xr:uid="{33743D58-5A79-4E3F-B34F-91347ADC6B5A}"/>
  <tableColumns count="10">
    <tableColumn id="3" xr3:uid="{045C849E-2CE2-40C0-BDE1-5957D39D2226}" name="Category" dataDxfId="733"/>
    <tableColumn id="1" xr3:uid="{E086A1D3-529A-43B8-8C42-487C9C9E9C89}" name="Step no." dataDxfId="732">
      <calculatedColumnFormula>ROW()-ROW(testtbl61418112324275612171819[[#Headers],[Step no.]])</calculatedColumnFormula>
    </tableColumn>
    <tableColumn id="2" xr3:uid="{6D194722-03AF-4EC7-A8C8-F0904AB584E6}" name="Test case ID" dataDxfId="731">
      <calculatedColumnFormula>C$2&amp;TEXT(testtbl61418112324275612171819[[#This Row],[Step no.]],"000")</calculatedColumnFormula>
    </tableColumn>
    <tableColumn id="4" xr3:uid="{893BEC7E-C459-4375-BB1E-8307A0689D03}" name="Test Case Action" dataDxfId="730"/>
    <tableColumn id="7" xr3:uid="{4D81C836-5978-4238-85B3-0239F8FB0B41}" name="Pre-Condition" dataDxfId="729"/>
    <tableColumn id="12" xr3:uid="{8699123D-4D20-44B4-A096-1BCB2C23258C}" name="Test Data" dataDxfId="728"/>
    <tableColumn id="5" xr3:uid="{7B70E7B0-4177-44D8-A548-7FB14C72DA40}" name="Expected Results" dataDxfId="727"/>
    <tableColumn id="6" xr3:uid="{5F2D1112-400B-43FB-86C1-CF60EB3D4215}" name="Actual Result" dataDxfId="726"/>
    <tableColumn id="11" xr3:uid="{0543F240-4F6E-48AF-9C3B-4619B0F14FE9}" name="Status" dataDxfId="725"/>
    <tableColumn id="8" xr3:uid="{83214E92-B940-4910-A3CA-86FD94B9717F}" name="Notes" dataDxfId="724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0C52048-CA75-4BD6-8762-E453D8D19E86}" name="testtbl6141811232427561217181920" displayName="testtbl6141811232427561217181920" ref="A11:J19" totalsRowShown="0" headerRowDxfId="723" dataDxfId="722">
  <autoFilter ref="A11:J19" xr:uid="{F0C52048-CA75-4BD6-8762-E453D8D19E86}"/>
  <tableColumns count="10">
    <tableColumn id="3" xr3:uid="{77CB5101-8C44-4D55-99E2-C32C85C37566}" name="Category" dataDxfId="721"/>
    <tableColumn id="1" xr3:uid="{7E4B3681-2348-47A6-8994-E014D007FCE2}" name="Step no." dataDxfId="720">
      <calculatedColumnFormula>ROW()-ROW(testtbl6141811232427561217181920[[#Headers],[Step no.]])</calculatedColumnFormula>
    </tableColumn>
    <tableColumn id="2" xr3:uid="{FAF298E6-A577-44BF-B2C8-8B3044DF038E}" name="Test case ID" dataDxfId="719">
      <calculatedColumnFormula>C$2&amp;TEXT(testtbl6141811232427561217181920[[#This Row],[Step no.]],"000")</calculatedColumnFormula>
    </tableColumn>
    <tableColumn id="4" xr3:uid="{2DBFBAAA-18F3-4C46-B0FA-3802BD286C5F}" name="Test Case Action" dataDxfId="718"/>
    <tableColumn id="7" xr3:uid="{EC8546A9-9636-431F-BC51-AF95BF1D761F}" name="Pre-Condition" dataDxfId="717"/>
    <tableColumn id="12" xr3:uid="{02BC984C-F118-4AF8-B213-5885B750FA13}" name="Test Data" dataDxfId="716"/>
    <tableColumn id="5" xr3:uid="{5565D162-A3F6-49D7-B46E-68163960B629}" name="Expected Results" dataDxfId="715"/>
    <tableColumn id="6" xr3:uid="{FD96F12A-1864-4AD5-B705-A9C84EE3F845}" name="Actual Result" dataDxfId="714"/>
    <tableColumn id="11" xr3:uid="{9B6858BA-9AAD-4174-953D-BE7C94AA7A6A}" name="Status" dataDxfId="713"/>
    <tableColumn id="8" xr3:uid="{EA1A517D-4EEB-491A-98CB-EB7EDCA5484C}" name="Notes" dataDxfId="712"/>
  </tableColumns>
  <tableStyleInfo name="TableStyleMedium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A493549-A9A7-4BD0-AA2B-D2C6ADFA3809}" name="testtbl6141811232427561121" displayName="testtbl6141811232427561121" ref="A11:J17" totalsRowShown="0" headerRowDxfId="711" dataDxfId="710">
  <autoFilter ref="A11:J17" xr:uid="{0A493549-A9A7-4BD0-AA2B-D2C6ADFA3809}"/>
  <tableColumns count="10">
    <tableColumn id="3" xr3:uid="{158B337A-EAB3-4D5B-9A98-6F883DB11C63}" name="Category" dataDxfId="709"/>
    <tableColumn id="1" xr3:uid="{26170DE7-E787-4073-AAC6-07F2697A1DCA}" name="Step no." dataDxfId="708">
      <calculatedColumnFormula>ROW()-ROW(testtbl6141811232427561121[[#Headers],[Step no.]])</calculatedColumnFormula>
    </tableColumn>
    <tableColumn id="2" xr3:uid="{5C31C0D1-A5B0-4ECE-804A-0AD2DE6407AD}" name="Test case ID" dataDxfId="707">
      <calculatedColumnFormula>C$2&amp;TEXT(testtbl6141811232427561121[[#This Row],[Step no.]],"000")</calculatedColumnFormula>
    </tableColumn>
    <tableColumn id="4" xr3:uid="{E570D075-FE36-4AD7-A691-5D7DBED3F5E3}" name="Test Case Action" dataDxfId="706"/>
    <tableColumn id="7" xr3:uid="{E750038D-D7B0-4C28-9BBA-A18E47217890}" name="Pre-Condition" dataDxfId="705"/>
    <tableColumn id="12" xr3:uid="{41C752D0-632E-4E7B-8D29-2437AE203FCA}" name="Test Data" dataDxfId="704"/>
    <tableColumn id="5" xr3:uid="{07292791-4ED4-441A-93FC-372E1F0F7BC8}" name="Expected Results" dataDxfId="703"/>
    <tableColumn id="6" xr3:uid="{35E73222-50C9-4D1A-BEBE-0A6C94554D39}" name="Actual Result" dataDxfId="702"/>
    <tableColumn id="11" xr3:uid="{744E6625-041E-4E4B-AC62-3F6A79E59422}" name="Status" dataDxfId="701"/>
    <tableColumn id="8" xr3:uid="{8CA21D30-F6BC-43F3-A1A1-9033DBEDC843}" name="Notes" dataDxfId="700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FC8D2D9-42AE-4F34-BC4C-6E2DE70A2E87}" name="testtbl614181123242756112122" displayName="testtbl614181123242756112122" ref="A11:J17" totalsRowShown="0" headerRowDxfId="699" dataDxfId="698">
  <autoFilter ref="A11:J17" xr:uid="{0FC8D2D9-42AE-4F34-BC4C-6E2DE70A2E87}"/>
  <tableColumns count="10">
    <tableColumn id="3" xr3:uid="{FF3D99D0-8F70-4BE5-9729-FD83715DA194}" name="Category" dataDxfId="697"/>
    <tableColumn id="1" xr3:uid="{855604A6-680F-4DA6-A621-6D364937F659}" name="Step no." dataDxfId="696">
      <calculatedColumnFormula>ROW()-ROW(testtbl614181123242756112122[[#Headers],[Step no.]])</calculatedColumnFormula>
    </tableColumn>
    <tableColumn id="2" xr3:uid="{BBE0E7E4-2F89-431C-8D96-6382D6FFA5FA}" name="Test case ID" dataDxfId="695">
      <calculatedColumnFormula>C$2&amp;TEXT(testtbl614181123242756112122[[#This Row],[Step no.]],"000")</calculatedColumnFormula>
    </tableColumn>
    <tableColumn id="4" xr3:uid="{B75D39B0-F3D8-450F-9EBF-FF4DB68DACF6}" name="Test Case Action" dataDxfId="694"/>
    <tableColumn id="7" xr3:uid="{76ADD51E-2D2E-4535-BEC9-CDEDDD1682B5}" name="Pre-Condition" dataDxfId="693"/>
    <tableColumn id="12" xr3:uid="{2CAC4B44-B58B-4AA2-B2D6-1008AAB98935}" name="Test Data" dataDxfId="692"/>
    <tableColumn id="5" xr3:uid="{2FB224DE-4754-43CF-8ED8-1315BFB28237}" name="Expected Results" dataDxfId="691"/>
    <tableColumn id="6" xr3:uid="{0DC48900-911B-43E6-ACBE-C2268B64D286}" name="Actual Result" dataDxfId="690"/>
    <tableColumn id="11" xr3:uid="{B6BEBD4C-2181-4240-B8EB-2C6F5D78AB84}" name="Status" dataDxfId="689"/>
    <tableColumn id="8" xr3:uid="{519C97C6-BC28-4B90-BC7E-FA655E19BEBB}" name="Notes" dataDxfId="688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EA06E70-E5CE-45DE-BF94-97A3EBCEA227}" name="testtbl61418112324275611212223" displayName="testtbl61418112324275611212223" ref="A11:J17" totalsRowShown="0" headerRowDxfId="687" dataDxfId="686">
  <autoFilter ref="A11:J17" xr:uid="{8EA06E70-E5CE-45DE-BF94-97A3EBCEA227}"/>
  <tableColumns count="10">
    <tableColumn id="3" xr3:uid="{60B902C2-A205-4A84-AEB5-7F7F93107BDB}" name="Category" dataDxfId="685"/>
    <tableColumn id="1" xr3:uid="{8D8F1F56-A00E-4D1B-97F5-562B3D7086B4}" name="Step no." dataDxfId="684">
      <calculatedColumnFormula>ROW()-ROW(testtbl61418112324275611212223[[#Headers],[Step no.]])</calculatedColumnFormula>
    </tableColumn>
    <tableColumn id="2" xr3:uid="{F6B7E506-DC1F-49F5-B430-58F7454E6F99}" name="Test case ID" dataDxfId="683">
      <calculatedColumnFormula>C$2&amp;TEXT(testtbl61418112324275611212223[[#This Row],[Step no.]],"000")</calculatedColumnFormula>
    </tableColumn>
    <tableColumn id="4" xr3:uid="{DD3F2A4A-8176-41C8-AC5D-4578186E0DA9}" name="Test Case Action" dataDxfId="682"/>
    <tableColumn id="7" xr3:uid="{8FE3AC11-4244-43BC-AA20-7FCF1A0B63B9}" name="Pre-Condition" dataDxfId="681"/>
    <tableColumn id="12" xr3:uid="{7518CEBF-9C6A-4D1A-8095-EE1DF36635CC}" name="Test Data" dataDxfId="680"/>
    <tableColumn id="5" xr3:uid="{BDE018FE-2A54-4B01-B95F-1BB80BD12C90}" name="Expected Results" dataDxfId="679"/>
    <tableColumn id="6" xr3:uid="{4BAA4B56-501A-47F6-8B2B-E05EA4C105AB}" name="Actual Result" dataDxfId="678"/>
    <tableColumn id="11" xr3:uid="{F5EAA92B-34E5-42AB-886D-D6DC3FDCB9F8}" name="Status" dataDxfId="677"/>
    <tableColumn id="8" xr3:uid="{53AFDDB2-5094-47B4-8600-93C6992D6804}" name="Notes" dataDxfId="676"/>
  </tableColumns>
  <tableStyleInfo name="TableStyleMedium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6FF5663-8D55-4B15-9619-AA02002B7912}" name="testtbl614181123242756121718192024" displayName="testtbl614181123242756121718192024" ref="A11:J19" totalsRowShown="0" headerRowDxfId="675" dataDxfId="674">
  <autoFilter ref="A11:J19" xr:uid="{B6FF5663-8D55-4B15-9619-AA02002B7912}"/>
  <tableColumns count="10">
    <tableColumn id="3" xr3:uid="{E79E32B8-33DA-42A4-A0E9-D0DC939DC787}" name="Category" dataDxfId="673"/>
    <tableColumn id="1" xr3:uid="{0ED525E3-DD65-453F-98D8-692CC92C0714}" name="Step no." dataDxfId="672">
      <calculatedColumnFormula>ROW()-ROW(testtbl614181123242756121718192024[[#Headers],[Step no.]])</calculatedColumnFormula>
    </tableColumn>
    <tableColumn id="2" xr3:uid="{BAF752A5-1570-49EB-859E-80FBFE9C73F4}" name="Test case ID" dataDxfId="671">
      <calculatedColumnFormula>C$2&amp;TEXT(testtbl614181123242756121718192024[[#This Row],[Step no.]],"000")</calculatedColumnFormula>
    </tableColumn>
    <tableColumn id="4" xr3:uid="{4EB8A048-0AEA-4267-806E-BF0232B3360A}" name="Test Case Action" dataDxfId="670"/>
    <tableColumn id="7" xr3:uid="{CE693157-E61C-46D1-888B-B94AAB1D2E92}" name="Pre-Condition" dataDxfId="669"/>
    <tableColumn id="12" xr3:uid="{754ADBC1-7D7B-44B9-9F7B-B47D7C7B051C}" name="Test Data" dataDxfId="668"/>
    <tableColumn id="5" xr3:uid="{86679A05-2D12-4618-AA00-1A65DFCD794F}" name="Expected Results" dataDxfId="667"/>
    <tableColumn id="6" xr3:uid="{099CBEFB-7366-4ADE-AF9C-C23ED03B896B}" name="Actual Result" dataDxfId="666"/>
    <tableColumn id="11" xr3:uid="{4FE9DBF8-B82E-4F3D-B357-88A590D0CCAB}" name="Status" dataDxfId="665"/>
    <tableColumn id="8" xr3:uid="{D36F34D3-DFD6-484C-A7EA-9550963026F9}" name="Notes" dataDxfId="664"/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33F19E6-3694-4042-927D-D3D87201BCDC}" name="testtbl61418112324275612171819202425" displayName="testtbl61418112324275612171819202425" ref="A11:J19" totalsRowShown="0" headerRowDxfId="663" dataDxfId="662">
  <autoFilter ref="A11:J19" xr:uid="{833F19E6-3694-4042-927D-D3D87201BCDC}"/>
  <tableColumns count="10">
    <tableColumn id="3" xr3:uid="{E2A6D340-B31B-40AF-B552-ABE1EF064AEA}" name="Category" dataDxfId="661"/>
    <tableColumn id="1" xr3:uid="{CF8D888A-623C-42C3-9C7A-B68767E297CA}" name="Step no." dataDxfId="660">
      <calculatedColumnFormula>ROW()-ROW(testtbl61418112324275612171819202425[[#Headers],[Step no.]])</calculatedColumnFormula>
    </tableColumn>
    <tableColumn id="2" xr3:uid="{D596A63B-8110-473D-B2F4-273E8C184C24}" name="Test case ID" dataDxfId="659">
      <calculatedColumnFormula>C$2&amp;TEXT(testtbl61418112324275612171819202425[[#This Row],[Step no.]],"000")</calculatedColumnFormula>
    </tableColumn>
    <tableColumn id="4" xr3:uid="{65FCF72E-3DC4-4D31-8545-F2C92E07358C}" name="Test Case Action" dataDxfId="658"/>
    <tableColumn id="7" xr3:uid="{0911EEC7-DA95-48F5-AB05-0EC87F764D90}" name="Pre-Condition" dataDxfId="657"/>
    <tableColumn id="12" xr3:uid="{E4BE80EC-7725-49EB-A9E7-C3200233F3BF}" name="Test Data" dataDxfId="656"/>
    <tableColumn id="5" xr3:uid="{65D76570-7958-460A-A4A4-A0F7BB2AE3E9}" name="Expected Results" dataDxfId="655"/>
    <tableColumn id="6" xr3:uid="{80301923-6BF0-4228-AEFA-8059B782BC26}" name="Actual Result" dataDxfId="654"/>
    <tableColumn id="11" xr3:uid="{512DB0FC-6A5E-4A88-B33D-958F0CA3FDE7}" name="Status" dataDxfId="653"/>
    <tableColumn id="8" xr3:uid="{F0395EDB-EA00-4BE4-AAD3-2FA51DB2FD2E}" name="Notes" dataDxfId="65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BDF17C-B646-4175-9176-77B3C056CF10}" name="testtbl61418112324275" displayName="testtbl61418112324275" ref="A11:J17" totalsRowShown="0" headerRowDxfId="868" dataDxfId="867">
  <autoFilter ref="A11:J17" xr:uid="{BDBDF17C-B646-4175-9176-77B3C056CF10}"/>
  <tableColumns count="10">
    <tableColumn id="3" xr3:uid="{279EEA18-2530-44E9-BA02-58BDF9123DA2}" name="Category" dataDxfId="866"/>
    <tableColumn id="1" xr3:uid="{8E3F37C0-91CB-4898-8335-6A74A2D5C21E}" name="Step no." dataDxfId="857">
      <calculatedColumnFormula>ROW()-ROW(testtbl61418112324275[[#Headers],[Step no.]])</calculatedColumnFormula>
    </tableColumn>
    <tableColumn id="2" xr3:uid="{FAA49F80-EA59-488B-9283-FAABDF85BC91}" name="Test case ID" dataDxfId="856">
      <calculatedColumnFormula>C$2&amp;TEXT(testtbl61418112324275[[#This Row],[Step no.]],"000")</calculatedColumnFormula>
    </tableColumn>
    <tableColumn id="4" xr3:uid="{29AD8395-2628-408C-B6D3-A6CF94D46074}" name="Test Case Action" dataDxfId="865"/>
    <tableColumn id="7" xr3:uid="{C86F20D9-E547-4901-900B-6FEA2CF3727C}" name="Pre-Condition" dataDxfId="859"/>
    <tableColumn id="12" xr3:uid="{0E7F9A4D-15EB-4F71-A417-9FE0CD7729B7}" name="Test Data" dataDxfId="858"/>
    <tableColumn id="5" xr3:uid="{37B035B5-42A0-4170-B4CF-1870EEC9A8A9}" name="Expected Results" dataDxfId="864"/>
    <tableColumn id="6" xr3:uid="{5DCA8BF2-764D-4FFE-9561-FCD997A4416D}" name="Actual Result" dataDxfId="863"/>
    <tableColumn id="11" xr3:uid="{6497C457-FE5E-4D92-B67F-0032B0B81139}" name="Status" dataDxfId="862"/>
    <tableColumn id="8" xr3:uid="{04B99AB3-F5FE-4FB1-A35D-4B4A2070E9BD}" name="Notes" dataDxfId="861"/>
  </tableColumns>
  <tableStyleInfo name="TableStyleMedium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841586F-DF8C-408A-BDCB-9D6A520334F0}" name="testtbl6141811232427561217181920242526" displayName="testtbl6141811232427561217181920242526" ref="A11:J19" totalsRowShown="0" headerRowDxfId="651" dataDxfId="650">
  <autoFilter ref="A11:J19" xr:uid="{C841586F-DF8C-408A-BDCB-9D6A520334F0}"/>
  <tableColumns count="10">
    <tableColumn id="3" xr3:uid="{91DE9533-D4FD-43E9-A04F-DE77A1A15874}" name="Category" dataDxfId="649"/>
    <tableColumn id="1" xr3:uid="{149BE935-5E7D-468A-8F40-8E996C52A409}" name="Step no." dataDxfId="648">
      <calculatedColumnFormula>ROW()-ROW(testtbl6141811232427561217181920242526[[#Headers],[Step no.]])</calculatedColumnFormula>
    </tableColumn>
    <tableColumn id="2" xr3:uid="{56B0E236-134F-4C10-A2FD-037669F21D3F}" name="Test case ID" dataDxfId="647">
      <calculatedColumnFormula>C$2&amp;TEXT(testtbl6141811232427561217181920242526[[#This Row],[Step no.]],"000")</calculatedColumnFormula>
    </tableColumn>
    <tableColumn id="4" xr3:uid="{CD79465C-C407-4109-A1D9-016569A3394F}" name="Test Case Action" dataDxfId="646"/>
    <tableColumn id="7" xr3:uid="{0A8F22B1-C1DF-4A17-81BD-915D03654950}" name="Pre-Condition" dataDxfId="645"/>
    <tableColumn id="12" xr3:uid="{532698BE-BF35-4310-B294-4389DD0CBBDE}" name="Test Data" dataDxfId="644"/>
    <tableColumn id="5" xr3:uid="{C116B7F0-BAE0-4719-85A6-4FE8EDBED995}" name="Expected Results" dataDxfId="643"/>
    <tableColumn id="6" xr3:uid="{70F2D40F-BB0F-4221-90B7-F489850E3F80}" name="Actual Result" dataDxfId="642"/>
    <tableColumn id="11" xr3:uid="{B8877357-3742-4E66-B576-C86FB3C9BAD1}" name="Status" dataDxfId="641"/>
    <tableColumn id="8" xr3:uid="{F4C4A729-3C22-4CA0-9E74-12ABF2ECE40F}" name="Notes" dataDxfId="640"/>
  </tableColumns>
  <tableStyleInfo name="TableStyleMedium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B0D1DD0-961E-48D9-AC38-A4D71987377C}" name="testtbl6141811232427527" displayName="testtbl6141811232427527" ref="A11:J17" totalsRowShown="0" headerRowDxfId="639" dataDxfId="638">
  <autoFilter ref="A11:J17" xr:uid="{2B0D1DD0-961E-48D9-AC38-A4D71987377C}"/>
  <tableColumns count="10">
    <tableColumn id="3" xr3:uid="{5C7F4876-AECC-40AA-AC66-967F9D594A5F}" name="Category" dataDxfId="637"/>
    <tableColumn id="1" xr3:uid="{FE29AEAC-59CC-4C94-84DC-78F16994D2B4}" name="Step no." dataDxfId="636">
      <calculatedColumnFormula>ROW()-ROW(testtbl6141811232427527[[#Headers],[Step no.]])</calculatedColumnFormula>
    </tableColumn>
    <tableColumn id="2" xr3:uid="{C37ECB1C-1D8A-4E72-BB0E-1CBBD7A50C47}" name="Test case ID" dataDxfId="635">
      <calculatedColumnFormula>C$2&amp;TEXT(testtbl6141811232427527[[#This Row],[Step no.]],"000")</calculatedColumnFormula>
    </tableColumn>
    <tableColumn id="4" xr3:uid="{5A879F8A-D5B4-4975-863F-15EC2D9AAB35}" name="Test Case Action" dataDxfId="634"/>
    <tableColumn id="7" xr3:uid="{E0A83AA2-EF68-4E5F-9FBC-B7600EBABE0E}" name="Pre-Condition" dataDxfId="633"/>
    <tableColumn id="12" xr3:uid="{E0DB1235-2F5B-47F6-BD69-12C1C1ECA59C}" name="Test Data" dataDxfId="632"/>
    <tableColumn id="5" xr3:uid="{94FB55C1-2997-4B0A-8F83-A9447340FCED}" name="Expected Results" dataDxfId="631"/>
    <tableColumn id="6" xr3:uid="{A31C6092-17E8-48B2-AE58-A2E405429339}" name="Actual Result" dataDxfId="630"/>
    <tableColumn id="11" xr3:uid="{8E90A875-832A-479D-BD6F-474A9DE9603D}" name="Status" dataDxfId="629"/>
    <tableColumn id="8" xr3:uid="{C7AD66CA-FED7-4E5D-94A1-F32B92EFBB52}" name="Notes" dataDxfId="628"/>
  </tableColumns>
  <tableStyleInfo name="TableStyleMedium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DEE9685-6B30-4463-999A-8630BF5329EF}" name="testtbl614181123242752728" displayName="testtbl614181123242752728" ref="A11:J17" totalsRowShown="0" headerRowDxfId="627" dataDxfId="626">
  <autoFilter ref="A11:J17" xr:uid="{9DEE9685-6B30-4463-999A-8630BF5329EF}"/>
  <tableColumns count="10">
    <tableColumn id="3" xr3:uid="{3611CA74-1F5E-438F-978D-AAB16F417FB0}" name="Category" dataDxfId="625"/>
    <tableColumn id="1" xr3:uid="{29D4FE67-74E6-4856-B622-530093A95DD6}" name="Step no." dataDxfId="624">
      <calculatedColumnFormula>ROW()-ROW(testtbl614181123242752728[[#Headers],[Step no.]])</calculatedColumnFormula>
    </tableColumn>
    <tableColumn id="2" xr3:uid="{8D60BE61-DB9B-4FD7-B9BE-46EBF895D331}" name="Test case ID" dataDxfId="623">
      <calculatedColumnFormula>C$2&amp;TEXT(testtbl614181123242752728[[#This Row],[Step no.]],"000")</calculatedColumnFormula>
    </tableColumn>
    <tableColumn id="4" xr3:uid="{E7B2DCFF-295B-4A9E-9F7A-BB4D9A54DA00}" name="Test Case Action" dataDxfId="622"/>
    <tableColumn id="7" xr3:uid="{D1EEFDE0-FFE7-422A-8BB2-61CAC648F516}" name="Pre-Condition" dataDxfId="621"/>
    <tableColumn id="12" xr3:uid="{7D1ECDA3-6DA1-4B0B-8B41-76CFC8343F51}" name="Test Data" dataDxfId="620"/>
    <tableColumn id="5" xr3:uid="{424D61DC-9F3E-44D8-BCA2-29D428C17001}" name="Expected Results" dataDxfId="619"/>
    <tableColumn id="6" xr3:uid="{631096FE-A2BF-421E-9936-6A2DE4250920}" name="Actual Result" dataDxfId="618"/>
    <tableColumn id="11" xr3:uid="{C8443F0D-8402-47A0-92DE-ED2D0157FE7F}" name="Status" dataDxfId="617"/>
    <tableColumn id="8" xr3:uid="{7E047183-0D52-495C-94B4-FB2456B99EE8}" name="Notes" dataDxfId="616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23EE728-93B7-4658-8E77-A313BCB2ED6F}" name="testtbl614181123242752729" displayName="testtbl614181123242752729" ref="A11:J17" totalsRowShown="0" headerRowDxfId="615" dataDxfId="614">
  <autoFilter ref="A11:J17" xr:uid="{223EE728-93B7-4658-8E77-A313BCB2ED6F}"/>
  <tableColumns count="10">
    <tableColumn id="3" xr3:uid="{85030397-C9AA-4DB2-A677-2E65BC3237CF}" name="Category" dataDxfId="613"/>
    <tableColumn id="1" xr3:uid="{9D18CCA6-1EC6-49F1-AB8D-CD1D2E7AB690}" name="Step no." dataDxfId="612">
      <calculatedColumnFormula>ROW()-ROW(testtbl614181123242752729[[#Headers],[Step no.]])</calculatedColumnFormula>
    </tableColumn>
    <tableColumn id="2" xr3:uid="{A056ED42-9EB8-4B85-9509-89C891A62E08}" name="Test case ID" dataDxfId="611">
      <calculatedColumnFormula>C$2&amp;TEXT(testtbl614181123242752729[[#This Row],[Step no.]],"000")</calculatedColumnFormula>
    </tableColumn>
    <tableColumn id="4" xr3:uid="{03257211-6C7C-451D-AF79-7636BACD5B89}" name="Test Case Action" dataDxfId="610"/>
    <tableColumn id="7" xr3:uid="{3B2184C8-E583-4828-81DE-9547D5A7508C}" name="Pre-Condition" dataDxfId="609"/>
    <tableColumn id="12" xr3:uid="{DBA2CBC7-847B-4C76-AF86-146B8E415028}" name="Test Data" dataDxfId="608"/>
    <tableColumn id="5" xr3:uid="{3B0F1795-C04C-4300-909F-E4A6047853DC}" name="Expected Results" dataDxfId="607"/>
    <tableColumn id="6" xr3:uid="{420032C8-1611-431A-8880-3B2E30EA080D}" name="Actual Result" dataDxfId="606"/>
    <tableColumn id="11" xr3:uid="{B5C2AB98-2C84-4792-B6E4-ED877FCC5B8C}" name="Status" dataDxfId="605"/>
    <tableColumn id="8" xr3:uid="{3E1142F8-5CC8-44EB-B384-A92F627F5169}" name="Notes" dataDxfId="604"/>
  </tableColumns>
  <tableStyleInfo name="TableStyleMedium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7BAAE25-4506-455B-B3FB-65BD11244088}" name="testtbl6141811232427533" displayName="testtbl6141811232427533" ref="A11:J17" totalsRowShown="0" headerRowDxfId="599" dataDxfId="598">
  <autoFilter ref="A11:J17" xr:uid="{57BAAE25-4506-455B-B3FB-65BD11244088}"/>
  <tableColumns count="10">
    <tableColumn id="3" xr3:uid="{8323921C-9A97-4F41-A364-85413D2CE2B1}" name="Category" dataDxfId="597"/>
    <tableColumn id="1" xr3:uid="{1D253B96-3278-4D3F-8497-19D0D580968E}" name="Step no." dataDxfId="596">
      <calculatedColumnFormula>ROW()-ROW(testtbl6141811232427533[[#Headers],[Step no.]])</calculatedColumnFormula>
    </tableColumn>
    <tableColumn id="2" xr3:uid="{D281DAC8-6A42-40EE-9D66-3394A4B90F51}" name="Test case ID" dataDxfId="595">
      <calculatedColumnFormula>C$2&amp;TEXT(testtbl6141811232427533[[#This Row],[Step no.]],"000")</calculatedColumnFormula>
    </tableColumn>
    <tableColumn id="4" xr3:uid="{F5632443-D930-4B50-BA0B-A844C0D12837}" name="Test Case Action" dataDxfId="594"/>
    <tableColumn id="7" xr3:uid="{9D4132E6-5B40-445D-860F-027B91411E13}" name="Pre-Condition" dataDxfId="593"/>
    <tableColumn id="12" xr3:uid="{B545C129-6BD0-4917-84F0-A78598907A76}" name="Test Data" dataDxfId="592"/>
    <tableColumn id="5" xr3:uid="{3FB13F74-1BF0-4FE2-B1F5-BD0081A59F8C}" name="Expected Results" dataDxfId="591"/>
    <tableColumn id="6" xr3:uid="{64ECC659-F2F3-4A2F-9E5D-F2F7B85BEFDC}" name="Actual Result" dataDxfId="590"/>
    <tableColumn id="11" xr3:uid="{6A12BDA2-510B-497D-96EE-484E1FA35D6E}" name="Status" dataDxfId="589"/>
    <tableColumn id="8" xr3:uid="{4913AFD2-8BB9-4CAB-8B95-4E1E9B440AD0}" name="Notes" dataDxfId="588"/>
  </tableColumns>
  <tableStyleInfo name="TableStyleMedium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7DD899B-2032-44D9-B44C-979C13443D28}" name="testtbl61418112324275272934" displayName="testtbl61418112324275272934" ref="A11:J17" totalsRowShown="0" headerRowDxfId="587" dataDxfId="586">
  <autoFilter ref="A11:J17" xr:uid="{37DD899B-2032-44D9-B44C-979C13443D28}"/>
  <tableColumns count="10">
    <tableColumn id="3" xr3:uid="{6B873BA1-8163-44C6-A5EA-2B198065319E}" name="Category" dataDxfId="585"/>
    <tableColumn id="1" xr3:uid="{03685C4F-EC7F-4F2A-B6AF-FDF2319CC2C2}" name="Step no." dataDxfId="584">
      <calculatedColumnFormula>ROW()-ROW(testtbl61418112324275272934[[#Headers],[Step no.]])</calculatedColumnFormula>
    </tableColumn>
    <tableColumn id="2" xr3:uid="{D8573BDB-33AA-4831-A818-916F62229749}" name="Test case ID" dataDxfId="583">
      <calculatedColumnFormula>C$2&amp;TEXT(testtbl61418112324275272934[[#This Row],[Step no.]],"000")</calculatedColumnFormula>
    </tableColumn>
    <tableColumn id="4" xr3:uid="{5187642E-6579-4E55-ACFC-52ED2E67CE78}" name="Test Case Action" dataDxfId="582"/>
    <tableColumn id="7" xr3:uid="{72857C83-7C49-4F6C-BBEC-A514C6731D11}" name="Pre-Condition" dataDxfId="581"/>
    <tableColumn id="12" xr3:uid="{B8D64148-4E2B-4454-915A-BC7B90B7A230}" name="Test Data" dataDxfId="580"/>
    <tableColumn id="5" xr3:uid="{1B0D1C4E-D094-4133-A8D9-789FD38E03B9}" name="Expected Results" dataDxfId="579"/>
    <tableColumn id="6" xr3:uid="{18BE22F5-37F0-470C-91FD-8E789E42B862}" name="Actual Result" dataDxfId="578"/>
    <tableColumn id="11" xr3:uid="{2D69B076-D203-4043-82DB-60E8785CB2BC}" name="Status" dataDxfId="577"/>
    <tableColumn id="8" xr3:uid="{B7564F2D-6E0C-4C40-AEF2-563687E6BAAD}" name="Notes" dataDxfId="576"/>
  </tableColumns>
  <tableStyleInfo name="TableStyleMedium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BA0C001-0E8A-4E13-B376-8D836B124867}" name="testtbl6141811232427527293435" displayName="testtbl6141811232427527293435" ref="A11:J17" totalsRowShown="0" headerRowDxfId="575" dataDxfId="574">
  <autoFilter ref="A11:J17" xr:uid="{DBA0C001-0E8A-4E13-B376-8D836B124867}"/>
  <tableColumns count="10">
    <tableColumn id="3" xr3:uid="{48ACAAC2-F537-4412-9414-81EB8A2678E4}" name="Category" dataDxfId="573"/>
    <tableColumn id="1" xr3:uid="{09DFFB53-17B3-47E8-8C88-73A7C48C359A}" name="Step no." dataDxfId="572">
      <calculatedColumnFormula>ROW()-ROW(testtbl6141811232427527293435[[#Headers],[Step no.]])</calculatedColumnFormula>
    </tableColumn>
    <tableColumn id="2" xr3:uid="{E801DAE0-073A-4AB7-9F2F-6DC2B04D06ED}" name="Test case ID" dataDxfId="571">
      <calculatedColumnFormula>C$2&amp;TEXT(testtbl6141811232427527293435[[#This Row],[Step no.]],"000")</calculatedColumnFormula>
    </tableColumn>
    <tableColumn id="4" xr3:uid="{765A5AC9-FC00-4A8E-A83C-96325A0446C4}" name="Test Case Action" dataDxfId="570"/>
    <tableColumn id="7" xr3:uid="{03FFF6DC-76AD-476B-90B0-5AA33EC3E2A5}" name="Pre-Condition" dataDxfId="569"/>
    <tableColumn id="12" xr3:uid="{3E21C883-DD5E-4768-B5E6-0A1B9A00EEAE}" name="Test Data" dataDxfId="568"/>
    <tableColumn id="5" xr3:uid="{5A156616-0441-45BB-A980-6BA50E9D3305}" name="Expected Results" dataDxfId="567"/>
    <tableColumn id="6" xr3:uid="{E68579D9-00EE-4DAC-B13E-65BE7FA98F79}" name="Actual Result" dataDxfId="566"/>
    <tableColumn id="11" xr3:uid="{6C59F1C4-5C9A-4A26-A0D6-CC65BCCECCF0}" name="Status" dataDxfId="565"/>
    <tableColumn id="8" xr3:uid="{6896B1A3-697B-465E-B2B6-8F5CD4B006D5}" name="Notes" dataDxfId="564"/>
  </tableColumns>
  <tableStyleInfo name="TableStyleMedium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28EBC0A0-3ECA-48F1-85EC-320974AD38DE}" name="testtbl6141811232427527293436" displayName="testtbl6141811232427527293436" ref="A11:J17" totalsRowShown="0" headerRowDxfId="563" dataDxfId="562">
  <autoFilter ref="A11:J17" xr:uid="{28EBC0A0-3ECA-48F1-85EC-320974AD38DE}"/>
  <tableColumns count="10">
    <tableColumn id="3" xr3:uid="{21133756-C107-4E6D-9F42-E7F66F347B40}" name="Category" dataDxfId="561"/>
    <tableColumn id="1" xr3:uid="{DFAF03D8-0DC0-4084-B0E0-5F81562D8F4D}" name="Step no." dataDxfId="560">
      <calculatedColumnFormula>ROW()-ROW(testtbl6141811232427527293436[[#Headers],[Step no.]])</calculatedColumnFormula>
    </tableColumn>
    <tableColumn id="2" xr3:uid="{5156505B-6876-488D-BF48-1F911E534EA4}" name="Test case ID" dataDxfId="559">
      <calculatedColumnFormula>C$2&amp;TEXT(testtbl6141811232427527293436[[#This Row],[Step no.]],"000")</calculatedColumnFormula>
    </tableColumn>
    <tableColumn id="4" xr3:uid="{4ED5FAD6-9B84-406C-ABE6-776D467B0FF7}" name="Test Case Action" dataDxfId="558"/>
    <tableColumn id="7" xr3:uid="{90EA611D-D437-4058-9BCC-D4876C891D94}" name="Pre-Condition" dataDxfId="557"/>
    <tableColumn id="12" xr3:uid="{759510BC-8DE1-4FCE-B11A-401F05032C5D}" name="Test Data" dataDxfId="556"/>
    <tableColumn id="5" xr3:uid="{3BFA929E-4467-4403-9962-B2FC0FFFE3CE}" name="Expected Results" dataDxfId="555"/>
    <tableColumn id="6" xr3:uid="{500FAE89-75A5-4D19-8C70-97795664B734}" name="Actual Result" dataDxfId="554"/>
    <tableColumn id="11" xr3:uid="{3C737341-B3F0-4036-9747-AE4BD8A46BBF}" name="Status" dataDxfId="553"/>
    <tableColumn id="8" xr3:uid="{81715C76-1156-419F-981B-6F5A1E9FF03F}" name="Notes" dataDxfId="552"/>
  </tableColumns>
  <tableStyleInfo name="TableStyleMedium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91B0AFC-44EE-4647-94B3-03E973940B6E}" name="testtbl614181123242752729343637" displayName="testtbl614181123242752729343637" ref="A11:J23" totalsRowShown="0" headerRowDxfId="551" dataDxfId="550">
  <autoFilter ref="A11:J23" xr:uid="{291B0AFC-44EE-4647-94B3-03E973940B6E}"/>
  <tableColumns count="10">
    <tableColumn id="3" xr3:uid="{BADCFA3F-638D-4830-A992-9FF0301EFEF1}" name="Category" dataDxfId="549"/>
    <tableColumn id="1" xr3:uid="{21042987-C028-4D87-AD86-716B06392D8D}" name="Step no." dataDxfId="548">
      <calculatedColumnFormula>ROW()-ROW(testtbl614181123242752729343637[[#Headers],[Step no.]])</calculatedColumnFormula>
    </tableColumn>
    <tableColumn id="2" xr3:uid="{54B8A96F-0395-4D94-98FB-FDFBAB066A57}" name="Test case ID" dataDxfId="547">
      <calculatedColumnFormula>C$2&amp;TEXT(testtbl614181123242752729343637[[#This Row],[Step no.]],"000")</calculatedColumnFormula>
    </tableColumn>
    <tableColumn id="4" xr3:uid="{BCC57A06-C86F-4510-8430-E9D473ACFC0B}" name="Test Case Action" dataDxfId="546"/>
    <tableColumn id="7" xr3:uid="{B8C65B2F-6F30-4553-B455-BEB4BC6C8B12}" name="Pre-Condition" dataDxfId="545"/>
    <tableColumn id="12" xr3:uid="{06CB5F77-0BD1-4B34-9B60-3943E2508198}" name="Test Data" dataDxfId="544"/>
    <tableColumn id="5" xr3:uid="{6219223F-5505-46F3-8EC3-4968AA4D14D8}" name="Expected Results" dataDxfId="543"/>
    <tableColumn id="6" xr3:uid="{4451DA21-4A33-4428-9870-3D5A13082F53}" name="Actual Result" dataDxfId="542"/>
    <tableColumn id="11" xr3:uid="{64515D43-1FDE-4222-A7F6-D884981E8002}" name="Status" dataDxfId="541"/>
    <tableColumn id="8" xr3:uid="{9E040623-0927-4778-AA12-99A964CC8731}" name="Notes" dataDxfId="540"/>
  </tableColumns>
  <tableStyleInfo name="TableStyleMedium1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9C7B0C7-2290-496B-B9EA-61A045BF5002}" name="testtbl61418112324275272934363738" displayName="testtbl61418112324275272934363738" ref="A11:J23" totalsRowShown="0" headerRowDxfId="539" dataDxfId="538">
  <autoFilter ref="A11:J23" xr:uid="{39C7B0C7-2290-496B-B9EA-61A045BF5002}"/>
  <tableColumns count="10">
    <tableColumn id="3" xr3:uid="{2B0797E5-36FD-4BE7-AB49-D2BA31EF4190}" name="Category" dataDxfId="537"/>
    <tableColumn id="1" xr3:uid="{5E7BBEAF-7426-471A-81A4-0ACCBCD8D759}" name="Step no." dataDxfId="536">
      <calculatedColumnFormula>ROW()-ROW(testtbl61418112324275272934363738[[#Headers],[Step no.]])</calculatedColumnFormula>
    </tableColumn>
    <tableColumn id="2" xr3:uid="{DE191530-C74F-4F8B-AFAA-E8CFF34554EE}" name="Test case ID" dataDxfId="535">
      <calculatedColumnFormula>C$2&amp;TEXT(testtbl61418112324275272934363738[[#This Row],[Step no.]],"000")</calculatedColumnFormula>
    </tableColumn>
    <tableColumn id="4" xr3:uid="{FD67F3EE-1582-4985-B695-B15AE8D09BE3}" name="Test Case Action" dataDxfId="534"/>
    <tableColumn id="7" xr3:uid="{FEA78130-C51C-44E1-AF52-31138EE79750}" name="Pre-Condition" dataDxfId="533"/>
    <tableColumn id="12" xr3:uid="{BAFE110F-8430-47BD-A095-6266E01B8BEC}" name="Test Data" dataDxfId="532"/>
    <tableColumn id="5" xr3:uid="{7CE71824-1C35-4A61-BED0-A110E959DF45}" name="Expected Results" dataDxfId="531"/>
    <tableColumn id="6" xr3:uid="{0A593725-2078-4C45-B5F8-1D251AA5C844}" name="Actual Result" dataDxfId="530"/>
    <tableColumn id="11" xr3:uid="{B66709A1-FC25-4F2A-846A-9FFB6035B1A6}" name="Status" dataDxfId="529"/>
    <tableColumn id="8" xr3:uid="{571E7457-C958-4220-9615-736534BD5D03}" name="Notes" dataDxfId="528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80A5B4-9BB9-4254-93EB-59C8624E4C0C}" name="testtbl614181123242756" displayName="testtbl614181123242756" ref="A11:J17" totalsRowShown="0" headerRowDxfId="855" dataDxfId="854">
  <autoFilter ref="A11:J17" xr:uid="{CE80A5B4-9BB9-4254-93EB-59C8624E4C0C}"/>
  <tableColumns count="10">
    <tableColumn id="3" xr3:uid="{59D8A0EB-4C2F-44D0-9CD0-6293E28DF99D}" name="Category" dataDxfId="853"/>
    <tableColumn id="1" xr3:uid="{434ADCE1-9870-47CD-AA46-D5578F1ED54B}" name="Step no." dataDxfId="852">
      <calculatedColumnFormula>ROW()-ROW(testtbl614181123242756[[#Headers],[Step no.]])</calculatedColumnFormula>
    </tableColumn>
    <tableColumn id="2" xr3:uid="{AD776ED7-28A6-46D6-87ED-A72D62BB8CF4}" name="Test case ID" dataDxfId="851">
      <calculatedColumnFormula>C$2&amp;TEXT(testtbl614181123242756[[#This Row],[Step no.]],"000")</calculatedColumnFormula>
    </tableColumn>
    <tableColumn id="4" xr3:uid="{68FD7E53-8EC8-482E-A6A5-7305D5B6E7C9}" name="Test Case Action" dataDxfId="850"/>
    <tableColumn id="7" xr3:uid="{0D6883DA-A39B-4B71-AFFF-D70DA7B24681}" name="Pre-Condition" dataDxfId="849"/>
    <tableColumn id="12" xr3:uid="{D1BAF4B8-0AC6-4296-BA35-1ABEDEA015E4}" name="Test Data" dataDxfId="848"/>
    <tableColumn id="5" xr3:uid="{C9305216-7858-4A50-990D-B2A8F13B6B8D}" name="Expected Results" dataDxfId="847"/>
    <tableColumn id="6" xr3:uid="{A4E197F1-ABB7-4D6C-B15D-62C4AA26E66C}" name="Actual Result" dataDxfId="846"/>
    <tableColumn id="11" xr3:uid="{1677EF81-30C8-46B3-B838-9A8878B0CC1A}" name="Status" dataDxfId="845"/>
    <tableColumn id="8" xr3:uid="{5C7E029F-D972-47E1-A52D-75C6A3C8B19E}" name="Notes" dataDxfId="844"/>
  </tableColumns>
  <tableStyleInfo name="TableStyleMedium15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4EA68E88-1BF8-4914-B75F-67483EF7F507}" name="testtbl6141811232427527293436373839" displayName="testtbl6141811232427527293436373839" ref="A11:J23" totalsRowShown="0" headerRowDxfId="527" dataDxfId="526">
  <autoFilter ref="A11:J23" xr:uid="{4EA68E88-1BF8-4914-B75F-67483EF7F507}"/>
  <tableColumns count="10">
    <tableColumn id="3" xr3:uid="{95359B98-1F28-4902-BEDB-A395BB4546E8}" name="Category" dataDxfId="525"/>
    <tableColumn id="1" xr3:uid="{B87C7918-9B0A-4F59-8413-329FDB5857EB}" name="Step no." dataDxfId="524">
      <calculatedColumnFormula>ROW()-ROW(testtbl6141811232427527293436373839[[#Headers],[Step no.]])</calculatedColumnFormula>
    </tableColumn>
    <tableColumn id="2" xr3:uid="{98AC7C5B-3497-4FD4-BD1F-A58B09036973}" name="Test case ID" dataDxfId="523">
      <calculatedColumnFormula>C$2&amp;TEXT(testtbl6141811232427527293436373839[[#This Row],[Step no.]],"000")</calculatedColumnFormula>
    </tableColumn>
    <tableColumn id="4" xr3:uid="{4D20472B-94E6-42DA-A074-16E452D24E79}" name="Test Case Action" dataDxfId="522"/>
    <tableColumn id="7" xr3:uid="{9781A721-C273-4FDB-8F3D-C331BF3881CE}" name="Pre-Condition" dataDxfId="521"/>
    <tableColumn id="12" xr3:uid="{03B0E139-8B33-4423-B281-1C0D93A72798}" name="Test Data" dataDxfId="520"/>
    <tableColumn id="5" xr3:uid="{C676EF76-AC4B-4DC0-8F9F-595AE2F3DB7F}" name="Expected Results" dataDxfId="519"/>
    <tableColumn id="6" xr3:uid="{5C4A55F4-3E1C-49B0-8387-06205008DF99}" name="Actual Result" dataDxfId="518"/>
    <tableColumn id="11" xr3:uid="{665C220A-97C5-4C96-AFB7-E974FBCC6779}" name="Status" dataDxfId="517"/>
    <tableColumn id="8" xr3:uid="{5B271763-6DB1-41C5-BB9E-48B8BEC3A634}" name="Notes" dataDxfId="516"/>
  </tableColumns>
  <tableStyleInfo name="TableStyleMedium1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7982654-CB79-49C3-91D5-A10709A7484A}" name="testtbl61418112324275272940" displayName="testtbl61418112324275272940" ref="A11:J18" totalsRowShown="0" headerRowDxfId="515" dataDxfId="514">
  <autoFilter ref="A11:J18" xr:uid="{17982654-CB79-49C3-91D5-A10709A7484A}"/>
  <tableColumns count="10">
    <tableColumn id="3" xr3:uid="{CE267A2C-5632-4F9B-9D78-7ABAC335F54E}" name="Category" dataDxfId="513"/>
    <tableColumn id="1" xr3:uid="{03219456-AEC1-4DCC-9583-C59DA1F6353A}" name="Step no." dataDxfId="512">
      <calculatedColumnFormula>ROW()-ROW(testtbl61418112324275272940[[#Headers],[Step no.]])</calculatedColumnFormula>
    </tableColumn>
    <tableColumn id="2" xr3:uid="{C5862EF9-C2AA-4A94-BCC5-6BF2EDDE12EB}" name="Test case ID" dataDxfId="511">
      <calculatedColumnFormula>C$2&amp;TEXT(testtbl61418112324275272940[[#This Row],[Step no.]],"000")</calculatedColumnFormula>
    </tableColumn>
    <tableColumn id="4" xr3:uid="{083B5B45-4C87-4058-9BE1-6D595F59590B}" name="Test Case Action" dataDxfId="510"/>
    <tableColumn id="7" xr3:uid="{803A07B7-BDD4-4966-8623-242E6BCCF131}" name="Pre-Condition" dataDxfId="509"/>
    <tableColumn id="12" xr3:uid="{F1D922B6-AB01-42ED-A08E-437D51666745}" name="Test Data" dataDxfId="508"/>
    <tableColumn id="5" xr3:uid="{A4FCB7D0-EEFC-478B-8C1A-45554A70F959}" name="Expected Results" dataDxfId="507"/>
    <tableColumn id="6" xr3:uid="{9233D5F6-CCA4-47F6-B262-2A5AECEDF81E}" name="Actual Result" dataDxfId="506"/>
    <tableColumn id="11" xr3:uid="{7FBBCAF6-CEDB-4BA6-A6BF-84AC4D8F655D}" name="Status" dataDxfId="505"/>
    <tableColumn id="8" xr3:uid="{52469836-F320-4C48-8042-321373067F10}" name="Notes" dataDxfId="504"/>
  </tableColumns>
  <tableStyleInfo name="TableStyleMedium15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EB7790C-ACD9-43B3-BB68-0B0B6049CF90}" name="testtbl6141811232427527294041" displayName="testtbl6141811232427527294041" ref="A11:J18" totalsRowShown="0" headerRowDxfId="503" dataDxfId="502">
  <autoFilter ref="A11:J18" xr:uid="{8EB7790C-ACD9-43B3-BB68-0B0B6049CF90}"/>
  <tableColumns count="10">
    <tableColumn id="3" xr3:uid="{81759DBA-0BC5-400B-A877-FA3D478C3A3D}" name="Category" dataDxfId="501"/>
    <tableColumn id="1" xr3:uid="{E46E6660-F992-49E2-BB5C-201DCAD22054}" name="Step no." dataDxfId="500">
      <calculatedColumnFormula>ROW()-ROW(testtbl6141811232427527294041[[#Headers],[Step no.]])</calculatedColumnFormula>
    </tableColumn>
    <tableColumn id="2" xr3:uid="{AFF31DEF-CC46-420B-8A3E-0F43D7E37B07}" name="Test case ID" dataDxfId="499">
      <calculatedColumnFormula>C$2&amp;TEXT(testtbl6141811232427527294041[[#This Row],[Step no.]],"000")</calculatedColumnFormula>
    </tableColumn>
    <tableColumn id="4" xr3:uid="{E0025C07-744F-4C0F-B222-FC899C044D78}" name="Test Case Action" dataDxfId="498"/>
    <tableColumn id="7" xr3:uid="{96F407F1-4EA5-409B-ABCB-6F75A1A5CF5C}" name="Pre-Condition" dataDxfId="497"/>
    <tableColumn id="12" xr3:uid="{99294EE1-3199-49E4-A5B5-F962A4F27D15}" name="Test Data" dataDxfId="496"/>
    <tableColumn id="5" xr3:uid="{CD009AE1-1082-4369-A64E-88B3179B4D3F}" name="Expected Results" dataDxfId="495"/>
    <tableColumn id="6" xr3:uid="{58D66494-9F37-4251-A8E9-C1CE5EAFF2B7}" name="Actual Result" dataDxfId="494"/>
    <tableColumn id="11" xr3:uid="{61FF4C76-3C20-41F9-A317-806217015890}" name="Status" dataDxfId="493"/>
    <tableColumn id="8" xr3:uid="{DC010C5B-5689-4A73-82B9-722BFE91DECD}" name="Notes" dataDxfId="492"/>
  </tableColumns>
  <tableStyleInfo name="TableStyleMedium15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D11B6795-7114-418D-A836-F06F5BBA4E5D}" name="testtbl6141811232427527294042" displayName="testtbl6141811232427527294042" ref="A11:J18" totalsRowShown="0" headerRowDxfId="491" dataDxfId="490">
  <autoFilter ref="A11:J18" xr:uid="{D11B6795-7114-418D-A836-F06F5BBA4E5D}"/>
  <tableColumns count="10">
    <tableColumn id="3" xr3:uid="{DACC7164-C805-460A-8AEF-07630E8931E6}" name="Category" dataDxfId="489"/>
    <tableColumn id="1" xr3:uid="{2B615C48-54AC-4008-8532-8BB720565B42}" name="Step no." dataDxfId="488">
      <calculatedColumnFormula>ROW()-ROW(testtbl6141811232427527294042[[#Headers],[Step no.]])</calculatedColumnFormula>
    </tableColumn>
    <tableColumn id="2" xr3:uid="{9E5508CE-04FE-45C5-B67F-FDEC922CDD13}" name="Test case ID" dataDxfId="487">
      <calculatedColumnFormula>C$2&amp;TEXT(testtbl6141811232427527294042[[#This Row],[Step no.]],"000")</calculatedColumnFormula>
    </tableColumn>
    <tableColumn id="4" xr3:uid="{D9094C39-BE87-4D2C-97E1-1C5639E31133}" name="Test Case Action" dataDxfId="486"/>
    <tableColumn id="7" xr3:uid="{2E6FF389-B558-4F6F-BC4B-11B7D72038A3}" name="Pre-Condition" dataDxfId="485"/>
    <tableColumn id="12" xr3:uid="{F71AE972-D65F-49C0-98D5-989E3E883475}" name="Test Data" dataDxfId="484"/>
    <tableColumn id="5" xr3:uid="{4B1E21C1-D7F4-4418-9BC0-14D044A19F28}" name="Expected Results" dataDxfId="483"/>
    <tableColumn id="6" xr3:uid="{41FA8949-9359-48A3-A80A-D78B96A7FBBC}" name="Actual Result" dataDxfId="482"/>
    <tableColumn id="11" xr3:uid="{4FB8B416-8451-40E1-B8CD-DFA0E24AD1D0}" name="Status" dataDxfId="481"/>
    <tableColumn id="8" xr3:uid="{B60822C2-D28E-4D59-99BB-A1C1AD0C0D07}" name="Notes" dataDxfId="480"/>
  </tableColumns>
  <tableStyleInfo name="TableStyleMedium15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CE1A4F09-735B-4FCD-BEEE-458C69E470EB}" name="testtbl614181123242752729404249" displayName="testtbl614181123242752729404249" ref="A11:J18" totalsRowShown="0" headerRowDxfId="155" dataDxfId="154">
  <autoFilter ref="A11:J18" xr:uid="{CE1A4F09-735B-4FCD-BEEE-458C69E470EB}"/>
  <tableColumns count="10">
    <tableColumn id="3" xr3:uid="{9FD0968B-DE7E-4486-9DF7-E59BE22461DC}" name="Category" dataDxfId="153"/>
    <tableColumn id="1" xr3:uid="{067AF6D7-F9FC-49BB-9AE2-A31EAC3AFB4B}" name="Step no." dataDxfId="152">
      <calculatedColumnFormula>ROW()-ROW(testtbl614181123242752729404249[[#Headers],[Step no.]])</calculatedColumnFormula>
    </tableColumn>
    <tableColumn id="2" xr3:uid="{C33E7910-712C-4B1F-A7CF-5C240FE92ACF}" name="Test case ID" dataDxfId="151">
      <calculatedColumnFormula>C$2&amp;TEXT(testtbl614181123242752729404249[[#This Row],[Step no.]],"000")</calculatedColumnFormula>
    </tableColumn>
    <tableColumn id="4" xr3:uid="{57F29E95-8E2C-4D0C-A0F3-C502C6CA244A}" name="Test Case Action" dataDxfId="150"/>
    <tableColumn id="7" xr3:uid="{34104907-B471-412E-8F76-91973D87AA82}" name="Pre-Condition" dataDxfId="149"/>
    <tableColumn id="12" xr3:uid="{8FE4FAD8-87DD-401D-BDDB-810C99334E24}" name="Test Data" dataDxfId="148"/>
    <tableColumn id="5" xr3:uid="{945E26C6-0B3A-4111-99C8-AEA1C81763D7}" name="Expected Results" dataDxfId="147"/>
    <tableColumn id="6" xr3:uid="{390FA472-C334-4A0E-9A44-4C5755BFE9B3}" name="Actual Result" dataDxfId="146"/>
    <tableColumn id="11" xr3:uid="{D99155EF-E7AF-4D78-8E45-0319502C0185}" name="Status" dataDxfId="145"/>
    <tableColumn id="8" xr3:uid="{7875EB21-6ABD-488C-B05A-3575B15AA72B}" name="Notes" dataDxfId="144"/>
  </tableColumns>
  <tableStyleInfo name="TableStyleMedium1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C19F89F8-7D71-4F69-8719-28E514BA6004}" name="testtbl61418112324275272940424950" displayName="testtbl61418112324275272940424950" ref="A11:J18" totalsRowShown="0" headerRowDxfId="137" dataDxfId="136">
  <autoFilter ref="A11:J18" xr:uid="{C19F89F8-7D71-4F69-8719-28E514BA6004}"/>
  <tableColumns count="10">
    <tableColumn id="3" xr3:uid="{66E59861-2E04-450B-B24F-6B12C0130FFF}" name="Category" dataDxfId="135"/>
    <tableColumn id="1" xr3:uid="{1AA5FA7C-ABE4-4F32-B359-FF93CB15BB98}" name="Step no." dataDxfId="134">
      <calculatedColumnFormula>ROW()-ROW(testtbl61418112324275272940424950[[#Headers],[Step no.]])</calculatedColumnFormula>
    </tableColumn>
    <tableColumn id="2" xr3:uid="{1747A78F-F441-40C9-B958-D8475369BEF5}" name="Test case ID" dataDxfId="133">
      <calculatedColumnFormula>C$2&amp;TEXT(testtbl61418112324275272940424950[[#This Row],[Step no.]],"000")</calculatedColumnFormula>
    </tableColumn>
    <tableColumn id="4" xr3:uid="{60280ECF-62E5-4CF5-85EA-0D09A42CEF7E}" name="Test Case Action" dataDxfId="132"/>
    <tableColumn id="7" xr3:uid="{00F3DDC7-D69C-4AD1-9A63-516D3AB0B1F0}" name="Pre-Condition" dataDxfId="131"/>
    <tableColumn id="12" xr3:uid="{2B688A8E-24FB-4C42-BC92-3D35C3608132}" name="Test Data" dataDxfId="130"/>
    <tableColumn id="5" xr3:uid="{E5197941-BD38-495B-8C97-82AA912B27BD}" name="Expected Results" dataDxfId="129"/>
    <tableColumn id="6" xr3:uid="{78AC25F6-380C-47EB-98BD-174BF49AB30A}" name="Actual Result" dataDxfId="128"/>
    <tableColumn id="11" xr3:uid="{01686398-DB09-4885-A534-154C42F93F9C}" name="Status" dataDxfId="127"/>
    <tableColumn id="8" xr3:uid="{12E4FE7E-7E52-483A-8DDD-9D0EA767D58B}" name="Notes" dataDxfId="126"/>
  </tableColumns>
  <tableStyleInfo name="TableStyleMedium15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64E6767B-AAC2-4CC9-AF4E-DBB390C13477}" name="testtbl6141811232427527294042495051" displayName="testtbl6141811232427527294042495051" ref="A11:J18" totalsRowShown="0" headerRowDxfId="119" dataDxfId="118">
  <autoFilter ref="A11:J18" xr:uid="{64E6767B-AAC2-4CC9-AF4E-DBB390C13477}"/>
  <tableColumns count="10">
    <tableColumn id="3" xr3:uid="{403798B2-6D34-4973-A15B-8670D5BE5FD7}" name="Category" dataDxfId="117"/>
    <tableColumn id="1" xr3:uid="{59C030AC-7D61-428F-BD6B-D68812A67C15}" name="Step no." dataDxfId="116">
      <calculatedColumnFormula>ROW()-ROW(testtbl6141811232427527294042495051[[#Headers],[Step no.]])</calculatedColumnFormula>
    </tableColumn>
    <tableColumn id="2" xr3:uid="{D24C93A5-FEEE-4692-B502-9E8D7779D037}" name="Test case ID" dataDxfId="115">
      <calculatedColumnFormula>C$2&amp;TEXT(testtbl6141811232427527294042495051[[#This Row],[Step no.]],"000")</calculatedColumnFormula>
    </tableColumn>
    <tableColumn id="4" xr3:uid="{A9DB8B1D-DB2B-44C7-82F4-0C4D7F4D6DDF}" name="Test Case Action" dataDxfId="114"/>
    <tableColumn id="7" xr3:uid="{AC5C6C70-6644-4BED-B8EC-AD43A65DE0E5}" name="Pre-Condition" dataDxfId="113"/>
    <tableColumn id="12" xr3:uid="{01FB7808-D9B0-4A4B-9D8E-6F46878AF8A7}" name="Test Data" dataDxfId="112"/>
    <tableColumn id="5" xr3:uid="{DCA334D2-0463-41C6-B74A-8A0C445F9E71}" name="Expected Results" dataDxfId="111"/>
    <tableColumn id="6" xr3:uid="{FD39B6AC-980B-44FC-986E-B0BA567E7E96}" name="Actual Result" dataDxfId="110"/>
    <tableColumn id="11" xr3:uid="{D26CAD12-9BCF-474C-96E5-EB5C24C56382}" name="Status" dataDxfId="109"/>
    <tableColumn id="8" xr3:uid="{D300B44B-FEC0-44E9-B7E7-09F128918ADA}" name="Notes" dataDxfId="108"/>
  </tableColumns>
  <tableStyleInfo name="TableStyleMedium15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0D13324-EE2D-4795-8916-34D76A22E94E}" name="testtbl614181123242752729404243" displayName="testtbl614181123242752729404243" ref="A11:J25" totalsRowShown="0" headerRowDxfId="479" dataDxfId="478">
  <autoFilter ref="A11:J25" xr:uid="{60D13324-EE2D-4795-8916-34D76A22E94E}"/>
  <tableColumns count="10">
    <tableColumn id="3" xr3:uid="{11D7BF29-C8AF-42AC-B222-580ECBB45875}" name="Category" dataDxfId="477"/>
    <tableColumn id="1" xr3:uid="{4F05DDBB-B4FD-4151-AC3F-ED08A1402DBA}" name="Step no." dataDxfId="476">
      <calculatedColumnFormula>ROW()-ROW(testtbl614181123242752729404243[[#Headers],[Step no.]])</calculatedColumnFormula>
    </tableColumn>
    <tableColumn id="2" xr3:uid="{90268322-F14B-41BE-B26A-4880C5EE93C3}" name="Test case ID" dataDxfId="475">
      <calculatedColumnFormula>C$2&amp;TEXT(testtbl614181123242752729404243[[#This Row],[Step no.]],"000")</calculatedColumnFormula>
    </tableColumn>
    <tableColumn id="4" xr3:uid="{E03937B4-02F9-4A31-A037-FE2AB5EB1A73}" name="Test Case Action" dataDxfId="474"/>
    <tableColumn id="7" xr3:uid="{71AD4705-159D-4099-8829-974036DCCE85}" name="Pre-Condition" dataDxfId="473"/>
    <tableColumn id="12" xr3:uid="{810A0B9A-64F5-4A7A-87F8-4209C09732E1}" name="Test Data" dataDxfId="472"/>
    <tableColumn id="5" xr3:uid="{70119803-F33B-48F9-B981-5B489BE8F582}" name="Expected Results" dataDxfId="471"/>
    <tableColumn id="6" xr3:uid="{300C949D-D6AA-45BE-9755-961B7E3AF798}" name="Actual Result" dataDxfId="470"/>
    <tableColumn id="11" xr3:uid="{FC551DF3-DBF3-4C17-BF03-A7ACC8495081}" name="Status" dataDxfId="469"/>
    <tableColumn id="8" xr3:uid="{377E0546-26B3-4B99-ACA4-A091EC363FE6}" name="Notes" dataDxfId="468"/>
  </tableColumns>
  <tableStyleInfo name="TableStyleMedium15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6168E63-25D2-48DE-89A8-58452D77A82C}" name="testtbl61418112324275272940424344" displayName="testtbl61418112324275272940424344" ref="A11:J25" totalsRowShown="0" headerRowDxfId="467" dataDxfId="466">
  <autoFilter ref="A11:J25" xr:uid="{B6168E63-25D2-48DE-89A8-58452D77A82C}"/>
  <tableColumns count="10">
    <tableColumn id="3" xr3:uid="{EB2DBB3B-A9C4-451D-9811-D1438F00A63A}" name="Category" dataDxfId="465"/>
    <tableColumn id="1" xr3:uid="{8F03CE55-027C-4D0A-9B38-A79D5826F38B}" name="Step no." dataDxfId="464">
      <calculatedColumnFormula>ROW()-ROW(testtbl61418112324275272940424344[[#Headers],[Step no.]])</calculatedColumnFormula>
    </tableColumn>
    <tableColumn id="2" xr3:uid="{1F4AC4E6-556E-4B7A-BAD3-0E36B91CE38A}" name="Test case ID" dataDxfId="463">
      <calculatedColumnFormula>C$2&amp;TEXT(testtbl61418112324275272940424344[[#This Row],[Step no.]],"000")</calculatedColumnFormula>
    </tableColumn>
    <tableColumn id="4" xr3:uid="{AB6E54C2-D86E-4690-958C-138CADE58A63}" name="Test Case Action" dataDxfId="462"/>
    <tableColumn id="7" xr3:uid="{F609DF54-1C43-4AFC-84AE-7B6CC576B803}" name="Pre-Condition" dataDxfId="461"/>
    <tableColumn id="12" xr3:uid="{267CCADF-A919-4550-A01A-18417825291E}" name="Test Data" dataDxfId="460"/>
    <tableColumn id="5" xr3:uid="{05B5BC3E-0A8B-4CA3-8472-42C945684E9A}" name="Expected Results" dataDxfId="459"/>
    <tableColumn id="6" xr3:uid="{319A867C-DE14-4D7E-8A3C-D29D5CFD1EF0}" name="Actual Result" dataDxfId="458"/>
    <tableColumn id="11" xr3:uid="{BB1375A5-FB6B-4C89-B561-4714653FD4ED}" name="Status" dataDxfId="457"/>
    <tableColumn id="8" xr3:uid="{EE7C138D-4A68-459E-B35B-447B57B6703C}" name="Notes" dataDxfId="456"/>
  </tableColumns>
  <tableStyleInfo name="TableStyleMedium15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37BBFA-A994-4CFB-ABC4-1D9E1A8B25EF}" name="testtbl6141811232427" displayName="testtbl6141811232427" ref="A11:J16" totalsRowShown="0" headerRowDxfId="903" dataDxfId="902">
  <autoFilter ref="A11:J16" xr:uid="{0D37BBFA-A994-4CFB-ABC4-1D9E1A8B25EF}"/>
  <tableColumns count="10">
    <tableColumn id="3" xr3:uid="{466663CA-19B7-4F93-AE04-AFE429964364}" name="Category" dataDxfId="894"/>
    <tableColumn id="1" xr3:uid="{C5AC1BBA-2A7C-4303-B642-175953ACB3F7}" name="Step no." dataDxfId="901">
      <calculatedColumnFormula>ROW()-ROW(testtbl6141811232427[[#Headers],[Step no.]])</calculatedColumnFormula>
    </tableColumn>
    <tableColumn id="2" xr3:uid="{02C17C2B-D9E2-4D71-BACB-5AF955E2C3AB}" name="Test case ID" dataDxfId="900">
      <calculatedColumnFormula>C$2&amp;TEXT(testtbl6141811232427[[#This Row],[Step no.]],"000")</calculatedColumnFormula>
    </tableColumn>
    <tableColumn id="4" xr3:uid="{0577C9E6-B502-44A4-9366-259A3875D48D}" name="Test Case Action" dataDxfId="899"/>
    <tableColumn id="7" xr3:uid="{64785E9C-8479-4E69-8692-679367567799}" name="Pre-Condition" dataDxfId="860"/>
    <tableColumn id="12" xr3:uid="{A1EAC5D9-1EFF-4987-BCDB-D2D16F3D386F}" name="Test Data" dataDxfId="893"/>
    <tableColumn id="5" xr3:uid="{9F1906F6-1FBB-41A4-9B23-D45F3724B969}" name="Expected Results" dataDxfId="898"/>
    <tableColumn id="6" xr3:uid="{597BADCE-DF71-45CC-84F9-8790AFD29135}" name="Actual Result" dataDxfId="897"/>
    <tableColumn id="11" xr3:uid="{69253F90-C336-4FEB-8F4D-313C0469AC64}" name="Status" dataDxfId="896"/>
    <tableColumn id="8" xr3:uid="{21D5C7FD-59CD-4EBB-96CD-D2AAD88F7B9B}" name="Notes" dataDxfId="895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F42A9B-4CE7-44D4-AF13-E51338FD8265}" name="testtbl6141811232427567" displayName="testtbl6141811232427567" ref="A11:J17" totalsRowShown="0" headerRowDxfId="843" dataDxfId="842">
  <autoFilter ref="A11:J17" xr:uid="{F4F42A9B-4CE7-44D4-AF13-E51338FD8265}"/>
  <tableColumns count="10">
    <tableColumn id="3" xr3:uid="{6E3ACFBA-F2B1-4C4D-98B8-07E5A44E4F4C}" name="Category" dataDxfId="841"/>
    <tableColumn id="1" xr3:uid="{9B0F0B0A-1972-461D-8746-E85CBFB05A45}" name="Step no." dataDxfId="840">
      <calculatedColumnFormula>ROW()-ROW(testtbl6141811232427567[[#Headers],[Step no.]])</calculatedColumnFormula>
    </tableColumn>
    <tableColumn id="2" xr3:uid="{47AD52E3-2E03-4A1D-9268-9C8F34C1F301}" name="Test case ID" dataDxfId="839">
      <calculatedColumnFormula>C$2&amp;TEXT(testtbl6141811232427567[[#This Row],[Step no.]],"000")</calculatedColumnFormula>
    </tableColumn>
    <tableColumn id="4" xr3:uid="{7B24B74F-C7F3-42C3-B118-65D50880E77B}" name="Test Case Action" dataDxfId="838"/>
    <tableColumn id="7" xr3:uid="{2967AE66-2C3A-429E-A589-9EF91F0D34CF}" name="Pre-Condition" dataDxfId="837"/>
    <tableColumn id="12" xr3:uid="{3B66384F-1295-435B-9393-202202A50530}" name="Test Data" dataDxfId="836"/>
    <tableColumn id="5" xr3:uid="{607C48E1-B3C9-41B5-9233-4397E0B547A6}" name="Expected Results" dataDxfId="835"/>
    <tableColumn id="6" xr3:uid="{68DF13DE-AC23-4535-865E-23CE26BEB124}" name="Actual Result" dataDxfId="834"/>
    <tableColumn id="11" xr3:uid="{5B049063-D06F-4A7C-912D-C45F447F4421}" name="Status" dataDxfId="833"/>
    <tableColumn id="8" xr3:uid="{CC89C5AF-D3B0-46FD-A115-7730CAFBAA86}" name="Notes" dataDxfId="832"/>
  </tableColumns>
  <tableStyleInfo name="TableStyleMedium15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CE46F9-F302-4B70-A1C4-B7A7F7D70761}" name="testtbl61418112324273" displayName="testtbl61418112324273" ref="A11:J15" totalsRowShown="0" headerRowDxfId="892" dataDxfId="891">
  <autoFilter ref="A11:J15" xr:uid="{A8CE46F9-F302-4B70-A1C4-B7A7F7D70761}"/>
  <tableColumns count="10">
    <tableColumn id="3" xr3:uid="{C8BA4631-E86E-4D41-B365-4B1DF2600515}" name="Category" dataDxfId="890"/>
    <tableColumn id="1" xr3:uid="{45974A11-1A0C-4BA7-91DE-849B9A6BD690}" name="Step no." dataDxfId="889">
      <calculatedColumnFormula>ROW()-ROW(testtbl61418112324273[[#Headers],[Step no.]])</calculatedColumnFormula>
    </tableColumn>
    <tableColumn id="2" xr3:uid="{E269E3C4-29C0-49B8-AEA5-AE10B33A205D}" name="Test case ID" dataDxfId="888">
      <calculatedColumnFormula>C$2&amp;TEXT(testtbl61418112324273[[#This Row],[Step no.]],"000")</calculatedColumnFormula>
    </tableColumn>
    <tableColumn id="4" xr3:uid="{8030C342-90F5-43F1-B2E6-99E0CD1D9ECA}" name="Test Case Action" dataDxfId="887"/>
    <tableColumn id="7" xr3:uid="{AAEBBD38-5B8B-40A5-91A8-E9451598E362}" name="Pre-Condition" dataDxfId="881"/>
    <tableColumn id="12" xr3:uid="{AC1F9644-967C-4C37-8DF4-57E9EB8ABE7D}" name="Test Data" dataDxfId="886"/>
    <tableColumn id="5" xr3:uid="{A9D64480-F03A-4320-B113-F3FEB5D77D21}" name="Expected Results" dataDxfId="885"/>
    <tableColumn id="6" xr3:uid="{584B9D6D-C4F6-4F6B-88A8-508E28C5FC30}" name="Actual Result" dataDxfId="884"/>
    <tableColumn id="11" xr3:uid="{B6FA7764-EB2A-4861-83A8-A4BCE4F4E349}" name="Status" dataDxfId="883"/>
    <tableColumn id="8" xr3:uid="{18BB5847-6D90-47C7-91C1-1240BEFD6DB1}" name="Notes" dataDxfId="882"/>
  </tableColumns>
  <tableStyleInfo name="TableStyleMedium15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5C947A-2004-4D10-982C-08C41F3C9F93}" name="testtbl61418112324274" displayName="testtbl61418112324274" ref="A11:J15" totalsRowShown="0" headerRowDxfId="880" dataDxfId="879">
  <autoFilter ref="A11:J15" xr:uid="{195C947A-2004-4D10-982C-08C41F3C9F93}"/>
  <tableColumns count="10">
    <tableColumn id="3" xr3:uid="{ADD3306B-77F4-4DF1-9B30-1DF90046DD0B}" name="Category" dataDxfId="878"/>
    <tableColumn id="1" xr3:uid="{A959841E-4F6E-47FE-A9C0-75A0B2355A66}" name="Step no." dataDxfId="877">
      <calculatedColumnFormula>ROW()-ROW(testtbl61418112324274[[#Headers],[Step no.]])</calculatedColumnFormula>
    </tableColumn>
    <tableColumn id="2" xr3:uid="{735207E1-E52C-43F1-91C0-465CC5710247}" name="Test case ID" dataDxfId="876">
      <calculatedColumnFormula>C$2&amp;TEXT(testtbl61418112324274[[#This Row],[Step no.]],"000")</calculatedColumnFormula>
    </tableColumn>
    <tableColumn id="4" xr3:uid="{58BE2480-0524-4F8C-93EA-11C0504DE928}" name="Test Case Action" dataDxfId="875"/>
    <tableColumn id="7" xr3:uid="{70205637-C5FF-4EB7-B44A-545186301076}" name="Pre-Condition" dataDxfId="874"/>
    <tableColumn id="12" xr3:uid="{04C48183-8064-4F69-8635-672A2A5817A2}" name="Test Data" dataDxfId="873"/>
    <tableColumn id="5" xr3:uid="{C07A2A44-1904-43AE-91B6-E5A0C4F91BB4}" name="Expected Results" dataDxfId="872"/>
    <tableColumn id="6" xr3:uid="{3EBC9513-8078-49A5-897F-49E7DEAF8FBE}" name="Actual Result" dataDxfId="871"/>
    <tableColumn id="11" xr3:uid="{17591D1F-7ADF-43D4-A8FB-CBB1511D20A8}" name="Status" dataDxfId="870"/>
    <tableColumn id="8" xr3:uid="{C55E9767-CE41-4439-B452-29469540471E}" name="Notes" dataDxfId="869"/>
  </tableColumns>
  <tableStyleInfo name="TableStyleMedium15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C90D294-DDA0-410E-B10F-27F283F47772}" name="testtbl6141811232427445" displayName="testtbl6141811232427445" ref="A11:J15" totalsRowShown="0" headerRowDxfId="227" dataDxfId="226">
  <autoFilter ref="A11:J15" xr:uid="{AC90D294-DDA0-410E-B10F-27F283F47772}"/>
  <tableColumns count="10">
    <tableColumn id="3" xr3:uid="{FC21BD53-FD35-444E-A044-8FB94823A2FE}" name="Category" dataDxfId="225"/>
    <tableColumn id="1" xr3:uid="{6141400E-49B5-4007-848E-986577C47D87}" name="Step no." dataDxfId="224">
      <calculatedColumnFormula>ROW()-ROW(testtbl6141811232427445[[#Headers],[Step no.]])</calculatedColumnFormula>
    </tableColumn>
    <tableColumn id="2" xr3:uid="{ABDF3B22-0A6D-4247-A824-B184792546B4}" name="Test case ID" dataDxfId="223">
      <calculatedColumnFormula>C$2&amp;TEXT(testtbl6141811232427445[[#This Row],[Step no.]],"000")</calculatedColumnFormula>
    </tableColumn>
    <tableColumn id="4" xr3:uid="{CCA76946-30AE-4322-B5BA-BDDD2C3F6351}" name="Test Case Action" dataDxfId="222"/>
    <tableColumn id="7" xr3:uid="{4FE74B3E-2313-41A5-A863-D33941567DE8}" name="Pre-Condition" dataDxfId="221"/>
    <tableColumn id="12" xr3:uid="{B16A5C08-45B2-470F-B854-FE58D60E59BB}" name="Test Data" dataDxfId="220"/>
    <tableColumn id="5" xr3:uid="{C2E23AEB-6BC8-4592-B5ED-F8AD2D248E63}" name="Expected Results" dataDxfId="219"/>
    <tableColumn id="6" xr3:uid="{8F85D34C-65C1-4CBD-9F7C-B168D41289D4}" name="Actual Result" dataDxfId="218"/>
    <tableColumn id="11" xr3:uid="{F9877E2B-53BF-4F1F-B07C-F1CBA404FEBC}" name="Status" dataDxfId="217"/>
    <tableColumn id="8" xr3:uid="{43B0104A-F0F4-4A0B-83BC-F66792948980}" name="Notes" dataDxfId="216"/>
  </tableColumns>
  <tableStyleInfo name="TableStyleMedium15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30842DD-7527-42FA-AF91-4A46142589FF}" name="testtbl614181123242744546" displayName="testtbl614181123242744546" ref="A11:J15" totalsRowShown="0" headerRowDxfId="209" dataDxfId="208">
  <autoFilter ref="A11:J15" xr:uid="{030842DD-7527-42FA-AF91-4A46142589FF}"/>
  <tableColumns count="10">
    <tableColumn id="3" xr3:uid="{ACFAF9F3-09ED-448B-A186-E6777D410BFF}" name="Category" dataDxfId="207"/>
    <tableColumn id="1" xr3:uid="{825DB1E3-7DE2-4CAC-9DAC-EA2075BE3999}" name="Step no." dataDxfId="206">
      <calculatedColumnFormula>ROW()-ROW(testtbl614181123242744546[[#Headers],[Step no.]])</calculatedColumnFormula>
    </tableColumn>
    <tableColumn id="2" xr3:uid="{5A07F4EA-7D08-40AF-B387-1CCFB162F8AE}" name="Test case ID" dataDxfId="205">
      <calculatedColumnFormula>C$2&amp;TEXT(testtbl614181123242744546[[#This Row],[Step no.]],"000")</calculatedColumnFormula>
    </tableColumn>
    <tableColumn id="4" xr3:uid="{45F4D304-AA51-4803-863B-744F4E0094C9}" name="Test Case Action" dataDxfId="204"/>
    <tableColumn id="7" xr3:uid="{745996D8-EBF6-4DCD-A11E-77269E6D9F38}" name="Pre-Condition" dataDxfId="203"/>
    <tableColumn id="12" xr3:uid="{88297587-4D2A-457D-8145-564D38530780}" name="Test Data" dataDxfId="202"/>
    <tableColumn id="5" xr3:uid="{E408428C-3A08-45D4-866C-5C64571DDDF4}" name="Expected Results" dataDxfId="201"/>
    <tableColumn id="6" xr3:uid="{FDDF0F9F-A108-461C-AD2C-B54454AD6C8D}" name="Actual Result" dataDxfId="200"/>
    <tableColumn id="11" xr3:uid="{8A807ECF-BDA4-4172-82EA-2A451B4ABB7A}" name="Status" dataDxfId="199"/>
    <tableColumn id="8" xr3:uid="{008E12C7-316B-47C3-A820-FC1FCD889D84}" name="Notes" dataDxfId="198"/>
  </tableColumns>
  <tableStyleInfo name="TableStyleMedium15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E6A7C3EB-ABBA-4721-B2C2-67773A20E32A}" name="testtbl61418112324274454647" displayName="testtbl61418112324274454647" ref="A11:J15" totalsRowShown="0" headerRowDxfId="191" dataDxfId="190">
  <autoFilter ref="A11:J15" xr:uid="{E6A7C3EB-ABBA-4721-B2C2-67773A20E32A}"/>
  <tableColumns count="10">
    <tableColumn id="3" xr3:uid="{2007C6E8-FD49-49C8-9685-FD04A263BE9C}" name="Category" dataDxfId="189"/>
    <tableColumn id="1" xr3:uid="{3EF64F4D-83AF-4F54-9C24-AAE3250D7634}" name="Step no." dataDxfId="188">
      <calculatedColumnFormula>ROW()-ROW(testtbl61418112324274454647[[#Headers],[Step no.]])</calculatedColumnFormula>
    </tableColumn>
    <tableColumn id="2" xr3:uid="{2011B5B9-678C-4E53-A1AF-F038396357D5}" name="Test case ID" dataDxfId="187">
      <calculatedColumnFormula>C$2&amp;TEXT(testtbl61418112324274454647[[#This Row],[Step no.]],"000")</calculatedColumnFormula>
    </tableColumn>
    <tableColumn id="4" xr3:uid="{BB6DB565-51F3-4055-BF64-4F2AEFFAA67F}" name="Test Case Action" dataDxfId="186"/>
    <tableColumn id="7" xr3:uid="{83B35149-A5D8-40AC-969C-95A922C32871}" name="Pre-Condition" dataDxfId="185"/>
    <tableColumn id="12" xr3:uid="{724B75CC-2BF7-4F53-93A4-17CDFCF127D6}" name="Test Data" dataDxfId="184"/>
    <tableColumn id="5" xr3:uid="{6CD813C6-59F7-4B42-9757-31832B04B1F8}" name="Expected Results" dataDxfId="183"/>
    <tableColumn id="6" xr3:uid="{33ADBDCA-D757-489C-9E6C-F352802DA69F}" name="Actual Result" dataDxfId="182"/>
    <tableColumn id="11" xr3:uid="{4F3F5084-77C7-4FE2-A116-99C6FECBC3EF}" name="Status" dataDxfId="181"/>
    <tableColumn id="8" xr3:uid="{B04DBF6B-DEF4-4ED9-9104-DFD2E562D1A0}" name="Notes" dataDxfId="180"/>
  </tableColumns>
  <tableStyleInfo name="TableStyleMedium1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C64981E3-408A-4FF3-8778-73408E3B7E52}" name="testtbl6141811232427548" displayName="testtbl6141811232427548" ref="A11:J17" totalsRowShown="0" headerRowDxfId="173" dataDxfId="172">
  <autoFilter ref="A11:J17" xr:uid="{C64981E3-408A-4FF3-8778-73408E3B7E52}"/>
  <tableColumns count="10">
    <tableColumn id="3" xr3:uid="{C22DA276-1B63-4010-97B9-113114A22DB4}" name="Category" dataDxfId="171"/>
    <tableColumn id="1" xr3:uid="{19B9E2A1-5503-41A8-9351-717238371BB4}" name="Step no." dataDxfId="170">
      <calculatedColumnFormula>ROW()-ROW(testtbl6141811232427548[[#Headers],[Step no.]])</calculatedColumnFormula>
    </tableColumn>
    <tableColumn id="2" xr3:uid="{B56C74AD-2A23-4495-A3F7-FCC3B740A569}" name="Test case ID" dataDxfId="169">
      <calculatedColumnFormula>C$2&amp;TEXT(testtbl6141811232427548[[#This Row],[Step no.]],"000")</calculatedColumnFormula>
    </tableColumn>
    <tableColumn id="4" xr3:uid="{6B9CEA0F-6F2A-4EEE-B715-985FCC45B099}" name="Test Case Action" dataDxfId="168"/>
    <tableColumn id="7" xr3:uid="{B108F23D-808A-4247-AF7E-6FD37E891D64}" name="Pre-Condition" dataDxfId="167"/>
    <tableColumn id="12" xr3:uid="{F52A5493-0576-408B-9E6D-398CD948F9B9}" name="Test Data" dataDxfId="166"/>
    <tableColumn id="5" xr3:uid="{99827E9E-E94C-4661-98B8-EC29354A1FE6}" name="Expected Results" dataDxfId="165"/>
    <tableColumn id="6" xr3:uid="{8BB3A66A-FF1A-4EDE-843E-EBEE2036E3C7}" name="Actual Result" dataDxfId="164"/>
    <tableColumn id="11" xr3:uid="{0AB4223A-FFFF-4800-BA8D-53777CAD22B0}" name="Status" dataDxfId="163"/>
    <tableColumn id="8" xr3:uid="{BE3B9104-BE9C-483C-9C47-161904750186}" name="Notes" dataDxfId="162"/>
  </tableColumns>
  <tableStyleInfo name="TableStyleMedium15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D7FC5B7-7D60-4639-BD3D-AF1B14F1F3CE}" name="testtbl614181123242752729404152" displayName="testtbl614181123242752729404152" ref="A11:J18" totalsRowShown="0" headerRowDxfId="101" dataDxfId="100">
  <autoFilter ref="A11:J18" xr:uid="{3D7FC5B7-7D60-4639-BD3D-AF1B14F1F3CE}"/>
  <tableColumns count="10">
    <tableColumn id="3" xr3:uid="{E632AFBC-DFFC-425D-A728-505EFB37FDBB}" name="Category" dataDxfId="99"/>
    <tableColumn id="1" xr3:uid="{8A930802-95B0-4C86-9C78-EAF01828E1C6}" name="Step no." dataDxfId="98">
      <calculatedColumnFormula>ROW()-ROW(testtbl614181123242752729404152[[#Headers],[Step no.]])</calculatedColumnFormula>
    </tableColumn>
    <tableColumn id="2" xr3:uid="{53EA65B8-23DC-4148-8EA4-8A99A09EFE05}" name="Test case ID" dataDxfId="97">
      <calculatedColumnFormula>C$2&amp;TEXT(testtbl614181123242752729404152[[#This Row],[Step no.]],"000")</calculatedColumnFormula>
    </tableColumn>
    <tableColumn id="4" xr3:uid="{40822AD3-0A8C-4E8A-B74B-40791AB82E26}" name="Test Case Action" dataDxfId="96"/>
    <tableColumn id="7" xr3:uid="{C6E16745-0719-4C58-BB00-F72E0E5F646D}" name="Pre-Condition" dataDxfId="95"/>
    <tableColumn id="12" xr3:uid="{D6B21C77-039B-454A-B2CD-5497892F175D}" name="Test Data" dataDxfId="94"/>
    <tableColumn id="5" xr3:uid="{819B9458-BB03-46E1-9B52-B0A094D1EE41}" name="Expected Results" dataDxfId="93"/>
    <tableColumn id="6" xr3:uid="{2CD73D23-600D-437E-9B24-54B12309A5AB}" name="Actual Result" dataDxfId="92"/>
    <tableColumn id="11" xr3:uid="{642CA49E-E149-47E9-BCE6-A6C1F334323E}" name="Status" dataDxfId="91"/>
    <tableColumn id="8" xr3:uid="{DE5FE9C3-96C5-4904-B9D1-44FDBC6E784B}" name="Notes" dataDxfId="90"/>
  </tableColumns>
  <tableStyleInfo name="TableStyleMedium15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9D48861A-6D8D-4A1E-AFDB-323D31CE5ECD}" name="testtbl61418112324275272940415253" displayName="testtbl61418112324275272940415253" ref="A11:J18" totalsRowShown="0" headerRowDxfId="83" dataDxfId="82">
  <autoFilter ref="A11:J18" xr:uid="{9D48861A-6D8D-4A1E-AFDB-323D31CE5ECD}"/>
  <tableColumns count="10">
    <tableColumn id="3" xr3:uid="{ECACC50D-1E5B-4D74-80F7-A91F78184368}" name="Category" dataDxfId="81"/>
    <tableColumn id="1" xr3:uid="{436ED8EB-D9AF-40A2-ACE5-A52D60FC0135}" name="Step no." dataDxfId="80">
      <calculatedColumnFormula>ROW()-ROW(testtbl61418112324275272940415253[[#Headers],[Step no.]])</calculatedColumnFormula>
    </tableColumn>
    <tableColumn id="2" xr3:uid="{7933C5BF-DA6A-4A94-969D-C1CAEC431BE2}" name="Test case ID" dataDxfId="79">
      <calculatedColumnFormula>C$2&amp;TEXT(testtbl61418112324275272940415253[[#This Row],[Step no.]],"000")</calculatedColumnFormula>
    </tableColumn>
    <tableColumn id="4" xr3:uid="{EC899130-6B9F-4B96-A7EE-F3E6C65BD7AC}" name="Test Case Action" dataDxfId="78"/>
    <tableColumn id="7" xr3:uid="{4CE85908-483B-4E99-9E67-C78AA1260F68}" name="Pre-Condition" dataDxfId="77"/>
    <tableColumn id="12" xr3:uid="{A0D9693E-F875-4024-A9AE-7C1459899392}" name="Test Data" dataDxfId="76"/>
    <tableColumn id="5" xr3:uid="{A4F2F36B-4C8D-4A43-9D19-5B36A352571E}" name="Expected Results" dataDxfId="75"/>
    <tableColumn id="6" xr3:uid="{05F51730-0AF7-4163-84E3-B4BF480E31CC}" name="Actual Result" dataDxfId="74"/>
    <tableColumn id="11" xr3:uid="{63E2FCD2-15C2-433C-9DA1-4E7BCEE36143}" name="Status" dataDxfId="73"/>
    <tableColumn id="8" xr3:uid="{EEDC88B7-BF57-45CB-B715-B6D53E212C4C}" name="Notes" dataDxfId="72"/>
  </tableColumns>
  <tableStyleInfo name="TableStyleMedium1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72FD4ED3-9AE7-402A-9EAC-349FE24C7DD5}" name="testtbl61418112324275272940415254" displayName="testtbl61418112324275272940415254" ref="A11:J18" totalsRowShown="0" headerRowDxfId="65" dataDxfId="64">
  <autoFilter ref="A11:J18" xr:uid="{72FD4ED3-9AE7-402A-9EAC-349FE24C7DD5}"/>
  <tableColumns count="10">
    <tableColumn id="3" xr3:uid="{56C50AD5-CE7F-44B3-86C5-DCF42025A43E}" name="Category" dataDxfId="63"/>
    <tableColumn id="1" xr3:uid="{5AE75FFF-3F62-4C7F-A44B-23AF1E536D1F}" name="Step no." dataDxfId="62">
      <calculatedColumnFormula>ROW()-ROW(testtbl61418112324275272940415254[[#Headers],[Step no.]])</calculatedColumnFormula>
    </tableColumn>
    <tableColumn id="2" xr3:uid="{993A8264-8AB1-4D80-A09E-F6A083BBE0E9}" name="Test case ID" dataDxfId="61">
      <calculatedColumnFormula>C$2&amp;TEXT(testtbl61418112324275272940415254[[#This Row],[Step no.]],"000")</calculatedColumnFormula>
    </tableColumn>
    <tableColumn id="4" xr3:uid="{FEE379CC-E6A7-46E6-9B5E-7A6E00FC90C1}" name="Test Case Action" dataDxfId="60"/>
    <tableColumn id="7" xr3:uid="{3E5393FD-E25F-4DE3-A6AB-5CBD9FB8EAD7}" name="Pre-Condition" dataDxfId="59"/>
    <tableColumn id="12" xr3:uid="{AE119697-7123-4C74-B0A6-F84BBFE1457A}" name="Test Data" dataDxfId="58"/>
    <tableColumn id="5" xr3:uid="{09BAA2C5-2CC5-425F-A2A9-0FEA8684370F}" name="Expected Results" dataDxfId="57"/>
    <tableColumn id="6" xr3:uid="{CB6CF68F-96CA-46EE-8064-6E435A9319B5}" name="Actual Result" dataDxfId="56"/>
    <tableColumn id="11" xr3:uid="{63A30600-665C-4D86-B752-A1763B5ED155}" name="Status" dataDxfId="55"/>
    <tableColumn id="8" xr3:uid="{26D31C5B-BD08-4EC3-A602-7FBB098AFF85}" name="Notes" dataDxfId="54"/>
  </tableColumns>
  <tableStyleInfo name="TableStyleMedium15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6C7C823E-F2CD-4EDF-8718-66FC25B387C1}" name="testtbl6141811232427527294041525455" displayName="testtbl6141811232427527294041525455" ref="A11:J18" totalsRowShown="0" headerRowDxfId="47" dataDxfId="46">
  <autoFilter ref="A11:J18" xr:uid="{6C7C823E-F2CD-4EDF-8718-66FC25B387C1}"/>
  <tableColumns count="10">
    <tableColumn id="3" xr3:uid="{6C47A5CB-20BC-4A38-9B4E-323AF59B06E1}" name="Category" dataDxfId="45"/>
    <tableColumn id="1" xr3:uid="{C38E582E-DCA1-47B4-8929-A3A261A2AF48}" name="Step no." dataDxfId="44">
      <calculatedColumnFormula>ROW()-ROW(testtbl6141811232427527294041525455[[#Headers],[Step no.]])</calculatedColumnFormula>
    </tableColumn>
    <tableColumn id="2" xr3:uid="{4BF0881C-3D18-47E2-BB23-33B705C80D2A}" name="Test case ID" dataDxfId="43">
      <calculatedColumnFormula>C$2&amp;TEXT(testtbl6141811232427527294041525455[[#This Row],[Step no.]],"000")</calculatedColumnFormula>
    </tableColumn>
    <tableColumn id="4" xr3:uid="{D64DE63E-336B-44D7-A8CC-0942CE5C590F}" name="Test Case Action" dataDxfId="42"/>
    <tableColumn id="7" xr3:uid="{65F99299-B8A1-4350-8E99-9A839AB8FA22}" name="Pre-Condition" dataDxfId="41"/>
    <tableColumn id="12" xr3:uid="{5EF1476C-4F75-4F0C-B4E0-CF9ACA045688}" name="Test Data" dataDxfId="40"/>
    <tableColumn id="5" xr3:uid="{D44C2B35-0F96-439A-965F-C9490FA284A4}" name="Expected Results" dataDxfId="39"/>
    <tableColumn id="6" xr3:uid="{9C630BC2-3B7C-4291-9ECE-ED68EB6DA975}" name="Actual Result" dataDxfId="38"/>
    <tableColumn id="11" xr3:uid="{4B016D61-05AB-4253-983E-582A34A5A5D3}" name="Status" dataDxfId="37"/>
    <tableColumn id="8" xr3:uid="{2BBEC2DB-FE57-41A9-9230-EA7942D15C14}" name="Notes" dataDxfId="36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8DDAEB-96B5-4E7D-8BB0-E71DFDB79A8E}" name="testtbl6141811232427568" displayName="testtbl6141811232427568" ref="A11:J17" totalsRowShown="0" headerRowDxfId="831" dataDxfId="830">
  <autoFilter ref="A11:J17" xr:uid="{488DDAEB-96B5-4E7D-8BB0-E71DFDB79A8E}"/>
  <tableColumns count="10">
    <tableColumn id="3" xr3:uid="{C099E83C-D5AC-4D87-B167-F27F104FED10}" name="Category" dataDxfId="829"/>
    <tableColumn id="1" xr3:uid="{9A4CF09A-2C1F-4217-97D3-E33321D9B1FB}" name="Step no." dataDxfId="828">
      <calculatedColumnFormula>ROW()-ROW(testtbl6141811232427568[[#Headers],[Step no.]])</calculatedColumnFormula>
    </tableColumn>
    <tableColumn id="2" xr3:uid="{966A8A72-297D-4431-8928-E789C7E8A869}" name="Test case ID" dataDxfId="827">
      <calculatedColumnFormula>C$2&amp;TEXT(testtbl6141811232427568[[#This Row],[Step no.]],"000")</calculatedColumnFormula>
    </tableColumn>
    <tableColumn id="4" xr3:uid="{0427486F-A9D8-4949-BEAF-D6C956B3EFDE}" name="Test Case Action" dataDxfId="826"/>
    <tableColumn id="7" xr3:uid="{91C096B3-D16F-4CC0-BF21-944029F0BBAE}" name="Pre-Condition" dataDxfId="825"/>
    <tableColumn id="12" xr3:uid="{36D7BF55-EFBD-4266-BAB3-30458BAAB37B}" name="Test Data" dataDxfId="824"/>
    <tableColumn id="5" xr3:uid="{21107247-722D-4C17-8A64-6C05C5CBC1D3}" name="Expected Results" dataDxfId="823"/>
    <tableColumn id="6" xr3:uid="{B426EADC-014A-4C08-974C-D7821AD66E95}" name="Actual Result" dataDxfId="822"/>
    <tableColumn id="11" xr3:uid="{F22DE759-F94C-4AA9-BAAC-AF78A56BEC59}" name="Status" dataDxfId="821"/>
    <tableColumn id="8" xr3:uid="{B7089177-0C0E-4AC3-B33D-044F1CBC9278}" name="Notes" dataDxfId="820"/>
  </tableColumns>
  <tableStyleInfo name="TableStyleMedium15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9AC844A-34A2-49B9-917A-588E1485187F}" name="testtbl614181123242752729404152545556" displayName="testtbl614181123242752729404152545556" ref="A11:J18" totalsRowShown="0" headerRowDxfId="29" dataDxfId="28">
  <autoFilter ref="A11:J18" xr:uid="{49AC844A-34A2-49B9-917A-588E1485187F}"/>
  <tableColumns count="10">
    <tableColumn id="3" xr3:uid="{19577890-5A13-4CA1-A570-5BF962E4B17D}" name="Category" dataDxfId="27"/>
    <tableColumn id="1" xr3:uid="{6640DA75-67CB-428D-BA55-09D7978ED368}" name="Step no." dataDxfId="26">
      <calculatedColumnFormula>ROW()-ROW(testtbl614181123242752729404152545556[[#Headers],[Step no.]])</calculatedColumnFormula>
    </tableColumn>
    <tableColumn id="2" xr3:uid="{F01FF91B-5F75-4CDB-971D-874D73B02FF4}" name="Test case ID" dataDxfId="25">
      <calculatedColumnFormula>C$2&amp;TEXT(testtbl614181123242752729404152545556[[#This Row],[Step no.]],"000")</calculatedColumnFormula>
    </tableColumn>
    <tableColumn id="4" xr3:uid="{2F78B592-510B-47E7-AF13-4B2162894A06}" name="Test Case Action" dataDxfId="24"/>
    <tableColumn id="7" xr3:uid="{C293B8DF-A135-41A1-ADA8-20EDECD58F8F}" name="Pre-Condition" dataDxfId="23"/>
    <tableColumn id="12" xr3:uid="{227E0E85-C00B-42C4-93FB-2F1FFBBD1B26}" name="Test Data" dataDxfId="22"/>
    <tableColumn id="5" xr3:uid="{DB016676-18C1-4D31-9AA2-97754A52BD7D}" name="Expected Results" dataDxfId="21"/>
    <tableColumn id="6" xr3:uid="{D58657E5-CBFB-4807-A850-2377645BB03C}" name="Actual Result" dataDxfId="20"/>
    <tableColumn id="11" xr3:uid="{F92A9925-22B8-471C-A5FB-6584EA3CCC7A}" name="Status" dataDxfId="19"/>
    <tableColumn id="8" xr3:uid="{EA480E11-3C92-4585-A21D-DFDAEAF3DA5E}" name="Notes" dataDxfId="18"/>
  </tableColumns>
  <tableStyleInfo name="TableStyleMedium15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84876443-6F60-4EA9-B85E-F9B7D1AFBA73}" name="testtbl61418112324275272940415254555657" displayName="testtbl61418112324275272940415254555657" ref="A11:J18" totalsRowShown="0" headerRowDxfId="11" dataDxfId="10">
  <autoFilter ref="A11:J18" xr:uid="{84876443-6F60-4EA9-B85E-F9B7D1AFBA73}"/>
  <tableColumns count="10">
    <tableColumn id="3" xr3:uid="{C1C3F3F9-2424-4A20-8D13-D0B9E6DD1F8E}" name="Category" dataDxfId="9"/>
    <tableColumn id="1" xr3:uid="{9A69EF12-B390-4839-96A6-272EA082091E}" name="Step no." dataDxfId="8">
      <calculatedColumnFormula>ROW()-ROW(testtbl61418112324275272940415254555657[[#Headers],[Step no.]])</calculatedColumnFormula>
    </tableColumn>
    <tableColumn id="2" xr3:uid="{08EF0D5C-9EC4-4243-91F8-B6B49FED7A9B}" name="Test case ID" dataDxfId="7">
      <calculatedColumnFormula>C$2&amp;TEXT(testtbl61418112324275272940415254555657[[#This Row],[Step no.]],"000")</calculatedColumnFormula>
    </tableColumn>
    <tableColumn id="4" xr3:uid="{8E84AF62-D86A-464E-9F00-A9E2254EEABC}" name="Test Case Action" dataDxfId="6"/>
    <tableColumn id="7" xr3:uid="{59223E09-251C-4307-B6E5-4433D9744BA1}" name="Pre-Condition" dataDxfId="5"/>
    <tableColumn id="12" xr3:uid="{0FEAB5AC-C13F-49B4-B601-F83E0997B921}" name="Test Data" dataDxfId="4"/>
    <tableColumn id="5" xr3:uid="{14DB63C2-D167-416B-9243-BC1050CBC8E1}" name="Expected Results" dataDxfId="3"/>
    <tableColumn id="6" xr3:uid="{DEA64F76-C75A-4E58-BD2B-A9872456CA84}" name="Actual Result" dataDxfId="2"/>
    <tableColumn id="11" xr3:uid="{E0A94559-605F-477C-9E78-0BB7FB464311}" name="Status" dataDxfId="1"/>
    <tableColumn id="8" xr3:uid="{2345A6E8-C2EF-4E21-AB62-3FE8BB0AD2E3}" name="Notes" dataDxfId="0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6297564-9F25-4845-84FF-40D78344F4C3}" name="testtbl6141811232427569" displayName="testtbl6141811232427569" ref="A11:J17" totalsRowShown="0" headerRowDxfId="819" dataDxfId="818">
  <autoFilter ref="A11:J17" xr:uid="{66297564-9F25-4845-84FF-40D78344F4C3}"/>
  <tableColumns count="10">
    <tableColumn id="3" xr3:uid="{036C1FB8-0C51-48AD-A319-3C03933E1747}" name="Category" dataDxfId="817"/>
    <tableColumn id="1" xr3:uid="{4B446324-8D1B-461C-A675-1B0ACB3D3B37}" name="Step no." dataDxfId="816">
      <calculatedColumnFormula>ROW()-ROW(testtbl6141811232427569[[#Headers],[Step no.]])</calculatedColumnFormula>
    </tableColumn>
    <tableColumn id="2" xr3:uid="{D633AF62-3997-42A0-8DE4-D62DAA62335F}" name="Test case ID" dataDxfId="815">
      <calculatedColumnFormula>C$2&amp;TEXT(testtbl6141811232427569[[#This Row],[Step no.]],"000")</calculatedColumnFormula>
    </tableColumn>
    <tableColumn id="4" xr3:uid="{4D27E67F-72D4-4E60-96A5-9B08C48801B5}" name="Test Case Action" dataDxfId="814"/>
    <tableColumn id="7" xr3:uid="{019D2439-B638-48A9-B477-2745A41E8798}" name="Pre-Condition" dataDxfId="813"/>
    <tableColumn id="12" xr3:uid="{38552677-6B76-4BD8-B746-F459C5A5C372}" name="Test Data" dataDxfId="812"/>
    <tableColumn id="5" xr3:uid="{A66A94F4-D52E-4F7F-B125-484763F5AE8E}" name="Expected Results" dataDxfId="811"/>
    <tableColumn id="6" xr3:uid="{F3800127-7436-45A0-A62D-EA0FD5F476EB}" name="Actual Result" dataDxfId="810"/>
    <tableColumn id="11" xr3:uid="{94139811-A838-4274-B6B6-C3A9CACD48FC}" name="Status" dataDxfId="809"/>
    <tableColumn id="8" xr3:uid="{4F3C161A-F02B-4F0F-B82E-44FBF7205B9E}" name="Notes" dataDxfId="808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0A2F82-51B9-440B-BA57-2640F199332A}" name="testtbl61418112324275610" displayName="testtbl61418112324275610" ref="A11:J17" totalsRowShown="0" headerRowDxfId="807" dataDxfId="806">
  <autoFilter ref="A11:J17" xr:uid="{FF0A2F82-51B9-440B-BA57-2640F199332A}"/>
  <tableColumns count="10">
    <tableColumn id="3" xr3:uid="{CD685C78-3E8E-4559-89F8-985B646DCA0C}" name="Category" dataDxfId="805"/>
    <tableColumn id="1" xr3:uid="{7F438895-B9F9-4DFE-B287-7FD2D4C3EF49}" name="Step no." dataDxfId="804">
      <calculatedColumnFormula>ROW()-ROW(testtbl61418112324275610[[#Headers],[Step no.]])</calculatedColumnFormula>
    </tableColumn>
    <tableColumn id="2" xr3:uid="{6BF638DB-0B53-4CCE-82C7-F86A610DF6C6}" name="Test case ID" dataDxfId="803">
      <calculatedColumnFormula>C$2&amp;TEXT(testtbl61418112324275610[[#This Row],[Step no.]],"000")</calculatedColumnFormula>
    </tableColumn>
    <tableColumn id="4" xr3:uid="{54F583B2-C615-49C9-BA2F-A8F609593A8F}" name="Test Case Action" dataDxfId="802"/>
    <tableColumn id="7" xr3:uid="{E0AFC231-852B-4B4A-AD60-10C93FE98B77}" name="Pre-Condition" dataDxfId="801"/>
    <tableColumn id="12" xr3:uid="{74AC4B74-8F25-45E1-ACB9-6D104399C364}" name="Test Data" dataDxfId="800"/>
    <tableColumn id="5" xr3:uid="{40353EDA-5A7F-4DCC-BDB1-F0B668304267}" name="Expected Results" dataDxfId="799"/>
    <tableColumn id="6" xr3:uid="{BBA72064-5CEC-4846-A73C-45E9427C1FE4}" name="Actual Result" dataDxfId="798"/>
    <tableColumn id="11" xr3:uid="{608BFF9D-8421-4528-8EB4-BF340D42886C}" name="Status" dataDxfId="797"/>
    <tableColumn id="8" xr3:uid="{80044CF9-9628-4FAF-AD7B-7BCE021111C7}" name="Notes" dataDxfId="796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7AE3497-FF65-43D5-BD06-010C8CED8DA6}" name="testtbl61418112324275611" displayName="testtbl61418112324275611" ref="A11:J17" totalsRowShown="0" headerRowDxfId="795" dataDxfId="794">
  <autoFilter ref="A11:J17" xr:uid="{C7AE3497-FF65-43D5-BD06-010C8CED8DA6}"/>
  <tableColumns count="10">
    <tableColumn id="3" xr3:uid="{B2525C4B-1BE6-487E-8C9E-AC755BD40A62}" name="Category" dataDxfId="793"/>
    <tableColumn id="1" xr3:uid="{FA9E389F-528F-421D-B702-F1DCAF7ADC4E}" name="Step no." dataDxfId="792">
      <calculatedColumnFormula>ROW()-ROW(testtbl61418112324275611[[#Headers],[Step no.]])</calculatedColumnFormula>
    </tableColumn>
    <tableColumn id="2" xr3:uid="{56EDF253-7FC7-4677-8573-DAE0FC3AA556}" name="Test case ID" dataDxfId="791">
      <calculatedColumnFormula>C$2&amp;TEXT(testtbl61418112324275611[[#This Row],[Step no.]],"000")</calculatedColumnFormula>
    </tableColumn>
    <tableColumn id="4" xr3:uid="{1F17299A-DA47-49AB-9F3C-5D866DE63A1F}" name="Test Case Action" dataDxfId="790"/>
    <tableColumn id="7" xr3:uid="{3670C9B5-32AA-430C-9C58-1A3445466616}" name="Pre-Condition" dataDxfId="789"/>
    <tableColumn id="12" xr3:uid="{E7983CC1-7CB2-4E21-9966-61F1BA2E2486}" name="Test Data" dataDxfId="788"/>
    <tableColumn id="5" xr3:uid="{F0F3C24F-D5C6-4092-8C3F-67A1F019AE1C}" name="Expected Results" dataDxfId="787"/>
    <tableColumn id="6" xr3:uid="{264DD236-9232-4F04-B65E-711D0FA01FDF}" name="Actual Result" dataDxfId="786"/>
    <tableColumn id="11" xr3:uid="{5923D51E-2A01-4F52-86CA-A2183FDD320D}" name="Status" dataDxfId="785"/>
    <tableColumn id="8" xr3:uid="{DAC0E7C3-AECB-4A3F-9638-CB947A0432DF}" name="Notes" dataDxfId="784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0956E5C-6662-46EB-A27B-BF387B02EFB5}" name="testtbl61418112324275612" displayName="testtbl61418112324275612" ref="A11:J19" totalsRowShown="0" headerRowDxfId="783" dataDxfId="782">
  <autoFilter ref="A11:J19" xr:uid="{10956E5C-6662-46EB-A27B-BF387B02EFB5}"/>
  <tableColumns count="10">
    <tableColumn id="3" xr3:uid="{36175ED0-70DE-4F99-A3CB-5938CD089554}" name="Category" dataDxfId="781"/>
    <tableColumn id="1" xr3:uid="{32609636-2921-4442-8534-C6630471818C}" name="Step no." dataDxfId="780">
      <calculatedColumnFormula>ROW()-ROW(testtbl61418112324275612[[#Headers],[Step no.]])</calculatedColumnFormula>
    </tableColumn>
    <tableColumn id="2" xr3:uid="{8AD54EF6-838F-49EE-8B2E-A5768EF4EA2B}" name="Test case ID" dataDxfId="779">
      <calculatedColumnFormula>C$2&amp;TEXT(testtbl61418112324275612[[#This Row],[Step no.]],"000")</calculatedColumnFormula>
    </tableColumn>
    <tableColumn id="4" xr3:uid="{F9CD58CC-F9B8-4D66-A884-6C7EDB7078D8}" name="Test Case Action" dataDxfId="778"/>
    <tableColumn id="7" xr3:uid="{1260302A-FA19-43A1-B066-A44D19DDF7D0}" name="Pre-Condition" dataDxfId="777"/>
    <tableColumn id="12" xr3:uid="{1C49D3C1-1687-49C3-B466-B118843DEAB8}" name="Test Data" dataDxfId="776"/>
    <tableColumn id="5" xr3:uid="{9DF83311-C596-46EF-B4FE-F62F3FADAE50}" name="Expected Results" dataDxfId="775"/>
    <tableColumn id="6" xr3:uid="{D850C0CC-AF41-4F98-9894-F9AF913ECCDC}" name="Actual Result" dataDxfId="774"/>
    <tableColumn id="11" xr3:uid="{2B7F4371-64A3-46EB-84D8-7D1F16C16B47}" name="Status" dataDxfId="773"/>
    <tableColumn id="8" xr3:uid="{14680626-977B-4AAF-8FD1-F72F91E12C66}" name="Notes" dataDxfId="77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hyperlink" Target="https://gist.github.com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hyperlink" Target="https://gist.github.com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hyperlink" Target="https://gist.github.com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hyperlink" Target="https://gist.github.com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hyperlink" Target="https://gist.github.com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hyperlink" Target="https://gist.github.co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hyperlink" Target="https://gist.github.com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hyperlink" Target="https://gist.github.com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hyperlink" Target="https://gist.github.com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hyperlink" Target="https://gist.github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gist.github.com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hyperlink" Target="https://gist.github.com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hyperlink" Target="https://gist.github.com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hyperlink" Target="https://gist.github.com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hyperlink" Target="https://gist.github.com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hyperlink" Target="https://gist.github.com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hyperlink" Target="https://gist.github.com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hyperlink" Target="https://gist.github.com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hyperlink" Target="https://gist.github.com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hyperlink" Target="https://gist.github.com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hyperlink" Target="https://gist.github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gist.github.com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hyperlink" Target="https://gist.github.com/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hyperlink" Target="https://gist.github.com/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hyperlink" Target="https://gist.github.com/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hyperlink" Target="https://gist.github.com/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hyperlink" Target="https://gist.github.com/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hyperlink" Target="https://gist.github.com/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hyperlink" Target="https://gist.github.com/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hyperlink" Target="https://gist.github.com/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hyperlink" Target="https://gist.github.com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st.github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gist.github.com/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hyperlink" Target="https://gist.github.com/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hyperlink" Target="https://gist.github.com/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hyperlink" Target="https://gist.github.com/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hyperlink" Target="https://gist.github.com/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hyperlink" Target="https://gist.github.com/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hyperlink" Target="https://gist.github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hyperlink" Target="https://gist.github.com/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hyperlink" Target="https://gist.github.com/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hyperlink" Target="https://gist.github.com/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hyperlink" Target="https://gist.github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gist.github.com/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hyperlink" Target="https://gist.github.com/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1.xml"/><Relationship Id="rId1" Type="http://schemas.openxmlformats.org/officeDocument/2006/relationships/hyperlink" Target="https://gist.github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s://gist.github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s://gist.github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hyperlink" Target="https://gist.github.com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hyperlink" Target="https://gist.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BFB5-ED6F-4735-B15B-F2669B9550EA}">
  <dimension ref="A1:I74"/>
  <sheetViews>
    <sheetView tabSelected="1" topLeftCell="A24" zoomScale="68" workbookViewId="0">
      <selection activeCell="A73" sqref="A73:A74"/>
    </sheetView>
  </sheetViews>
  <sheetFormatPr defaultColWidth="8.85546875" defaultRowHeight="15" outlineLevelRow="1" x14ac:dyDescent="0.25"/>
  <cols>
    <col min="1" max="1" width="13.140625" bestFit="1" customWidth="1"/>
    <col min="2" max="2" width="22.140625" bestFit="1" customWidth="1"/>
    <col min="3" max="3" width="18.42578125" customWidth="1"/>
    <col min="4" max="4" width="17.28515625" bestFit="1" customWidth="1"/>
  </cols>
  <sheetData>
    <row r="1" spans="2:3" hidden="1" x14ac:dyDescent="0.25"/>
    <row r="2" spans="2:3" hidden="1" outlineLevel="1" x14ac:dyDescent="0.25">
      <c r="B2" s="14"/>
      <c r="C2" s="58"/>
    </row>
    <row r="3" spans="2:3" hidden="1" outlineLevel="1" x14ac:dyDescent="0.25">
      <c r="C3" s="59"/>
    </row>
    <row r="4" spans="2:3" hidden="1" outlineLevel="1" x14ac:dyDescent="0.25">
      <c r="C4" s="59"/>
    </row>
    <row r="5" spans="2:3" hidden="1" outlineLevel="1" x14ac:dyDescent="0.25">
      <c r="C5" s="59"/>
    </row>
    <row r="6" spans="2:3" hidden="1" outlineLevel="1" x14ac:dyDescent="0.25">
      <c r="C6" s="59"/>
    </row>
    <row r="7" spans="2:3" hidden="1" outlineLevel="1" x14ac:dyDescent="0.25"/>
    <row r="8" spans="2:3" hidden="1" outlineLevel="1" x14ac:dyDescent="0.25">
      <c r="B8" s="51"/>
      <c r="C8" s="52"/>
    </row>
    <row r="9" spans="2:3" hidden="1" outlineLevel="1" x14ac:dyDescent="0.25">
      <c r="B9" s="51"/>
      <c r="C9" s="52"/>
    </row>
    <row r="10" spans="2:3" hidden="1" outlineLevel="1" x14ac:dyDescent="0.25">
      <c r="B10" s="51"/>
      <c r="C10" s="52"/>
    </row>
    <row r="11" spans="2:3" hidden="1" outlineLevel="1" x14ac:dyDescent="0.25">
      <c r="B11" s="51"/>
      <c r="C11" s="52"/>
    </row>
    <row r="12" spans="2:3" hidden="1" outlineLevel="1" x14ac:dyDescent="0.25">
      <c r="B12" s="51"/>
      <c r="C12" s="52"/>
    </row>
    <row r="13" spans="2:3" hidden="1" outlineLevel="1" x14ac:dyDescent="0.25">
      <c r="B13" s="51"/>
      <c r="C13" s="52"/>
    </row>
    <row r="14" spans="2:3" hidden="1" outlineLevel="1" x14ac:dyDescent="0.25">
      <c r="B14" s="51"/>
      <c r="C14" s="52"/>
    </row>
    <row r="15" spans="2:3" hidden="1" outlineLevel="1" x14ac:dyDescent="0.25">
      <c r="B15" s="51"/>
      <c r="C15" s="52"/>
    </row>
    <row r="16" spans="2:3" hidden="1" outlineLevel="1" x14ac:dyDescent="0.25">
      <c r="B16" s="51"/>
      <c r="C16" s="52"/>
    </row>
    <row r="17" spans="1:9" hidden="1" outlineLevel="1" x14ac:dyDescent="0.25">
      <c r="B17" s="51"/>
      <c r="C17" s="52"/>
    </row>
    <row r="18" spans="1:9" hidden="1" outlineLevel="1" x14ac:dyDescent="0.25">
      <c r="B18" s="51"/>
      <c r="C18" s="52"/>
    </row>
    <row r="19" spans="1:9" hidden="1" outlineLevel="1" x14ac:dyDescent="0.25">
      <c r="B19" s="51"/>
      <c r="C19" s="52"/>
    </row>
    <row r="20" spans="1:9" hidden="1" outlineLevel="1" x14ac:dyDescent="0.25">
      <c r="B20" s="51"/>
      <c r="C20" s="52"/>
    </row>
    <row r="21" spans="1:9" hidden="1" outlineLevel="1" x14ac:dyDescent="0.25"/>
    <row r="22" spans="1:9" hidden="1" outlineLevel="1" x14ac:dyDescent="0.25">
      <c r="D22" s="53"/>
      <c r="E22" s="53"/>
    </row>
    <row r="23" spans="1:9" hidden="1" collapsed="1" x14ac:dyDescent="0.25">
      <c r="A23" s="53"/>
    </row>
    <row r="24" spans="1:9" s="53" customFormat="1" x14ac:dyDescent="0.25">
      <c r="A24" s="14" t="s">
        <v>159</v>
      </c>
      <c r="B24" s="14" t="s">
        <v>160</v>
      </c>
      <c r="C24" s="14" t="s">
        <v>161</v>
      </c>
      <c r="D24"/>
      <c r="E24"/>
    </row>
    <row r="25" spans="1:9" x14ac:dyDescent="0.25">
      <c r="A25">
        <f>ROW(testcasetbl[[#This Row],[Task No]])-ROW(testcasetbl[[#Headers],[Task No]])</f>
        <v>1</v>
      </c>
      <c r="B25" s="54" t="str">
        <f>HYPERLINK("#TC"&amp;TEXT(testcasetbl[[#This Row],[Seq]],"00")&amp;"!A1","TC"&amp;TEXT(testcasetbl[[#This Row],[Seq]],"00"))</f>
        <v>TC01</v>
      </c>
      <c r="C25" t="str">
        <f ca="1">INDIRECT(testcasetbl[[#This Row],[Task No]]&amp;"!C$3")</f>
        <v>Create public gist</v>
      </c>
      <c r="D25" s="40"/>
      <c r="E25" s="40"/>
      <c r="F25" s="40"/>
      <c r="G25" s="40"/>
      <c r="H25" s="40"/>
      <c r="I25" s="40"/>
    </row>
    <row r="26" spans="1:9" x14ac:dyDescent="0.25">
      <c r="A26">
        <f>ROW(testcasetbl[[#This Row],[Task No]])-ROW(testcasetbl[[#Headers],[Task No]])</f>
        <v>2</v>
      </c>
      <c r="B26" s="54" t="str">
        <f>HYPERLINK("#TC"&amp;TEXT(testcasetbl[[#This Row],[Seq]],"00")&amp;"!A1","TC"&amp;TEXT(testcasetbl[[#This Row],[Seq]],"00"))</f>
        <v>TC02</v>
      </c>
      <c r="C26" t="str">
        <f ca="1">INDIRECT(testcasetbl[[#This Row],[Task No]]&amp;"!C$3")</f>
        <v>Create public gist</v>
      </c>
      <c r="D26" s="40"/>
      <c r="E26" s="40"/>
      <c r="F26" s="40"/>
      <c r="G26" s="40"/>
      <c r="H26" s="40"/>
      <c r="I26" s="40"/>
    </row>
    <row r="27" spans="1:9" x14ac:dyDescent="0.25">
      <c r="A27">
        <f>ROW(testcasetbl[[#This Row],[Task No]])-ROW(testcasetbl[[#Headers],[Task No]])</f>
        <v>3</v>
      </c>
      <c r="B27" s="54" t="str">
        <f>HYPERLINK("#TC"&amp;TEXT(testcasetbl[[#This Row],[Seq]],"00")&amp;"!A1","TC"&amp;TEXT(testcasetbl[[#This Row],[Seq]],"00"))</f>
        <v>TC03</v>
      </c>
      <c r="C27" t="str">
        <f ca="1">INDIRECT(testcasetbl[[#This Row],[Task No]]&amp;"!C$3")</f>
        <v>Create public gist</v>
      </c>
      <c r="D27" s="40"/>
      <c r="E27" s="40"/>
      <c r="F27" s="40"/>
      <c r="G27" s="40"/>
      <c r="H27" s="40"/>
      <c r="I27" s="40"/>
    </row>
    <row r="28" spans="1:9" x14ac:dyDescent="0.25">
      <c r="A28">
        <f>ROW(testcasetbl[[#This Row],[Task No]])-ROW(testcasetbl[[#Headers],[Task No]])</f>
        <v>4</v>
      </c>
      <c r="B28" s="54" t="str">
        <f>HYPERLINK("#TC"&amp;TEXT(testcasetbl[[#This Row],[Seq]],"00")&amp;"!A1","TC"&amp;TEXT(testcasetbl[[#This Row],[Seq]],"00"))</f>
        <v>TC04</v>
      </c>
      <c r="C28" t="str">
        <f ca="1">INDIRECT(testcasetbl[[#This Row],[Task No]]&amp;"!C$3")</f>
        <v>Create public gist</v>
      </c>
      <c r="D28" s="40"/>
      <c r="E28" s="40"/>
      <c r="F28" s="40"/>
      <c r="G28" s="40"/>
      <c r="H28" s="40"/>
      <c r="I28" s="40"/>
    </row>
    <row r="29" spans="1:9" x14ac:dyDescent="0.25">
      <c r="A29">
        <f>ROW(testcasetbl[[#This Row],[Task No]])-ROW(testcasetbl[[#Headers],[Task No]])</f>
        <v>5</v>
      </c>
      <c r="B29" s="54" t="str">
        <f>HYPERLINK("#TC"&amp;TEXT(testcasetbl[[#This Row],[Seq]],"00")&amp;"!A1","TC"&amp;TEXT(testcasetbl[[#This Row],[Seq]],"00"))</f>
        <v>TC05</v>
      </c>
      <c r="C29" t="str">
        <f ca="1">INDIRECT(testcasetbl[[#This Row],[Task No]]&amp;"!C$3")</f>
        <v>Create public gist</v>
      </c>
      <c r="D29" s="40"/>
      <c r="E29" s="40"/>
      <c r="F29" s="40"/>
      <c r="G29" s="40"/>
      <c r="H29" s="40"/>
      <c r="I29" s="40"/>
    </row>
    <row r="30" spans="1:9" x14ac:dyDescent="0.25">
      <c r="A30">
        <f>ROW(testcasetbl[[#This Row],[Task No]])-ROW(testcasetbl[[#Headers],[Task No]])</f>
        <v>6</v>
      </c>
      <c r="B30" s="54" t="str">
        <f>HYPERLINK("#TC"&amp;TEXT(testcasetbl[[#This Row],[Seq]],"00")&amp;"!A1","TC"&amp;TEXT(testcasetbl[[#This Row],[Seq]],"00"))</f>
        <v>TC06</v>
      </c>
      <c r="C30" t="str">
        <f ca="1">INDIRECT(testcasetbl[[#This Row],[Task No]]&amp;"!C$3")</f>
        <v>Create public gist</v>
      </c>
      <c r="D30" s="40"/>
      <c r="E30" s="40"/>
      <c r="F30" s="40"/>
      <c r="G30" s="40"/>
      <c r="H30" s="40"/>
      <c r="I30" s="40"/>
    </row>
    <row r="31" spans="1:9" x14ac:dyDescent="0.25">
      <c r="A31">
        <f>ROW(testcasetbl[[#This Row],[Task No]])-ROW(testcasetbl[[#Headers],[Task No]])</f>
        <v>7</v>
      </c>
      <c r="B31" s="54" t="str">
        <f>HYPERLINK("#TC"&amp;TEXT(testcasetbl[[#This Row],[Seq]],"00")&amp;"!A1","TC"&amp;TEXT(testcasetbl[[#This Row],[Seq]],"00"))</f>
        <v>TC07</v>
      </c>
      <c r="C31" t="str">
        <f ca="1">INDIRECT(testcasetbl[[#This Row],[Task No]]&amp;"!C$3")</f>
        <v>Create public gist</v>
      </c>
      <c r="D31" s="40"/>
      <c r="E31" s="40"/>
      <c r="F31" s="40"/>
      <c r="G31" s="40"/>
      <c r="H31" s="40"/>
      <c r="I31" s="40"/>
    </row>
    <row r="32" spans="1:9" x14ac:dyDescent="0.25">
      <c r="A32">
        <f>ROW(testcasetbl[[#This Row],[Task No]])-ROW(testcasetbl[[#Headers],[Task No]])</f>
        <v>8</v>
      </c>
      <c r="B32" s="54" t="str">
        <f>HYPERLINK("#TC"&amp;TEXT(testcasetbl[[#This Row],[Seq]],"00")&amp;"!A1","TC"&amp;TEXT(testcasetbl[[#This Row],[Seq]],"00"))</f>
        <v>TC08</v>
      </c>
      <c r="C32" t="str">
        <f ca="1">INDIRECT(testcasetbl[[#This Row],[Task No]]&amp;"!C$3")</f>
        <v>Create public gist</v>
      </c>
      <c r="D32" s="40"/>
      <c r="E32" s="40"/>
      <c r="F32" s="40"/>
      <c r="G32" s="40"/>
      <c r="H32" s="40"/>
      <c r="I32" s="40"/>
    </row>
    <row r="33" spans="1:9" x14ac:dyDescent="0.25">
      <c r="A33">
        <f>ROW(testcasetbl[[#This Row],[Task No]])-ROW(testcasetbl[[#Headers],[Task No]])</f>
        <v>9</v>
      </c>
      <c r="B33" s="54" t="str">
        <f>HYPERLINK("#TC"&amp;TEXT(testcasetbl[[#This Row],[Seq]],"00")&amp;"!A1","TC"&amp;TEXT(testcasetbl[[#This Row],[Seq]],"00"))</f>
        <v>TC09</v>
      </c>
      <c r="C33" t="str">
        <f ca="1">INDIRECT(testcasetbl[[#This Row],[Task No]]&amp;"!C$3")</f>
        <v>Create public gist</v>
      </c>
      <c r="D33" s="40"/>
      <c r="E33" s="40"/>
      <c r="F33" s="40"/>
      <c r="G33" s="40"/>
      <c r="H33" s="40"/>
      <c r="I33" s="40"/>
    </row>
    <row r="34" spans="1:9" x14ac:dyDescent="0.25">
      <c r="A34">
        <f>ROW(testcasetbl[[#This Row],[Task No]])-ROW(testcasetbl[[#Headers],[Task No]])</f>
        <v>10</v>
      </c>
      <c r="B34" s="54" t="str">
        <f>HYPERLINK("#TC"&amp;TEXT(testcasetbl[[#This Row],[Seq]],"00")&amp;"!A1","TC"&amp;TEXT(testcasetbl[[#This Row],[Seq]],"00"))</f>
        <v>TC10</v>
      </c>
      <c r="C34" t="str">
        <f ca="1">INDIRECT(testcasetbl[[#This Row],[Task No]]&amp;"!C$3")</f>
        <v>Create public gist</v>
      </c>
      <c r="D34" s="40"/>
      <c r="E34" s="40"/>
      <c r="F34" s="40"/>
      <c r="G34" s="40"/>
      <c r="H34" s="40"/>
      <c r="I34" s="40"/>
    </row>
    <row r="35" spans="1:9" x14ac:dyDescent="0.25">
      <c r="A35">
        <f>ROW(testcasetbl[[#This Row],[Task No]])-ROW(testcasetbl[[#Headers],[Task No]])</f>
        <v>11</v>
      </c>
      <c r="B35" s="54" t="str">
        <f>HYPERLINK("#TC"&amp;TEXT(testcasetbl[[#This Row],[Seq]],"00")&amp;"!A1","TC"&amp;TEXT(testcasetbl[[#This Row],[Seq]],"00"))</f>
        <v>TC11</v>
      </c>
      <c r="C35" t="str">
        <f ca="1">INDIRECT(testcasetbl[[#This Row],[Task No]]&amp;"!C$3")</f>
        <v>Create public gist</v>
      </c>
      <c r="D35" s="40"/>
      <c r="E35" s="40"/>
      <c r="F35" s="40"/>
      <c r="G35" s="40"/>
      <c r="H35" s="40"/>
      <c r="I35" s="40"/>
    </row>
    <row r="36" spans="1:9" x14ac:dyDescent="0.25">
      <c r="A36">
        <f>ROW(testcasetbl[[#This Row],[Task No]])-ROW(testcasetbl[[#Headers],[Task No]])</f>
        <v>12</v>
      </c>
      <c r="B36" s="54" t="str">
        <f>HYPERLINK("#TC"&amp;TEXT(testcasetbl[[#This Row],[Seq]],"00")&amp;"!A1","TC"&amp;TEXT(testcasetbl[[#This Row],[Seq]],"00"))</f>
        <v>TC12</v>
      </c>
      <c r="C36" t="str">
        <f ca="1">INDIRECT(testcasetbl[[#This Row],[Task No]]&amp;"!C$3")</f>
        <v>Create public gist</v>
      </c>
      <c r="D36" s="40"/>
      <c r="E36" s="40"/>
      <c r="F36" s="40"/>
      <c r="G36" s="40"/>
      <c r="H36" s="40"/>
      <c r="I36" s="40"/>
    </row>
    <row r="37" spans="1:9" x14ac:dyDescent="0.25">
      <c r="A37">
        <f>ROW(testcasetbl[[#This Row],[Task No]])-ROW(testcasetbl[[#Headers],[Task No]])</f>
        <v>13</v>
      </c>
      <c r="B37" s="55" t="str">
        <f>HYPERLINK("#TC"&amp;TEXT(testcasetbl[[#This Row],[Seq]],"00")&amp;"!A1","TC"&amp;TEXT(testcasetbl[[#This Row],[Seq]],"00"))</f>
        <v>TC13</v>
      </c>
      <c r="C37" t="str">
        <f ca="1">INDIRECT(testcasetbl[[#This Row],[Task No]]&amp;"!C$3")</f>
        <v>Create public gist</v>
      </c>
    </row>
    <row r="38" spans="1:9" x14ac:dyDescent="0.25">
      <c r="A38">
        <f>ROW(testcasetbl[[#This Row],[Task No]])-ROW(testcasetbl[[#Headers],[Task No]])</f>
        <v>14</v>
      </c>
      <c r="B38" s="56" t="str">
        <f>HYPERLINK("#TC"&amp;TEXT(testcasetbl[[#This Row],[Seq]],"00")&amp;"!A1","TC"&amp;TEXT(testcasetbl[[#This Row],[Seq]],"00"))</f>
        <v>TC14</v>
      </c>
      <c r="C38" t="str">
        <f ca="1">INDIRECT(testcasetbl[[#This Row],[Task No]]&amp;"!C$3")</f>
        <v>Create public gist</v>
      </c>
    </row>
    <row r="39" spans="1:9" x14ac:dyDescent="0.25">
      <c r="A39">
        <f>ROW(testcasetbl[[#This Row],[Task No]])-ROW(testcasetbl[[#Headers],[Task No]])</f>
        <v>15</v>
      </c>
      <c r="B39" s="56" t="str">
        <f>HYPERLINK("#TC"&amp;TEXT(testcasetbl[[#This Row],[Seq]],"00")&amp;"!A1","TC"&amp;TEXT(testcasetbl[[#This Row],[Seq]],"00"))</f>
        <v>TC15</v>
      </c>
      <c r="C39" t="str">
        <f ca="1">INDIRECT(testcasetbl[[#This Row],[Task No]]&amp;"!C$3")</f>
        <v>Create public gist</v>
      </c>
    </row>
    <row r="40" spans="1:9" x14ac:dyDescent="0.25">
      <c r="A40">
        <f>ROW(testcasetbl[[#This Row],[Task No]])-ROW(testcasetbl[[#Headers],[Task No]])</f>
        <v>16</v>
      </c>
      <c r="B40" s="56" t="str">
        <f>HYPERLINK("#TC"&amp;TEXT(testcasetbl[[#This Row],[Seq]],"00")&amp;"!A1","TC"&amp;TEXT(testcasetbl[[#This Row],[Seq]],"00"))</f>
        <v>TC16</v>
      </c>
      <c r="C40" t="str">
        <f ca="1">INDIRECT(testcasetbl[[#This Row],[Task No]]&amp;"!C$3")</f>
        <v>Create public gist</v>
      </c>
    </row>
    <row r="41" spans="1:9" x14ac:dyDescent="0.25">
      <c r="A41">
        <f>ROW(testcasetbl[[#This Row],[Task No]])-ROW(testcasetbl[[#Headers],[Task No]])</f>
        <v>17</v>
      </c>
      <c r="B41" s="56" t="str">
        <f>HYPERLINK("#TC"&amp;TEXT(testcasetbl[[#This Row],[Seq]],"00")&amp;"!A1","TC"&amp;TEXT(testcasetbl[[#This Row],[Seq]],"00"))</f>
        <v>TC17</v>
      </c>
      <c r="C41" t="str">
        <f ca="1">INDIRECT(testcasetbl[[#This Row],[Task No]]&amp;"!C$3")</f>
        <v>Create public gist</v>
      </c>
    </row>
    <row r="42" spans="1:9" x14ac:dyDescent="0.25">
      <c r="A42" s="57">
        <f>ROW(testcasetbl[[#This Row],[Task No]])-ROW(testcasetbl[[#Headers],[Task No]])</f>
        <v>18</v>
      </c>
      <c r="B42" s="56" t="str">
        <f>HYPERLINK("#TC"&amp;TEXT(testcasetbl[[#This Row],[Seq]],"00")&amp;"!A1","TC"&amp;TEXT(testcasetbl[[#This Row],[Seq]],"00"))</f>
        <v>TC18</v>
      </c>
      <c r="C42" s="57" t="str">
        <f ca="1">INDIRECT(testcasetbl[[#This Row],[Task No]]&amp;"!C$3")</f>
        <v>Create public gist</v>
      </c>
    </row>
    <row r="43" spans="1:9" x14ac:dyDescent="0.25">
      <c r="A43" s="57">
        <f>ROW(testcasetbl[[#This Row],[Task No]])-ROW(testcasetbl[[#Headers],[Task No]])</f>
        <v>19</v>
      </c>
      <c r="B43" s="56" t="str">
        <f>HYPERLINK("#TC"&amp;TEXT(testcasetbl[[#This Row],[Seq]],"00")&amp;"!A1","TC"&amp;TEXT(testcasetbl[[#This Row],[Seq]],"00"))</f>
        <v>TC19</v>
      </c>
      <c r="C43" s="57" t="str">
        <f ca="1">INDIRECT(testcasetbl[[#This Row],[Task No]]&amp;"!C$3")</f>
        <v>Create public gist</v>
      </c>
    </row>
    <row r="44" spans="1:9" x14ac:dyDescent="0.25">
      <c r="A44" s="57">
        <f>ROW(testcasetbl[[#This Row],[Task No]])-ROW(testcasetbl[[#Headers],[Task No]])</f>
        <v>20</v>
      </c>
      <c r="B44" s="56" t="str">
        <f>HYPERLINK("#TC"&amp;TEXT(testcasetbl[[#This Row],[Seq]],"00")&amp;"!A1","TC"&amp;TEXT(testcasetbl[[#This Row],[Seq]],"00"))</f>
        <v>TC20</v>
      </c>
      <c r="C44" s="57" t="str">
        <f ca="1">INDIRECT(testcasetbl[[#This Row],[Task No]]&amp;"!C$3")</f>
        <v>Edit Existing Gist</v>
      </c>
    </row>
    <row r="45" spans="1:9" x14ac:dyDescent="0.25">
      <c r="A45" s="57">
        <f>ROW(testcasetbl[[#This Row],[Task No]])-ROW(testcasetbl[[#Headers],[Task No]])</f>
        <v>21</v>
      </c>
      <c r="B45" s="56" t="str">
        <f>HYPERLINK("#TC"&amp;TEXT(testcasetbl[[#This Row],[Seq]],"00")&amp;"!A1","TC"&amp;TEXT(testcasetbl[[#This Row],[Seq]],"00"))</f>
        <v>TC21</v>
      </c>
      <c r="C45" s="57" t="str">
        <f ca="1">INDIRECT(testcasetbl[[#This Row],[Task No]]&amp;"!C$3")</f>
        <v>Edit Existing Gist</v>
      </c>
    </row>
    <row r="46" spans="1:9" x14ac:dyDescent="0.25">
      <c r="A46" s="57">
        <f>ROW(testcasetbl[[#This Row],[Task No]])-ROW(testcasetbl[[#Headers],[Task No]])</f>
        <v>22</v>
      </c>
      <c r="B46" s="56" t="str">
        <f>HYPERLINK("#TC"&amp;TEXT(testcasetbl[[#This Row],[Seq]],"00")&amp;"!A1","TC"&amp;TEXT(testcasetbl[[#This Row],[Seq]],"00"))</f>
        <v>TC22</v>
      </c>
      <c r="C46" s="57" t="str">
        <f ca="1">INDIRECT(testcasetbl[[#This Row],[Task No]]&amp;"!C$3")</f>
        <v>Edit Existing Gist</v>
      </c>
    </row>
    <row r="47" spans="1:9" x14ac:dyDescent="0.25">
      <c r="A47" s="57">
        <f>ROW(testcasetbl[[#This Row],[Task No]])-ROW(testcasetbl[[#Headers],[Task No]])</f>
        <v>23</v>
      </c>
      <c r="B47" s="56" t="str">
        <f>HYPERLINK("#TC"&amp;TEXT(testcasetbl[[#This Row],[Seq]],"00")&amp;"!A1","TC"&amp;TEXT(testcasetbl[[#This Row],[Seq]],"00"))</f>
        <v>TC23</v>
      </c>
      <c r="C47" s="57" t="str">
        <f ca="1">INDIRECT(testcasetbl[[#This Row],[Task No]]&amp;"!C$3")</f>
        <v>Create public gist</v>
      </c>
    </row>
    <row r="48" spans="1:9" x14ac:dyDescent="0.25">
      <c r="A48" s="57">
        <f>ROW(testcasetbl[[#This Row],[Task No]])-ROW(testcasetbl[[#Headers],[Task No]])</f>
        <v>24</v>
      </c>
      <c r="B48" s="56" t="str">
        <f>HYPERLINK("#TC"&amp;TEXT(testcasetbl[[#This Row],[Seq]],"00")&amp;"!A1","TC"&amp;TEXT(testcasetbl[[#This Row],[Seq]],"00"))</f>
        <v>TC24</v>
      </c>
      <c r="C48" s="57" t="str">
        <f ca="1">INDIRECT(testcasetbl[[#This Row],[Task No]]&amp;"!C$3")</f>
        <v>Edit Existing Gist</v>
      </c>
    </row>
    <row r="49" spans="1:3" x14ac:dyDescent="0.25">
      <c r="A49" s="57">
        <f>ROW(testcasetbl[[#This Row],[Task No]])-ROW(testcasetbl[[#Headers],[Task No]])</f>
        <v>25</v>
      </c>
      <c r="B49" s="56" t="str">
        <f>HYPERLINK("#TC"&amp;TEXT(testcasetbl[[#This Row],[Seq]],"00")&amp;"!A1","TC"&amp;TEXT(testcasetbl[[#This Row],[Seq]],"00"))</f>
        <v>TC25</v>
      </c>
      <c r="C49" s="57" t="str">
        <f ca="1">INDIRECT(testcasetbl[[#This Row],[Task No]]&amp;"!C$3")</f>
        <v>Edit Existing Gist</v>
      </c>
    </row>
    <row r="50" spans="1:3" x14ac:dyDescent="0.25">
      <c r="A50" s="57">
        <f>ROW(testcasetbl[[#This Row],[Task No]])-ROW(testcasetbl[[#Headers],[Task No]])</f>
        <v>26</v>
      </c>
      <c r="B50" s="56" t="str">
        <f>HYPERLINK("#TC"&amp;TEXT(testcasetbl[[#This Row],[Seq]],"00")&amp;"!A1","TC"&amp;TEXT(testcasetbl[[#This Row],[Seq]],"00"))</f>
        <v>TC26</v>
      </c>
      <c r="C50" s="57" t="str">
        <f ca="1">INDIRECT(testcasetbl[[#This Row],[Task No]]&amp;"!C$3")</f>
        <v>Edit Existing Gist</v>
      </c>
    </row>
    <row r="51" spans="1:3" x14ac:dyDescent="0.25">
      <c r="A51" s="57">
        <f>ROW(testcasetbl[[#This Row],[Task No]])-ROW(testcasetbl[[#Headers],[Task No]])</f>
        <v>27</v>
      </c>
      <c r="B51" s="56" t="str">
        <f>HYPERLINK("#TC"&amp;TEXT(testcasetbl[[#This Row],[Seq]],"00")&amp;"!A1","TC"&amp;TEXT(testcasetbl[[#This Row],[Seq]],"00"))</f>
        <v>TC27</v>
      </c>
      <c r="C51" s="57" t="str">
        <f ca="1">INDIRECT(testcasetbl[[#This Row],[Task No]]&amp;"!C$3")</f>
        <v>Edit Existing Gist</v>
      </c>
    </row>
    <row r="52" spans="1:3" x14ac:dyDescent="0.25">
      <c r="A52" s="57">
        <f>ROW(testcasetbl[[#This Row],[Task No]])-ROW(testcasetbl[[#Headers],[Task No]])</f>
        <v>28</v>
      </c>
      <c r="B52" s="56" t="str">
        <f>HYPERLINK("#TC"&amp;TEXT(testcasetbl[[#This Row],[Seq]],"00")&amp;"!A1","TC"&amp;TEXT(testcasetbl[[#This Row],[Seq]],"00"))</f>
        <v>TC28</v>
      </c>
      <c r="C52" s="57" t="str">
        <f ca="1">INDIRECT(testcasetbl[[#This Row],[Task No]]&amp;"!C$3")</f>
        <v>Edit Existing Gist</v>
      </c>
    </row>
    <row r="53" spans="1:3" x14ac:dyDescent="0.25">
      <c r="A53" s="57">
        <f>ROW(testcasetbl[[#This Row],[Task No]])-ROW(testcasetbl[[#Headers],[Task No]])</f>
        <v>29</v>
      </c>
      <c r="B53" s="56" t="str">
        <f>HYPERLINK("#TC"&amp;TEXT(testcasetbl[[#This Row],[Seq]],"00")&amp;"!A1","TC"&amp;TEXT(testcasetbl[[#This Row],[Seq]],"00"))</f>
        <v>TC29</v>
      </c>
      <c r="C53" s="57" t="str">
        <f ca="1">INDIRECT(testcasetbl[[#This Row],[Task No]]&amp;"!C$3")</f>
        <v>Edit Existing Gist</v>
      </c>
    </row>
    <row r="54" spans="1:3" x14ac:dyDescent="0.25">
      <c r="A54" s="57">
        <f>ROW(testcasetbl[[#This Row],[Task No]])-ROW(testcasetbl[[#Headers],[Task No]])</f>
        <v>30</v>
      </c>
      <c r="B54" s="56" t="str">
        <f>HYPERLINK("#TC"&amp;TEXT(testcasetbl[[#This Row],[Seq]],"00")&amp;"!A1","TC"&amp;TEXT(testcasetbl[[#This Row],[Seq]],"00"))</f>
        <v>TC30</v>
      </c>
      <c r="C54" s="57" t="str">
        <f ca="1">INDIRECT(testcasetbl[[#This Row],[Task No]]&amp;"!C$3")</f>
        <v>Edit Existing Gist</v>
      </c>
    </row>
    <row r="55" spans="1:3" x14ac:dyDescent="0.25">
      <c r="A55" s="57">
        <f>ROW(testcasetbl[[#This Row],[Task No]])-ROW(testcasetbl[[#Headers],[Task No]])</f>
        <v>31</v>
      </c>
      <c r="B55" s="56" t="str">
        <f>HYPERLINK("#TC"&amp;TEXT(testcasetbl[[#This Row],[Seq]],"00")&amp;"!A1","TC"&amp;TEXT(testcasetbl[[#This Row],[Seq]],"00"))</f>
        <v>TC31</v>
      </c>
      <c r="C55" s="57" t="str">
        <f ca="1">INDIRECT(testcasetbl[[#This Row],[Task No]]&amp;"!C$3")</f>
        <v>Edit Existing Gist</v>
      </c>
    </row>
    <row r="56" spans="1:3" x14ac:dyDescent="0.25">
      <c r="A56" s="57">
        <f>ROW(testcasetbl[[#This Row],[Task No]])-ROW(testcasetbl[[#Headers],[Task No]])</f>
        <v>32</v>
      </c>
      <c r="B56" s="60" t="str">
        <f>HYPERLINK("#TC"&amp;TEXT(testcasetbl[[#This Row],[Seq]],"00")&amp;"!A1","TC"&amp;TEXT(testcasetbl[[#This Row],[Seq]],"00"))</f>
        <v>TC32</v>
      </c>
      <c r="C56" s="57" t="str">
        <f ca="1">INDIRECT(testcasetbl[[#This Row],[Task No]]&amp;"!C$3")</f>
        <v>Edit Existing Gist</v>
      </c>
    </row>
    <row r="57" spans="1:3" x14ac:dyDescent="0.25">
      <c r="A57" s="57">
        <f>ROW(testcasetbl[[#This Row],[Task No]])-ROW(testcasetbl[[#Headers],[Task No]])</f>
        <v>33</v>
      </c>
      <c r="B57" s="60" t="str">
        <f>HYPERLINK("#TC"&amp;TEXT(testcasetbl[[#This Row],[Seq]],"00")&amp;"!A1","TC"&amp;TEXT(testcasetbl[[#This Row],[Seq]],"00"))</f>
        <v>TC33</v>
      </c>
      <c r="C57" s="57" t="str">
        <f ca="1">INDIRECT(testcasetbl[[#This Row],[Task No]]&amp;"!C$3")</f>
        <v>Edit Existing Gist</v>
      </c>
    </row>
    <row r="58" spans="1:3" x14ac:dyDescent="0.25">
      <c r="A58" s="57">
        <f>ROW(testcasetbl[[#This Row],[Task No]])-ROW(testcasetbl[[#Headers],[Task No]])</f>
        <v>34</v>
      </c>
      <c r="B58" s="60" t="str">
        <f>HYPERLINK("#TC"&amp;TEXT(testcasetbl[[#This Row],[Seq]],"00")&amp;"!A1","TC"&amp;TEXT(testcasetbl[[#This Row],[Seq]],"00"))</f>
        <v>TC34</v>
      </c>
      <c r="C58" s="57" t="str">
        <f ca="1">INDIRECT(testcasetbl[[#This Row],[Task No]]&amp;"!C$3")</f>
        <v>Edit Existing Gist</v>
      </c>
    </row>
    <row r="59" spans="1:3" x14ac:dyDescent="0.25">
      <c r="A59" s="57">
        <f>ROW(testcasetbl[[#This Row],[Task No]])-ROW(testcasetbl[[#Headers],[Task No]])</f>
        <v>35</v>
      </c>
      <c r="B59" s="60" t="str">
        <f>HYPERLINK("#TC"&amp;TEXT(testcasetbl[[#This Row],[Seq]],"00")&amp;"!A1","TC"&amp;TEXT(testcasetbl[[#This Row],[Seq]],"00"))</f>
        <v>TC35</v>
      </c>
      <c r="C59" s="57" t="str">
        <f ca="1">INDIRECT(testcasetbl[[#This Row],[Task No]]&amp;"!C$3")</f>
        <v>Edit Existing Gist</v>
      </c>
    </row>
    <row r="60" spans="1:3" x14ac:dyDescent="0.25">
      <c r="A60" s="57">
        <f>ROW(testcasetbl[[#This Row],[Task No]])-ROW(testcasetbl[[#Headers],[Task No]])</f>
        <v>36</v>
      </c>
      <c r="B60" s="60" t="str">
        <f>HYPERLINK("#TC"&amp;TEXT(testcasetbl[[#This Row],[Seq]],"00")&amp;"!A1","TC"&amp;TEXT(testcasetbl[[#This Row],[Seq]],"00"))</f>
        <v>TC36</v>
      </c>
      <c r="C60" s="57" t="str">
        <f ca="1">INDIRECT(testcasetbl[[#This Row],[Task No]]&amp;"!C$3")</f>
        <v>Delete Existing Gist</v>
      </c>
    </row>
    <row r="61" spans="1:3" x14ac:dyDescent="0.25">
      <c r="A61" s="57">
        <f>ROW(testcasetbl[[#This Row],[Task No]])-ROW(testcasetbl[[#Headers],[Task No]])</f>
        <v>37</v>
      </c>
      <c r="B61" s="60" t="str">
        <f>HYPERLINK("#TC"&amp;TEXT(testcasetbl[[#This Row],[Seq]],"00")&amp;"!A1","TC"&amp;TEXT(testcasetbl[[#This Row],[Seq]],"00"))</f>
        <v>TC37</v>
      </c>
      <c r="C61" s="57" t="str">
        <f ca="1">INDIRECT(testcasetbl[[#This Row],[Task No]]&amp;"!C$3")</f>
        <v>Delete Existing Gist</v>
      </c>
    </row>
    <row r="62" spans="1:3" x14ac:dyDescent="0.25">
      <c r="A62" s="57">
        <f>ROW(testcasetbl[[#This Row],[Task No]])-ROW(testcasetbl[[#Headers],[Task No]])</f>
        <v>38</v>
      </c>
      <c r="B62" s="60" t="str">
        <f>HYPERLINK("#TC"&amp;TEXT(testcasetbl[[#This Row],[Seq]],"00")&amp;"!A1","TC"&amp;TEXT(testcasetbl[[#This Row],[Seq]],"00"))</f>
        <v>TC38</v>
      </c>
      <c r="C62" s="57" t="str">
        <f ca="1">INDIRECT(testcasetbl[[#This Row],[Task No]]&amp;"!C$3")</f>
        <v>Sign up Account</v>
      </c>
    </row>
    <row r="63" spans="1:3" x14ac:dyDescent="0.25">
      <c r="A63" s="57">
        <f>ROW(testcasetbl[[#This Row],[Task No]])-ROW(testcasetbl[[#Headers],[Task No]])</f>
        <v>39</v>
      </c>
      <c r="B63" s="60" t="str">
        <f>HYPERLINK("#TC"&amp;TEXT(testcasetbl[[#This Row],[Seq]],"00")&amp;"!A1","TC"&amp;TEXT(testcasetbl[[#This Row],[Seq]],"00"))</f>
        <v>TC39</v>
      </c>
      <c r="C63" s="57" t="str">
        <f ca="1">INDIRECT(testcasetbl[[#This Row],[Task No]]&amp;"!C$3")</f>
        <v>Sign up Account</v>
      </c>
    </row>
    <row r="64" spans="1:3" x14ac:dyDescent="0.25">
      <c r="A64" s="57">
        <f>ROW(testcasetbl[[#This Row],[Task No]])-ROW(testcasetbl[[#Headers],[Task No]])</f>
        <v>40</v>
      </c>
      <c r="B64" s="60" t="str">
        <f>HYPERLINK("#TC"&amp;TEXT(testcasetbl[[#This Row],[Seq]],"00")&amp;"!A1","TC"&amp;TEXT(testcasetbl[[#This Row],[Seq]],"00"))</f>
        <v>TC40</v>
      </c>
      <c r="C64" s="57" t="str">
        <f ca="1">INDIRECT(testcasetbl[[#This Row],[Task No]]&amp;"!C$3")</f>
        <v>Sign In Account</v>
      </c>
    </row>
    <row r="65" spans="1:3" x14ac:dyDescent="0.25">
      <c r="A65" s="57">
        <f>ROW(testcasetbl[[#This Row],[Task No]])-ROW(testcasetbl[[#Headers],[Task No]])</f>
        <v>41</v>
      </c>
      <c r="B65" s="60" t="str">
        <f>HYPERLINK("#TC"&amp;TEXT(testcasetbl[[#This Row],[Seq]],"00")&amp;"!A1","TC"&amp;TEXT(testcasetbl[[#This Row],[Seq]],"00"))</f>
        <v>TC41</v>
      </c>
      <c r="C65" s="57" t="str">
        <f ca="1">INDIRECT(testcasetbl[[#This Row],[Task No]]&amp;"!C$3")</f>
        <v>Sign In Account</v>
      </c>
    </row>
    <row r="66" spans="1:3" x14ac:dyDescent="0.25">
      <c r="A66" s="57">
        <f>ROW(testcasetbl[[#This Row],[Task No]])-ROW(testcasetbl[[#Headers],[Task No]])</f>
        <v>42</v>
      </c>
      <c r="B66" s="60" t="str">
        <f>HYPERLINK("#TC"&amp;TEXT(testcasetbl[[#This Row],[Seq]],"00")&amp;"!A1","TC"&amp;TEXT(testcasetbl[[#This Row],[Seq]],"00"))</f>
        <v>TC42</v>
      </c>
      <c r="C66" s="57" t="str">
        <f ca="1">INDIRECT(testcasetbl[[#This Row],[Task No]]&amp;"!C$3")</f>
        <v>Sign In Account</v>
      </c>
    </row>
    <row r="67" spans="1:3" x14ac:dyDescent="0.25">
      <c r="A67" s="57">
        <f>ROW(testcasetbl[[#This Row],[Task No]])-ROW(testcasetbl[[#Headers],[Task No]])</f>
        <v>43</v>
      </c>
      <c r="B67" s="60" t="str">
        <f>HYPERLINK("#TC"&amp;TEXT(testcasetbl[[#This Row],[Seq]],"00")&amp;"!A1","TC"&amp;TEXT(testcasetbl[[#This Row],[Seq]],"00"))</f>
        <v>TC43</v>
      </c>
      <c r="C67" s="57" t="str">
        <f ca="1">INDIRECT(testcasetbl[[#This Row],[Task No]]&amp;"!C$3")</f>
        <v>Sign In Account</v>
      </c>
    </row>
    <row r="68" spans="1:3" x14ac:dyDescent="0.25">
      <c r="A68" s="57">
        <f>ROW(testcasetbl[[#This Row],[Task No]])-ROW(testcasetbl[[#Headers],[Task No]])</f>
        <v>44</v>
      </c>
      <c r="B68" s="60" t="str">
        <f>HYPERLINK("#TC"&amp;TEXT(testcasetbl[[#This Row],[Seq]],"00")&amp;"!A1","TC"&amp;TEXT(testcasetbl[[#This Row],[Seq]],"00"))</f>
        <v>TC44</v>
      </c>
      <c r="C68" s="57" t="str">
        <f ca="1">INDIRECT(testcasetbl[[#This Row],[Task No]]&amp;"!C$3")</f>
        <v>Create Secret gist</v>
      </c>
    </row>
    <row r="69" spans="1:3" x14ac:dyDescent="0.25">
      <c r="A69" s="57">
        <f>ROW(testcasetbl[[#This Row],[Task No]])-ROW(testcasetbl[[#Headers],[Task No]])</f>
        <v>45</v>
      </c>
      <c r="B69" s="60" t="str">
        <f>HYPERLINK("#TC"&amp;TEXT(testcasetbl[[#This Row],[Seq]],"00")&amp;"!A1","TC"&amp;TEXT(testcasetbl[[#This Row],[Seq]],"00"))</f>
        <v>TC45</v>
      </c>
      <c r="C69" s="57" t="str">
        <f ca="1">INDIRECT(testcasetbl[[#This Row],[Task No]]&amp;"!C$3")</f>
        <v>Edit Existing Gist</v>
      </c>
    </row>
    <row r="70" spans="1:3" x14ac:dyDescent="0.25">
      <c r="A70" s="57">
        <f>ROW(testcasetbl[[#This Row],[Task No]])-ROW(testcasetbl[[#Headers],[Task No]])</f>
        <v>46</v>
      </c>
      <c r="B70" s="60" t="str">
        <f>HYPERLINK("#TC"&amp;TEXT(testcasetbl[[#This Row],[Seq]],"00")&amp;"!A1","TC"&amp;TEXT(testcasetbl[[#This Row],[Seq]],"00"))</f>
        <v>TC46</v>
      </c>
      <c r="C70" s="57" t="str">
        <f ca="1">INDIRECT(testcasetbl[[#This Row],[Task No]]&amp;"!C$3")</f>
        <v>Edit Existing Gist</v>
      </c>
    </row>
    <row r="71" spans="1:3" x14ac:dyDescent="0.25">
      <c r="A71" s="57">
        <f>ROW(testcasetbl[[#This Row],[Task No]])-ROW(testcasetbl[[#Headers],[Task No]])</f>
        <v>47</v>
      </c>
      <c r="B71" s="60" t="str">
        <f>HYPERLINK("#TC"&amp;TEXT(testcasetbl[[#This Row],[Seq]],"00")&amp;"!A1","TC"&amp;TEXT(testcasetbl[[#This Row],[Seq]],"00"))</f>
        <v>TC47</v>
      </c>
      <c r="C71" s="57" t="str">
        <f ca="1">INDIRECT(testcasetbl[[#This Row],[Task No]]&amp;"!C$3")</f>
        <v>Edit Existing Gist</v>
      </c>
    </row>
    <row r="72" spans="1:3" x14ac:dyDescent="0.25">
      <c r="A72" s="57">
        <f>ROW(testcasetbl[[#This Row],[Task No]])-ROW(testcasetbl[[#Headers],[Task No]])</f>
        <v>48</v>
      </c>
      <c r="B72" s="60" t="str">
        <f>HYPERLINK("#TC"&amp;TEXT(testcasetbl[[#This Row],[Seq]],"00")&amp;"!A1","TC"&amp;TEXT(testcasetbl[[#This Row],[Seq]],"00"))</f>
        <v>TC48</v>
      </c>
      <c r="C72" s="57" t="str">
        <f ca="1">INDIRECT(testcasetbl[[#This Row],[Task No]]&amp;"!C$3")</f>
        <v>Edit Existing Gist</v>
      </c>
    </row>
    <row r="73" spans="1:3" x14ac:dyDescent="0.25">
      <c r="A73" s="57">
        <f>ROW(testcasetbl[[#This Row],[Task No]])-ROW(testcasetbl[[#Headers],[Task No]])</f>
        <v>49</v>
      </c>
      <c r="B73" s="60" t="str">
        <f>HYPERLINK("#TC"&amp;TEXT(testcasetbl[[#This Row],[Seq]],"00")&amp;"!A1","TC"&amp;TEXT(testcasetbl[[#This Row],[Seq]],"00"))</f>
        <v>TC49</v>
      </c>
      <c r="C73" s="57" t="str">
        <f ca="1">INDIRECT(testcasetbl[[#This Row],[Task No]]&amp;"!C$3")</f>
        <v>Edit Existing Gist</v>
      </c>
    </row>
    <row r="74" spans="1:3" x14ac:dyDescent="0.25">
      <c r="A74" s="57">
        <f>ROW(testcasetbl[[#This Row],[Task No]])-ROW(testcasetbl[[#Headers],[Task No]])</f>
        <v>50</v>
      </c>
      <c r="B74" s="60" t="str">
        <f>HYPERLINK("#TC"&amp;TEXT(testcasetbl[[#This Row],[Seq]],"00")&amp;"!A1","TC"&amp;TEXT(testcasetbl[[#This Row],[Seq]],"00"))</f>
        <v>TC50</v>
      </c>
      <c r="C74" s="57" t="str">
        <f ca="1">INDIRECT(testcasetbl[[#This Row],[Task No]]&amp;"!C$3")</f>
        <v>Edit Existing Gist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D374-BE7C-4125-9B82-8513166F50F5}">
  <dimension ref="A1:J19"/>
  <sheetViews>
    <sheetView topLeftCell="B1" zoomScale="86" workbookViewId="0">
      <selection activeCell="F17" sqref="F17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2.85546875" style="41" bestFit="1" customWidth="1"/>
    <col min="7" max="7" width="21" bestFit="1" customWidth="1"/>
    <col min="8" max="8" width="17.425781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109</v>
      </c>
      <c r="D2" s="7"/>
      <c r="E2" s="7"/>
      <c r="F2" s="7"/>
    </row>
    <row r="3" spans="1:10" x14ac:dyDescent="0.25">
      <c r="A3" s="5" t="s">
        <v>3</v>
      </c>
      <c r="B3" s="6"/>
      <c r="C3" s="8" t="s">
        <v>62</v>
      </c>
      <c r="D3" s="9"/>
      <c r="E3" s="9"/>
      <c r="F3" s="10"/>
    </row>
    <row r="4" spans="1:10" x14ac:dyDescent="0.25">
      <c r="A4" s="5" t="s">
        <v>4</v>
      </c>
      <c r="B4" s="6"/>
      <c r="C4" s="11" t="s">
        <v>110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44903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48</v>
      </c>
      <c r="B12" s="14">
        <f>ROW()-ROW(testtbl6141811232427561216[[#Headers],[Step no.]])</f>
        <v>1</v>
      </c>
      <c r="C12" s="14" t="str">
        <f>C$2&amp;TEXT(testtbl6141811232427561216[[#This Row],[Step no.]],"000")</f>
        <v>TC09001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ROW()-ROW(testtbl6141811232427561216[[#Headers],[Step no.]])</f>
        <v>2</v>
      </c>
      <c r="C13" s="14" t="str">
        <f>C$2&amp;TEXT(testtbl6141811232427561216[[#This Row],[Step no.]],"000")</f>
        <v>TC09002</v>
      </c>
      <c r="D13" s="16" t="s">
        <v>66</v>
      </c>
      <c r="E13" s="24" t="s">
        <v>74</v>
      </c>
      <c r="F13" s="23"/>
      <c r="G13" s="16" t="s">
        <v>69</v>
      </c>
      <c r="H13" s="16" t="s">
        <v>70</v>
      </c>
      <c r="I13" s="14" t="s">
        <v>9</v>
      </c>
    </row>
    <row r="14" spans="1:10" ht="45" x14ac:dyDescent="0.25">
      <c r="A14" s="21"/>
      <c r="B14" s="14">
        <f>ROW()-ROW(testtbl6141811232427561216[[#Headers],[Step no.]])</f>
        <v>3</v>
      </c>
      <c r="C14" s="14" t="str">
        <f>C$2&amp;TEXT(testtbl6141811232427561216[[#This Row],[Step no.]],"000")</f>
        <v>TC09003</v>
      </c>
      <c r="D14" s="16" t="s">
        <v>71</v>
      </c>
      <c r="E14" s="24" t="s">
        <v>74</v>
      </c>
      <c r="F14" s="24"/>
      <c r="G14" s="16" t="s">
        <v>72</v>
      </c>
      <c r="H14" s="16" t="s">
        <v>72</v>
      </c>
      <c r="I14" s="14" t="s">
        <v>9</v>
      </c>
    </row>
    <row r="15" spans="1:10" ht="60" x14ac:dyDescent="0.25">
      <c r="A15" s="21"/>
      <c r="B15" s="17">
        <f>ROW()-ROW(testtbl6141811232427561216[[#Headers],[Step no.]])</f>
        <v>4</v>
      </c>
      <c r="C15" s="17" t="str">
        <f>C$2&amp;TEXT(testtbl6141811232427561216[[#This Row],[Step no.]],"000")</f>
        <v>TC09004</v>
      </c>
      <c r="D15" s="16" t="s">
        <v>73</v>
      </c>
      <c r="E15" s="24" t="s">
        <v>74</v>
      </c>
      <c r="F15" s="24" t="s">
        <v>82</v>
      </c>
      <c r="G15" s="16" t="s">
        <v>76</v>
      </c>
      <c r="H15" s="16" t="s">
        <v>76</v>
      </c>
      <c r="I15" s="18" t="s">
        <v>9</v>
      </c>
      <c r="J15" s="19"/>
    </row>
    <row r="16" spans="1:10" ht="30" x14ac:dyDescent="0.25">
      <c r="A16" s="21"/>
      <c r="B16" s="31">
        <f>ROW()-ROW(testtbl6141811232427561216[[#Headers],[Step no.]])</f>
        <v>5</v>
      </c>
      <c r="C16" s="31" t="str">
        <f>C$2&amp;TEXT(testtbl6141811232427561216[[#This Row],[Step no.]],"000")</f>
        <v>TC09005</v>
      </c>
      <c r="D16" s="50" t="s">
        <v>106</v>
      </c>
      <c r="E16" s="24" t="s">
        <v>74</v>
      </c>
      <c r="F16" s="23"/>
      <c r="G16" s="32" t="s">
        <v>107</v>
      </c>
      <c r="H16" s="49" t="s">
        <v>98</v>
      </c>
      <c r="I16" s="18" t="s">
        <v>9</v>
      </c>
      <c r="J16" s="33"/>
    </row>
    <row r="17" spans="1:10" x14ac:dyDescent="0.25">
      <c r="A17" s="21"/>
      <c r="B17" s="31">
        <f>ROW()-ROW(testtbl6141811232427561216[[#Headers],[Step no.]])</f>
        <v>6</v>
      </c>
      <c r="C17" s="31" t="str">
        <f>C$2&amp;TEXT(testtbl6141811232427561216[[#This Row],[Step no.]],"000")</f>
        <v>TC09006</v>
      </c>
      <c r="D17" s="16" t="s">
        <v>96</v>
      </c>
      <c r="E17" s="24" t="s">
        <v>100</v>
      </c>
      <c r="F17" s="23" t="s">
        <v>101</v>
      </c>
      <c r="G17" s="16" t="s">
        <v>97</v>
      </c>
      <c r="H17" s="16" t="s">
        <v>98</v>
      </c>
      <c r="I17" s="18" t="s">
        <v>9</v>
      </c>
      <c r="J17" s="33"/>
    </row>
    <row r="18" spans="1:10" ht="30" x14ac:dyDescent="0.25">
      <c r="A18" s="21"/>
      <c r="B18" s="17">
        <f>ROW()-ROW(testtbl6141811232427561216[[#Headers],[Step no.]])</f>
        <v>7</v>
      </c>
      <c r="C18" s="17" t="str">
        <f>C$2&amp;TEXT(testtbl6141811232427561216[[#This Row],[Step no.]],"000")</f>
        <v>TC09007</v>
      </c>
      <c r="D18" s="20" t="s">
        <v>77</v>
      </c>
      <c r="E18" s="24" t="s">
        <v>108</v>
      </c>
      <c r="F18" s="23"/>
      <c r="G18" s="20" t="s">
        <v>69</v>
      </c>
      <c r="H18" s="16" t="s">
        <v>70</v>
      </c>
      <c r="I18" s="18" t="s">
        <v>9</v>
      </c>
      <c r="J18" s="19"/>
    </row>
    <row r="19" spans="1:10" ht="45" x14ac:dyDescent="0.25">
      <c r="A19" s="21"/>
      <c r="B19" s="31">
        <f>ROW()-ROW(testtbl6141811232427561216[[#Headers],[Step no.]])</f>
        <v>8</v>
      </c>
      <c r="C19" s="31" t="str">
        <f>C$2&amp;TEXT(testtbl6141811232427561216[[#This Row],[Step no.]],"000")</f>
        <v>TC09008</v>
      </c>
      <c r="D19" s="32" t="s">
        <v>78</v>
      </c>
      <c r="E19" s="24" t="s">
        <v>108</v>
      </c>
      <c r="F19" s="23"/>
      <c r="G19" s="32" t="s">
        <v>102</v>
      </c>
      <c r="H19" s="32" t="s">
        <v>102</v>
      </c>
      <c r="I19" s="38" t="s">
        <v>9</v>
      </c>
      <c r="J19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9">
    <cfRule type="cellIs" dxfId="407" priority="4" operator="equal">
      <formula>"Fail"</formula>
    </cfRule>
    <cfRule type="cellIs" dxfId="406" priority="5" operator="equal">
      <formula>"Pass"</formula>
    </cfRule>
    <cfRule type="containsBlanks" dxfId="405" priority="6">
      <formula>LEN(TRIM(I13))=0</formula>
    </cfRule>
  </conditionalFormatting>
  <conditionalFormatting sqref="I12">
    <cfRule type="cellIs" dxfId="404" priority="1" operator="equal">
      <formula>"Fail"</formula>
    </cfRule>
    <cfRule type="cellIs" dxfId="403" priority="2" operator="equal">
      <formula>"Pass"</formula>
    </cfRule>
    <cfRule type="containsBlanks" dxfId="402" priority="3">
      <formula>LEN(TRIM(I12))=0</formula>
    </cfRule>
  </conditionalFormatting>
  <dataValidations count="3">
    <dataValidation type="list" allowBlank="1" showInputMessage="1" showErrorMessage="1" sqref="A10:E10" xr:uid="{8827A2FC-4CD1-47A5-90A8-A6468F65748B}">
      <formula1>teststatus</formula1>
    </dataValidation>
    <dataValidation type="list" allowBlank="1" showInputMessage="1" showErrorMessage="1" sqref="A9:E9" xr:uid="{797CFF42-9829-478B-B4F8-24BCB4B73DF1}">
      <formula1>progressstatus</formula1>
    </dataValidation>
    <dataValidation type="list" allowBlank="1" showInputMessage="1" showErrorMessage="1" sqref="I12:I19" xr:uid="{11945972-E0DD-4AE2-A1A6-3F9D0913F8A2}">
      <formula1>"Pass,Fail,Not Attempted"</formula1>
    </dataValidation>
  </dataValidations>
  <hyperlinks>
    <hyperlink ref="C6" r:id="rId1" xr:uid="{6C283C09-D8EE-489E-AC20-66FCE1DE9DA1}"/>
  </hyperlinks>
  <pageMargins left="0.7" right="0.7" top="0.75" bottom="0.75" header="0.3" footer="0.3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9D33-FE84-4FB0-B912-C4E36AB2B944}">
  <dimension ref="A1:J19"/>
  <sheetViews>
    <sheetView workbookViewId="0">
      <selection sqref="A1:C1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2.85546875" style="41" bestFit="1" customWidth="1"/>
    <col min="7" max="7" width="21" bestFit="1" customWidth="1"/>
    <col min="8" max="8" width="17.425781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111</v>
      </c>
      <c r="D2" s="7"/>
      <c r="E2" s="7"/>
      <c r="F2" s="7"/>
    </row>
    <row r="3" spans="1:10" x14ac:dyDescent="0.25">
      <c r="A3" s="5" t="s">
        <v>3</v>
      </c>
      <c r="B3" s="6"/>
      <c r="C3" s="8" t="s">
        <v>62</v>
      </c>
      <c r="D3" s="9"/>
      <c r="E3" s="9"/>
      <c r="F3" s="10"/>
    </row>
    <row r="4" spans="1:10" x14ac:dyDescent="0.25">
      <c r="A4" s="5" t="s">
        <v>4</v>
      </c>
      <c r="B4" s="6"/>
      <c r="C4" s="11" t="s">
        <v>112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44903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48</v>
      </c>
      <c r="B12" s="14">
        <f>ROW()-ROW(testtbl6141811232427561217[[#Headers],[Step no.]])</f>
        <v>1</v>
      </c>
      <c r="C12" s="14" t="str">
        <f>C$2&amp;TEXT(testtbl6141811232427561217[[#This Row],[Step no.]],"000")</f>
        <v>TC10001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ROW()-ROW(testtbl6141811232427561217[[#Headers],[Step no.]])</f>
        <v>2</v>
      </c>
      <c r="C13" s="14" t="str">
        <f>C$2&amp;TEXT(testtbl6141811232427561217[[#This Row],[Step no.]],"000")</f>
        <v>TC10002</v>
      </c>
      <c r="D13" s="16" t="s">
        <v>66</v>
      </c>
      <c r="E13" s="24" t="s">
        <v>74</v>
      </c>
      <c r="F13" s="23"/>
      <c r="G13" s="16" t="s">
        <v>69</v>
      </c>
      <c r="H13" s="16" t="s">
        <v>70</v>
      </c>
      <c r="I13" s="14" t="s">
        <v>9</v>
      </c>
    </row>
    <row r="14" spans="1:10" ht="45" x14ac:dyDescent="0.25">
      <c r="A14" s="21"/>
      <c r="B14" s="14">
        <f>ROW()-ROW(testtbl6141811232427561217[[#Headers],[Step no.]])</f>
        <v>3</v>
      </c>
      <c r="C14" s="14" t="str">
        <f>C$2&amp;TEXT(testtbl6141811232427561217[[#This Row],[Step no.]],"000")</f>
        <v>TC10003</v>
      </c>
      <c r="D14" s="16" t="s">
        <v>71</v>
      </c>
      <c r="E14" s="24" t="s">
        <v>74</v>
      </c>
      <c r="F14" s="24"/>
      <c r="G14" s="16" t="s">
        <v>72</v>
      </c>
      <c r="H14" s="16" t="s">
        <v>72</v>
      </c>
      <c r="I14" s="14" t="s">
        <v>9</v>
      </c>
    </row>
    <row r="15" spans="1:10" ht="60" x14ac:dyDescent="0.25">
      <c r="A15" s="21"/>
      <c r="B15" s="17">
        <f>ROW()-ROW(testtbl6141811232427561217[[#Headers],[Step no.]])</f>
        <v>4</v>
      </c>
      <c r="C15" s="17" t="str">
        <f>C$2&amp;TEXT(testtbl6141811232427561217[[#This Row],[Step no.]],"000")</f>
        <v>TC10004</v>
      </c>
      <c r="D15" s="16" t="s">
        <v>73</v>
      </c>
      <c r="E15" s="24" t="s">
        <v>74</v>
      </c>
      <c r="F15" s="24" t="s">
        <v>84</v>
      </c>
      <c r="G15" s="16" t="s">
        <v>76</v>
      </c>
      <c r="H15" s="16" t="s">
        <v>76</v>
      </c>
      <c r="I15" s="18" t="s">
        <v>9</v>
      </c>
      <c r="J15" s="19"/>
    </row>
    <row r="16" spans="1:10" ht="30" x14ac:dyDescent="0.25">
      <c r="A16" s="21"/>
      <c r="B16" s="31">
        <f>ROW()-ROW(testtbl6141811232427561217[[#Headers],[Step no.]])</f>
        <v>5</v>
      </c>
      <c r="C16" s="31" t="str">
        <f>C$2&amp;TEXT(testtbl6141811232427561217[[#This Row],[Step no.]],"000")</f>
        <v>TC10005</v>
      </c>
      <c r="D16" s="50" t="s">
        <v>106</v>
      </c>
      <c r="E16" s="24" t="s">
        <v>74</v>
      </c>
      <c r="F16" s="23"/>
      <c r="G16" s="32" t="s">
        <v>107</v>
      </c>
      <c r="H16" s="49" t="s">
        <v>98</v>
      </c>
      <c r="I16" s="18" t="s">
        <v>9</v>
      </c>
      <c r="J16" s="33"/>
    </row>
    <row r="17" spans="1:10" x14ac:dyDescent="0.25">
      <c r="A17" s="21"/>
      <c r="B17" s="31">
        <f>ROW()-ROW(testtbl6141811232427561217[[#Headers],[Step no.]])</f>
        <v>6</v>
      </c>
      <c r="C17" s="31" t="str">
        <f>C$2&amp;TEXT(testtbl6141811232427561217[[#This Row],[Step no.]],"000")</f>
        <v>TC10006</v>
      </c>
      <c r="D17" s="16" t="s">
        <v>96</v>
      </c>
      <c r="E17" s="24" t="s">
        <v>100</v>
      </c>
      <c r="F17" s="23" t="s">
        <v>101</v>
      </c>
      <c r="G17" s="16" t="s">
        <v>97</v>
      </c>
      <c r="H17" s="16" t="s">
        <v>98</v>
      </c>
      <c r="I17" s="18" t="s">
        <v>9</v>
      </c>
      <c r="J17" s="33"/>
    </row>
    <row r="18" spans="1:10" ht="30" x14ac:dyDescent="0.25">
      <c r="A18" s="21"/>
      <c r="B18" s="17">
        <f>ROW()-ROW(testtbl6141811232427561217[[#Headers],[Step no.]])</f>
        <v>7</v>
      </c>
      <c r="C18" s="17" t="str">
        <f>C$2&amp;TEXT(testtbl6141811232427561217[[#This Row],[Step no.]],"000")</f>
        <v>TC10007</v>
      </c>
      <c r="D18" s="20" t="s">
        <v>77</v>
      </c>
      <c r="E18" s="24" t="s">
        <v>108</v>
      </c>
      <c r="F18" s="23"/>
      <c r="G18" s="20" t="s">
        <v>69</v>
      </c>
      <c r="H18" s="16" t="s">
        <v>70</v>
      </c>
      <c r="I18" s="18" t="s">
        <v>9</v>
      </c>
      <c r="J18" s="19"/>
    </row>
    <row r="19" spans="1:10" ht="45" x14ac:dyDescent="0.25">
      <c r="A19" s="21"/>
      <c r="B19" s="31">
        <f>ROW()-ROW(testtbl6141811232427561217[[#Headers],[Step no.]])</f>
        <v>8</v>
      </c>
      <c r="C19" s="31" t="str">
        <f>C$2&amp;TEXT(testtbl6141811232427561217[[#This Row],[Step no.]],"000")</f>
        <v>TC10008</v>
      </c>
      <c r="D19" s="32" t="s">
        <v>78</v>
      </c>
      <c r="E19" s="24" t="s">
        <v>108</v>
      </c>
      <c r="F19" s="23"/>
      <c r="G19" s="32" t="s">
        <v>102</v>
      </c>
      <c r="H19" s="32" t="s">
        <v>102</v>
      </c>
      <c r="I19" s="38" t="s">
        <v>9</v>
      </c>
      <c r="J19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9">
    <cfRule type="cellIs" dxfId="401" priority="4" operator="equal">
      <formula>"Fail"</formula>
    </cfRule>
    <cfRule type="cellIs" dxfId="400" priority="5" operator="equal">
      <formula>"Pass"</formula>
    </cfRule>
    <cfRule type="containsBlanks" dxfId="399" priority="6">
      <formula>LEN(TRIM(I13))=0</formula>
    </cfRule>
  </conditionalFormatting>
  <conditionalFormatting sqref="I12">
    <cfRule type="cellIs" dxfId="398" priority="1" operator="equal">
      <formula>"Fail"</formula>
    </cfRule>
    <cfRule type="cellIs" dxfId="397" priority="2" operator="equal">
      <formula>"Pass"</formula>
    </cfRule>
    <cfRule type="containsBlanks" dxfId="396" priority="3">
      <formula>LEN(TRIM(I12))=0</formula>
    </cfRule>
  </conditionalFormatting>
  <dataValidations count="3">
    <dataValidation type="list" allowBlank="1" showInputMessage="1" showErrorMessage="1" sqref="A10:E10" xr:uid="{512D8DB2-29B2-4123-89BE-BA6896DF67B8}">
      <formula1>teststatus</formula1>
    </dataValidation>
    <dataValidation type="list" allowBlank="1" showInputMessage="1" showErrorMessage="1" sqref="A9:E9" xr:uid="{FA2B8F0B-9473-40E5-A004-E2CB7831E56D}">
      <formula1>progressstatus</formula1>
    </dataValidation>
    <dataValidation type="list" allowBlank="1" showInputMessage="1" showErrorMessage="1" sqref="I12:I19" xr:uid="{B0BBC4C7-4A94-4769-85D4-609E7155A4AD}">
      <formula1>"Pass,Fail,Not Attempted"</formula1>
    </dataValidation>
  </dataValidations>
  <hyperlinks>
    <hyperlink ref="C6" r:id="rId1" xr:uid="{A258A541-5A7C-4191-985E-A69D771D8AEB}"/>
  </hyperlinks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1E5B-B31E-4BA4-BC47-F99BE8E5B453}">
  <dimension ref="A1:J19"/>
  <sheetViews>
    <sheetView topLeftCell="B1" zoomScale="77" workbookViewId="0">
      <selection activeCell="A19" sqref="A19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31.85546875" style="41" customWidth="1"/>
    <col min="7" max="7" width="21" bestFit="1" customWidth="1"/>
    <col min="8" max="8" width="17.425781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111</v>
      </c>
      <c r="D2" s="7"/>
      <c r="E2" s="7"/>
      <c r="F2" s="7"/>
    </row>
    <row r="3" spans="1:10" x14ac:dyDescent="0.25">
      <c r="A3" s="5" t="s">
        <v>3</v>
      </c>
      <c r="B3" s="6"/>
      <c r="C3" s="8" t="s">
        <v>62</v>
      </c>
      <c r="D3" s="9"/>
      <c r="E3" s="9"/>
      <c r="F3" s="10"/>
    </row>
    <row r="4" spans="1:10" x14ac:dyDescent="0.25">
      <c r="A4" s="5" t="s">
        <v>4</v>
      </c>
      <c r="B4" s="6"/>
      <c r="C4" s="11" t="s">
        <v>113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44903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ROW()-ROW(testtbl614181123242756121718[[#Headers],[Step no.]])</f>
        <v>1</v>
      </c>
      <c r="C12" s="14" t="str">
        <f>C$2&amp;TEXT(testtbl614181123242756121718[[#This Row],[Step no.]],"000")</f>
        <v>TC10001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ROW()-ROW(testtbl614181123242756121718[[#Headers],[Step no.]])</f>
        <v>2</v>
      </c>
      <c r="C13" s="14" t="str">
        <f>C$2&amp;TEXT(testtbl614181123242756121718[[#This Row],[Step no.]],"000")</f>
        <v>TC10002</v>
      </c>
      <c r="D13" s="16" t="s">
        <v>66</v>
      </c>
      <c r="E13" s="24" t="s">
        <v>74</v>
      </c>
      <c r="F13" s="23"/>
      <c r="G13" s="16" t="s">
        <v>69</v>
      </c>
      <c r="H13" s="16" t="s">
        <v>70</v>
      </c>
      <c r="I13" s="14" t="s">
        <v>9</v>
      </c>
    </row>
    <row r="14" spans="1:10" ht="45" x14ac:dyDescent="0.25">
      <c r="A14" s="21"/>
      <c r="B14" s="14">
        <f>ROW()-ROW(testtbl614181123242756121718[[#Headers],[Step no.]])</f>
        <v>3</v>
      </c>
      <c r="C14" s="14" t="str">
        <f>C$2&amp;TEXT(testtbl614181123242756121718[[#This Row],[Step no.]],"000")</f>
        <v>TC10003</v>
      </c>
      <c r="D14" s="16" t="s">
        <v>71</v>
      </c>
      <c r="E14" s="24" t="s">
        <v>74</v>
      </c>
      <c r="F14" s="24"/>
      <c r="G14" s="16" t="s">
        <v>72</v>
      </c>
      <c r="H14" s="16" t="s">
        <v>72</v>
      </c>
      <c r="I14" s="14" t="s">
        <v>9</v>
      </c>
    </row>
    <row r="15" spans="1:10" ht="45" x14ac:dyDescent="0.25">
      <c r="A15" s="21"/>
      <c r="B15" s="17">
        <f>ROW()-ROW(testtbl614181123242756121718[[#Headers],[Step no.]])</f>
        <v>4</v>
      </c>
      <c r="C15" s="17" t="str">
        <f>C$2&amp;TEXT(testtbl614181123242756121718[[#This Row],[Step no.]],"000")</f>
        <v>TC10004</v>
      </c>
      <c r="D15" s="16" t="s">
        <v>73</v>
      </c>
      <c r="E15" s="24" t="s">
        <v>74</v>
      </c>
      <c r="F15" s="24" t="s">
        <v>75</v>
      </c>
      <c r="G15" s="16" t="s">
        <v>76</v>
      </c>
      <c r="H15" s="16" t="s">
        <v>76</v>
      </c>
      <c r="I15" s="18" t="s">
        <v>9</v>
      </c>
      <c r="J15" s="19"/>
    </row>
    <row r="16" spans="1:10" ht="30" x14ac:dyDescent="0.25">
      <c r="A16" s="21"/>
      <c r="B16" s="31">
        <f>ROW()-ROW(testtbl614181123242756121718[[#Headers],[Step no.]])</f>
        <v>5</v>
      </c>
      <c r="C16" s="31" t="str">
        <f>C$2&amp;TEXT(testtbl614181123242756121718[[#This Row],[Step no.]],"000")</f>
        <v>TC10005</v>
      </c>
      <c r="D16" s="50" t="s">
        <v>106</v>
      </c>
      <c r="E16" s="24" t="s">
        <v>74</v>
      </c>
      <c r="F16" s="23"/>
      <c r="G16" s="32" t="s">
        <v>107</v>
      </c>
      <c r="H16" s="49" t="s">
        <v>98</v>
      </c>
      <c r="I16" s="18" t="s">
        <v>9</v>
      </c>
      <c r="J16" s="33"/>
    </row>
    <row r="17" spans="1:10" ht="45" x14ac:dyDescent="0.25">
      <c r="A17" s="21"/>
      <c r="B17" s="31">
        <f>ROW()-ROW(testtbl614181123242756121718[[#Headers],[Step no.]])</f>
        <v>6</v>
      </c>
      <c r="C17" s="31" t="str">
        <f>C$2&amp;TEXT(testtbl614181123242756121718[[#This Row],[Step no.]],"000")</f>
        <v>TC10006</v>
      </c>
      <c r="D17" s="16" t="s">
        <v>114</v>
      </c>
      <c r="E17" s="24" t="s">
        <v>74</v>
      </c>
      <c r="F17" s="24" t="s">
        <v>116</v>
      </c>
      <c r="G17" s="16" t="s">
        <v>76</v>
      </c>
      <c r="H17" s="16" t="s">
        <v>98</v>
      </c>
      <c r="I17" s="18" t="s">
        <v>9</v>
      </c>
      <c r="J17" s="33"/>
    </row>
    <row r="18" spans="1:10" ht="30" x14ac:dyDescent="0.25">
      <c r="A18" s="21"/>
      <c r="B18" s="17">
        <f>ROW()-ROW(testtbl614181123242756121718[[#Headers],[Step no.]])</f>
        <v>7</v>
      </c>
      <c r="C18" s="17" t="str">
        <f>C$2&amp;TEXT(testtbl614181123242756121718[[#This Row],[Step no.]],"000")</f>
        <v>TC10007</v>
      </c>
      <c r="D18" s="20" t="s">
        <v>77</v>
      </c>
      <c r="E18" s="24" t="s">
        <v>37</v>
      </c>
      <c r="F18" s="23"/>
      <c r="G18" s="20" t="s">
        <v>69</v>
      </c>
      <c r="H18" s="16" t="s">
        <v>70</v>
      </c>
      <c r="I18" s="18" t="s">
        <v>9</v>
      </c>
      <c r="J18" s="19"/>
    </row>
    <row r="19" spans="1:10" ht="30" x14ac:dyDescent="0.25">
      <c r="A19" s="21"/>
      <c r="B19" s="31">
        <f>ROW()-ROW(testtbl614181123242756121718[[#Headers],[Step no.]])</f>
        <v>8</v>
      </c>
      <c r="C19" s="31" t="str">
        <f>C$2&amp;TEXT(testtbl614181123242756121718[[#This Row],[Step no.]],"000")</f>
        <v>TC10008</v>
      </c>
      <c r="D19" s="32" t="s">
        <v>78</v>
      </c>
      <c r="E19" s="24" t="s">
        <v>37</v>
      </c>
      <c r="F19" s="23"/>
      <c r="G19" s="32" t="s">
        <v>79</v>
      </c>
      <c r="H19" s="32" t="s">
        <v>79</v>
      </c>
      <c r="I19" s="38" t="s">
        <v>9</v>
      </c>
      <c r="J19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9">
    <cfRule type="cellIs" dxfId="395" priority="4" operator="equal">
      <formula>"Fail"</formula>
    </cfRule>
    <cfRule type="cellIs" dxfId="394" priority="5" operator="equal">
      <formula>"Pass"</formula>
    </cfRule>
    <cfRule type="containsBlanks" dxfId="393" priority="6">
      <formula>LEN(TRIM(I13))=0</formula>
    </cfRule>
  </conditionalFormatting>
  <conditionalFormatting sqref="I12">
    <cfRule type="cellIs" dxfId="392" priority="1" operator="equal">
      <formula>"Fail"</formula>
    </cfRule>
    <cfRule type="cellIs" dxfId="391" priority="2" operator="equal">
      <formula>"Pass"</formula>
    </cfRule>
    <cfRule type="containsBlanks" dxfId="390" priority="3">
      <formula>LEN(TRIM(I12))=0</formula>
    </cfRule>
  </conditionalFormatting>
  <dataValidations count="3">
    <dataValidation type="list" allowBlank="1" showInputMessage="1" showErrorMessage="1" sqref="I12:I19" xr:uid="{A86D9012-F527-4416-B629-0C2D420DA075}">
      <formula1>"Pass,Fail,Not Attempted"</formula1>
    </dataValidation>
    <dataValidation type="list" allowBlank="1" showInputMessage="1" showErrorMessage="1" sqref="A9:E9" xr:uid="{AC3576E2-9EF7-429D-8B13-39AEDE3975AA}">
      <formula1>progressstatus</formula1>
    </dataValidation>
    <dataValidation type="list" allowBlank="1" showInputMessage="1" showErrorMessage="1" sqref="A10:E10" xr:uid="{3AA4A674-1075-4EBA-9AA7-6AAC3715FA46}">
      <formula1>teststatus</formula1>
    </dataValidation>
  </dataValidations>
  <hyperlinks>
    <hyperlink ref="C6" r:id="rId1" xr:uid="{68CA0313-7AB7-4FA5-8B86-057C0F977363}"/>
  </hyperlinks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27B9-95C6-49B2-B359-C79B3D374CFD}">
  <dimension ref="A1:J19"/>
  <sheetViews>
    <sheetView topLeftCell="B1" zoomScale="79" workbookViewId="0">
      <selection activeCell="B14" sqref="B14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42.28515625" style="41" customWidth="1"/>
    <col min="7" max="7" width="21" bestFit="1" customWidth="1"/>
    <col min="8" max="8" width="17.425781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60</v>
      </c>
      <c r="D2" s="7"/>
      <c r="E2" s="7"/>
      <c r="F2" s="7"/>
    </row>
    <row r="3" spans="1:10" x14ac:dyDescent="0.25">
      <c r="A3" s="5" t="s">
        <v>3</v>
      </c>
      <c r="B3" s="6"/>
      <c r="C3" s="8" t="s">
        <v>62</v>
      </c>
      <c r="D3" s="9"/>
      <c r="E3" s="9"/>
      <c r="F3" s="10"/>
    </row>
    <row r="4" spans="1:10" x14ac:dyDescent="0.25">
      <c r="A4" s="5" t="s">
        <v>4</v>
      </c>
      <c r="B4" s="6"/>
      <c r="C4" s="11" t="s">
        <v>117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44903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ROW()-ROW(testtbl61418112324275612171819[[#Headers],[Step no.]])</f>
        <v>1</v>
      </c>
      <c r="C12" s="14" t="str">
        <f>C$2&amp;TEXT(testtbl61418112324275612171819[[#This Row],[Step no.]],"000")</f>
        <v>TC12001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ROW()-ROW(testtbl61418112324275612171819[[#Headers],[Step no.]])</f>
        <v>2</v>
      </c>
      <c r="C13" s="14" t="str">
        <f>C$2&amp;TEXT(testtbl61418112324275612171819[[#This Row],[Step no.]],"000")</f>
        <v>TC12002</v>
      </c>
      <c r="D13" s="16" t="s">
        <v>66</v>
      </c>
      <c r="E13" s="24" t="s">
        <v>74</v>
      </c>
      <c r="F13" s="23"/>
      <c r="G13" s="16" t="s">
        <v>69</v>
      </c>
      <c r="H13" s="16" t="s">
        <v>70</v>
      </c>
      <c r="I13" s="14" t="s">
        <v>9</v>
      </c>
    </row>
    <row r="14" spans="1:10" ht="45" x14ac:dyDescent="0.25">
      <c r="A14" s="21"/>
      <c r="B14" s="14">
        <f>ROW()-ROW(testtbl61418112324275612171819[[#Headers],[Step no.]])</f>
        <v>3</v>
      </c>
      <c r="C14" s="14" t="str">
        <f>C$2&amp;TEXT(testtbl61418112324275612171819[[#This Row],[Step no.]],"000")</f>
        <v>TC12003</v>
      </c>
      <c r="D14" s="16" t="s">
        <v>71</v>
      </c>
      <c r="E14" s="24" t="s">
        <v>74</v>
      </c>
      <c r="F14" s="24"/>
      <c r="G14" s="16" t="s">
        <v>72</v>
      </c>
      <c r="H14" s="16" t="s">
        <v>72</v>
      </c>
      <c r="I14" s="14" t="s">
        <v>9</v>
      </c>
    </row>
    <row r="15" spans="1:10" ht="45" x14ac:dyDescent="0.25">
      <c r="A15" s="21"/>
      <c r="B15" s="17">
        <f>ROW()-ROW(testtbl61418112324275612171819[[#Headers],[Step no.]])</f>
        <v>4</v>
      </c>
      <c r="C15" s="17" t="str">
        <f>C$2&amp;TEXT(testtbl61418112324275612171819[[#This Row],[Step no.]],"000")</f>
        <v>TC12004</v>
      </c>
      <c r="D15" s="16" t="s">
        <v>73</v>
      </c>
      <c r="E15" s="24" t="s">
        <v>74</v>
      </c>
      <c r="F15" s="24" t="s">
        <v>75</v>
      </c>
      <c r="G15" s="16" t="s">
        <v>76</v>
      </c>
      <c r="H15" s="16" t="s">
        <v>76</v>
      </c>
      <c r="I15" s="18" t="s">
        <v>9</v>
      </c>
      <c r="J15" s="19"/>
    </row>
    <row r="16" spans="1:10" ht="30" x14ac:dyDescent="0.25">
      <c r="A16" s="21"/>
      <c r="B16" s="31">
        <f>ROW()-ROW(testtbl61418112324275612171819[[#Headers],[Step no.]])</f>
        <v>5</v>
      </c>
      <c r="C16" s="31" t="str">
        <f>C$2&amp;TEXT(testtbl61418112324275612171819[[#This Row],[Step no.]],"000")</f>
        <v>TC12005</v>
      </c>
      <c r="D16" s="50" t="s">
        <v>106</v>
      </c>
      <c r="E16" s="24" t="s">
        <v>74</v>
      </c>
      <c r="F16" s="23"/>
      <c r="G16" s="32" t="s">
        <v>107</v>
      </c>
      <c r="H16" s="49" t="s">
        <v>98</v>
      </c>
      <c r="I16" s="18" t="s">
        <v>9</v>
      </c>
      <c r="J16" s="33"/>
    </row>
    <row r="17" spans="1:10" ht="45" x14ac:dyDescent="0.25">
      <c r="A17" s="21"/>
      <c r="B17" s="31">
        <f>ROW()-ROW(testtbl61418112324275612171819[[#Headers],[Step no.]])</f>
        <v>6</v>
      </c>
      <c r="C17" s="31" t="str">
        <f>C$2&amp;TEXT(testtbl61418112324275612171819[[#This Row],[Step no.]],"000")</f>
        <v>TC12006</v>
      </c>
      <c r="D17" s="16" t="s">
        <v>114</v>
      </c>
      <c r="E17" s="24" t="s">
        <v>74</v>
      </c>
      <c r="F17" s="24" t="s">
        <v>115</v>
      </c>
      <c r="G17" s="16" t="s">
        <v>76</v>
      </c>
      <c r="H17" s="16" t="s">
        <v>98</v>
      </c>
      <c r="I17" s="18" t="s">
        <v>9</v>
      </c>
      <c r="J17" s="33"/>
    </row>
    <row r="18" spans="1:10" ht="30" x14ac:dyDescent="0.25">
      <c r="A18" s="21"/>
      <c r="B18" s="17">
        <f>ROW()-ROW(testtbl61418112324275612171819[[#Headers],[Step no.]])</f>
        <v>7</v>
      </c>
      <c r="C18" s="17" t="str">
        <f>C$2&amp;TEXT(testtbl61418112324275612171819[[#This Row],[Step no.]],"000")</f>
        <v>TC12007</v>
      </c>
      <c r="D18" s="20" t="s">
        <v>77</v>
      </c>
      <c r="E18" s="24" t="s">
        <v>37</v>
      </c>
      <c r="F18" s="23"/>
      <c r="G18" s="20" t="s">
        <v>69</v>
      </c>
      <c r="H18" s="16" t="s">
        <v>70</v>
      </c>
      <c r="I18" s="18" t="s">
        <v>9</v>
      </c>
      <c r="J18" s="19"/>
    </row>
    <row r="19" spans="1:10" ht="30" x14ac:dyDescent="0.25">
      <c r="A19" s="21"/>
      <c r="B19" s="31">
        <f>ROW()-ROW(testtbl61418112324275612171819[[#Headers],[Step no.]])</f>
        <v>8</v>
      </c>
      <c r="C19" s="31" t="str">
        <f>C$2&amp;TEXT(testtbl61418112324275612171819[[#This Row],[Step no.]],"000")</f>
        <v>TC12008</v>
      </c>
      <c r="D19" s="32" t="s">
        <v>78</v>
      </c>
      <c r="E19" s="24" t="s">
        <v>37</v>
      </c>
      <c r="F19" s="23"/>
      <c r="G19" s="32" t="s">
        <v>79</v>
      </c>
      <c r="H19" s="32" t="s">
        <v>79</v>
      </c>
      <c r="I19" s="38" t="s">
        <v>9</v>
      </c>
      <c r="J19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9">
    <cfRule type="cellIs" dxfId="389" priority="4" operator="equal">
      <formula>"Fail"</formula>
    </cfRule>
    <cfRule type="cellIs" dxfId="388" priority="5" operator="equal">
      <formula>"Pass"</formula>
    </cfRule>
    <cfRule type="containsBlanks" dxfId="387" priority="6">
      <formula>LEN(TRIM(I13))=0</formula>
    </cfRule>
  </conditionalFormatting>
  <conditionalFormatting sqref="I12">
    <cfRule type="cellIs" dxfId="386" priority="1" operator="equal">
      <formula>"Fail"</formula>
    </cfRule>
    <cfRule type="cellIs" dxfId="385" priority="2" operator="equal">
      <formula>"Pass"</formula>
    </cfRule>
    <cfRule type="containsBlanks" dxfId="384" priority="3">
      <formula>LEN(TRIM(I12))=0</formula>
    </cfRule>
  </conditionalFormatting>
  <dataValidations disablePrompts="1" count="3">
    <dataValidation type="list" allowBlank="1" showInputMessage="1" showErrorMessage="1" sqref="A10:E10" xr:uid="{0AA8BF5E-9110-4C56-977E-0053C8D45C04}">
      <formula1>teststatus</formula1>
    </dataValidation>
    <dataValidation type="list" allowBlank="1" showInputMessage="1" showErrorMessage="1" sqref="A9:E9" xr:uid="{C0E495DC-729E-4DF4-BDE8-485417C31BF7}">
      <formula1>progressstatus</formula1>
    </dataValidation>
    <dataValidation type="list" allowBlank="1" showInputMessage="1" showErrorMessage="1" sqref="I12:I19" xr:uid="{6C87D81E-00D0-4548-B9BD-9419FCFF6D7F}">
      <formula1>"Pass,Fail,Not Attempted"</formula1>
    </dataValidation>
  </dataValidations>
  <hyperlinks>
    <hyperlink ref="C6" r:id="rId1" xr:uid="{23890C88-2956-41EB-B180-B16C1930334D}"/>
  </hyperlinks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427E-B16F-4CDF-A71F-395AE6D07A0B}">
  <dimension ref="A1:J19"/>
  <sheetViews>
    <sheetView zoomScale="63" workbookViewId="0">
      <selection activeCell="D18" sqref="D18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37.7109375" style="41" customWidth="1"/>
    <col min="7" max="7" width="21" bestFit="1" customWidth="1"/>
    <col min="8" max="8" width="17.425781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59</v>
      </c>
      <c r="D2" s="7"/>
      <c r="E2" s="7"/>
      <c r="F2" s="7"/>
    </row>
    <row r="3" spans="1:10" x14ac:dyDescent="0.25">
      <c r="A3" s="5" t="s">
        <v>3</v>
      </c>
      <c r="B3" s="6"/>
      <c r="C3" s="8" t="s">
        <v>62</v>
      </c>
      <c r="D3" s="9"/>
      <c r="E3" s="9"/>
      <c r="F3" s="10"/>
    </row>
    <row r="4" spans="1:10" x14ac:dyDescent="0.25">
      <c r="A4" s="5" t="s">
        <v>4</v>
      </c>
      <c r="B4" s="6"/>
      <c r="C4" s="11" t="s">
        <v>118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44903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ROW()-ROW(testtbl6141811232427561217181920[[#Headers],[Step no.]])</f>
        <v>1</v>
      </c>
      <c r="C12" s="14" t="str">
        <f>C$2&amp;TEXT(testtbl6141811232427561217181920[[#This Row],[Step no.]],"000")</f>
        <v>TC13001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ROW()-ROW(testtbl6141811232427561217181920[[#Headers],[Step no.]])</f>
        <v>2</v>
      </c>
      <c r="C13" s="14" t="str">
        <f>C$2&amp;TEXT(testtbl6141811232427561217181920[[#This Row],[Step no.]],"000")</f>
        <v>TC13002</v>
      </c>
      <c r="D13" s="16" t="s">
        <v>66</v>
      </c>
      <c r="E13" s="24" t="s">
        <v>74</v>
      </c>
      <c r="F13" s="23"/>
      <c r="G13" s="16" t="s">
        <v>69</v>
      </c>
      <c r="H13" s="16" t="s">
        <v>70</v>
      </c>
      <c r="I13" s="14" t="s">
        <v>9</v>
      </c>
    </row>
    <row r="14" spans="1:10" ht="45" x14ac:dyDescent="0.25">
      <c r="A14" s="21"/>
      <c r="B14" s="14">
        <f>ROW()-ROW(testtbl6141811232427561217181920[[#Headers],[Step no.]])</f>
        <v>3</v>
      </c>
      <c r="C14" s="14" t="str">
        <f>C$2&amp;TEXT(testtbl6141811232427561217181920[[#This Row],[Step no.]],"000")</f>
        <v>TC13003</v>
      </c>
      <c r="D14" s="16" t="s">
        <v>71</v>
      </c>
      <c r="E14" s="24" t="s">
        <v>74</v>
      </c>
      <c r="F14" s="24"/>
      <c r="G14" s="16" t="s">
        <v>72</v>
      </c>
      <c r="H14" s="16" t="s">
        <v>72</v>
      </c>
      <c r="I14" s="14" t="s">
        <v>9</v>
      </c>
    </row>
    <row r="15" spans="1:10" ht="45" x14ac:dyDescent="0.25">
      <c r="A15" s="21"/>
      <c r="B15" s="17">
        <f>ROW()-ROW(testtbl6141811232427561217181920[[#Headers],[Step no.]])</f>
        <v>4</v>
      </c>
      <c r="C15" s="17" t="str">
        <f>C$2&amp;TEXT(testtbl6141811232427561217181920[[#This Row],[Step no.]],"000")</f>
        <v>TC13004</v>
      </c>
      <c r="D15" s="16" t="s">
        <v>73</v>
      </c>
      <c r="E15" s="24" t="s">
        <v>74</v>
      </c>
      <c r="F15" s="24" t="s">
        <v>82</v>
      </c>
      <c r="G15" s="16" t="s">
        <v>76</v>
      </c>
      <c r="H15" s="16" t="s">
        <v>76</v>
      </c>
      <c r="I15" s="18" t="s">
        <v>9</v>
      </c>
      <c r="J15" s="19"/>
    </row>
    <row r="16" spans="1:10" ht="30" x14ac:dyDescent="0.25">
      <c r="A16" s="21"/>
      <c r="B16" s="31">
        <f>ROW()-ROW(testtbl6141811232427561217181920[[#Headers],[Step no.]])</f>
        <v>5</v>
      </c>
      <c r="C16" s="31" t="str">
        <f>C$2&amp;TEXT(testtbl6141811232427561217181920[[#This Row],[Step no.]],"000")</f>
        <v>TC13005</v>
      </c>
      <c r="D16" s="50" t="s">
        <v>106</v>
      </c>
      <c r="E16" s="24" t="s">
        <v>74</v>
      </c>
      <c r="F16" s="23"/>
      <c r="G16" s="32" t="s">
        <v>107</v>
      </c>
      <c r="H16" s="49" t="s">
        <v>98</v>
      </c>
      <c r="I16" s="18" t="s">
        <v>9</v>
      </c>
      <c r="J16" s="33"/>
    </row>
    <row r="17" spans="1:10" ht="45" x14ac:dyDescent="0.25">
      <c r="A17" s="21"/>
      <c r="B17" s="31">
        <f>ROW()-ROW(testtbl6141811232427561217181920[[#Headers],[Step no.]])</f>
        <v>6</v>
      </c>
      <c r="C17" s="31" t="str">
        <f>C$2&amp;TEXT(testtbl6141811232427561217181920[[#This Row],[Step no.]],"000")</f>
        <v>TC13006</v>
      </c>
      <c r="D17" s="16" t="s">
        <v>114</v>
      </c>
      <c r="E17" s="24" t="s">
        <v>74</v>
      </c>
      <c r="F17" s="24" t="s">
        <v>115</v>
      </c>
      <c r="G17" s="16" t="s">
        <v>76</v>
      </c>
      <c r="H17" s="16" t="s">
        <v>98</v>
      </c>
      <c r="I17" s="18" t="s">
        <v>9</v>
      </c>
      <c r="J17" s="33"/>
    </row>
    <row r="18" spans="1:10" ht="30" x14ac:dyDescent="0.25">
      <c r="A18" s="21"/>
      <c r="B18" s="17">
        <f>ROW()-ROW(testtbl6141811232427561217181920[[#Headers],[Step no.]])</f>
        <v>7</v>
      </c>
      <c r="C18" s="17" t="str">
        <f>C$2&amp;TEXT(testtbl6141811232427561217181920[[#This Row],[Step no.]],"000")</f>
        <v>TC13007</v>
      </c>
      <c r="D18" s="20" t="s">
        <v>77</v>
      </c>
      <c r="E18" s="24" t="s">
        <v>37</v>
      </c>
      <c r="F18" s="23"/>
      <c r="G18" s="20" t="s">
        <v>69</v>
      </c>
      <c r="H18" s="16" t="s">
        <v>70</v>
      </c>
      <c r="I18" s="18" t="s">
        <v>9</v>
      </c>
      <c r="J18" s="19"/>
    </row>
    <row r="19" spans="1:10" ht="30" x14ac:dyDescent="0.25">
      <c r="A19" s="21"/>
      <c r="B19" s="31">
        <f>ROW()-ROW(testtbl6141811232427561217181920[[#Headers],[Step no.]])</f>
        <v>8</v>
      </c>
      <c r="C19" s="31" t="str">
        <f>C$2&amp;TEXT(testtbl6141811232427561217181920[[#This Row],[Step no.]],"000")</f>
        <v>TC13008</v>
      </c>
      <c r="D19" s="32" t="s">
        <v>78</v>
      </c>
      <c r="E19" s="24" t="s">
        <v>37</v>
      </c>
      <c r="F19" s="23"/>
      <c r="G19" s="32" t="s">
        <v>79</v>
      </c>
      <c r="H19" s="32" t="s">
        <v>79</v>
      </c>
      <c r="I19" s="38" t="s">
        <v>9</v>
      </c>
      <c r="J19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9">
    <cfRule type="cellIs" dxfId="383" priority="4" operator="equal">
      <formula>"Fail"</formula>
    </cfRule>
    <cfRule type="cellIs" dxfId="382" priority="5" operator="equal">
      <formula>"Pass"</formula>
    </cfRule>
    <cfRule type="containsBlanks" dxfId="381" priority="6">
      <formula>LEN(TRIM(I13))=0</formula>
    </cfRule>
  </conditionalFormatting>
  <conditionalFormatting sqref="I12">
    <cfRule type="cellIs" dxfId="380" priority="1" operator="equal">
      <formula>"Fail"</formula>
    </cfRule>
    <cfRule type="cellIs" dxfId="379" priority="2" operator="equal">
      <formula>"Pass"</formula>
    </cfRule>
    <cfRule type="containsBlanks" dxfId="378" priority="3">
      <formula>LEN(TRIM(I12))=0</formula>
    </cfRule>
  </conditionalFormatting>
  <dataValidations count="3">
    <dataValidation type="list" allowBlank="1" showInputMessage="1" showErrorMessage="1" sqref="I12:I19" xr:uid="{F14024D8-9D52-4A2D-9228-C4B33D169A60}">
      <formula1>"Pass,Fail,Not Attempted"</formula1>
    </dataValidation>
    <dataValidation type="list" allowBlank="1" showInputMessage="1" showErrorMessage="1" sqref="A9:E9" xr:uid="{7B972EE7-5BB8-41AD-AEEA-5FB8AE210F9E}">
      <formula1>progressstatus</formula1>
    </dataValidation>
    <dataValidation type="list" allowBlank="1" showInputMessage="1" showErrorMessage="1" sqref="A10:E10" xr:uid="{1C2A5034-E009-4066-A828-7B30540477E4}">
      <formula1>teststatus</formula1>
    </dataValidation>
  </dataValidations>
  <hyperlinks>
    <hyperlink ref="C6" r:id="rId1" xr:uid="{C3DA849B-503B-4A4E-9DAC-9AC504CB5A47}"/>
  </hyperlinks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D53A-6FFB-484F-9903-AE2D458C64DB}">
  <dimension ref="A1:J17"/>
  <sheetViews>
    <sheetView zoomScale="71" workbookViewId="0">
      <selection activeCell="F12" sqref="F12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2.85546875" style="41" bestFit="1" customWidth="1"/>
    <col min="7" max="7" width="21" bestFit="1" customWidth="1"/>
    <col min="8" max="8" width="27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119</v>
      </c>
      <c r="D2" s="7"/>
      <c r="E2" s="7"/>
      <c r="F2" s="7"/>
    </row>
    <row r="3" spans="1:10" x14ac:dyDescent="0.25">
      <c r="A3" s="5" t="s">
        <v>3</v>
      </c>
      <c r="B3" s="6"/>
      <c r="C3" s="8" t="s">
        <v>62</v>
      </c>
      <c r="D3" s="9"/>
      <c r="E3" s="9"/>
      <c r="F3" s="10"/>
    </row>
    <row r="4" spans="1:10" x14ac:dyDescent="0.25">
      <c r="A4" s="5" t="s">
        <v>4</v>
      </c>
      <c r="B4" s="6"/>
      <c r="C4" s="11" t="s">
        <v>131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44903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48</v>
      </c>
      <c r="B12" s="14">
        <f>ROW()-ROW(testtbl6141811232427561121[[#Headers],[Step no.]])</f>
        <v>1</v>
      </c>
      <c r="C12" s="14" t="str">
        <f>C$2&amp;TEXT(testtbl6141811232427561121[[#This Row],[Step no.]],"000")</f>
        <v>TC14001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ROW()-ROW(testtbl6141811232427561121[[#Headers],[Step no.]])</f>
        <v>2</v>
      </c>
      <c r="C13" s="14" t="str">
        <f>C$2&amp;TEXT(testtbl6141811232427561121[[#This Row],[Step no.]],"000")</f>
        <v>TC14002</v>
      </c>
      <c r="D13" s="16" t="s">
        <v>66</v>
      </c>
      <c r="E13" s="24" t="s">
        <v>74</v>
      </c>
      <c r="F13" s="23" t="s">
        <v>103</v>
      </c>
      <c r="G13" s="16" t="s">
        <v>69</v>
      </c>
      <c r="H13" s="16" t="s">
        <v>70</v>
      </c>
      <c r="I13" s="14" t="s">
        <v>9</v>
      </c>
    </row>
    <row r="14" spans="1:10" ht="45" x14ac:dyDescent="0.25">
      <c r="A14" s="21"/>
      <c r="B14" s="14">
        <f>ROW()-ROW(testtbl6141811232427561121[[#Headers],[Step no.]])</f>
        <v>3</v>
      </c>
      <c r="C14" s="14" t="str">
        <f>C$2&amp;TEXT(testtbl6141811232427561121[[#This Row],[Step no.]],"000")</f>
        <v>TC14003</v>
      </c>
      <c r="D14" s="16" t="s">
        <v>71</v>
      </c>
      <c r="E14" s="24" t="s">
        <v>74</v>
      </c>
      <c r="F14" s="23" t="s">
        <v>103</v>
      </c>
      <c r="G14" s="16" t="s">
        <v>72</v>
      </c>
      <c r="H14" s="16" t="s">
        <v>72</v>
      </c>
      <c r="I14" s="14" t="s">
        <v>9</v>
      </c>
    </row>
    <row r="15" spans="1:10" ht="75" x14ac:dyDescent="0.25">
      <c r="A15" s="21"/>
      <c r="B15" s="17">
        <f>ROW()-ROW(testtbl6141811232427561121[[#Headers],[Step no.]])</f>
        <v>4</v>
      </c>
      <c r="C15" s="17" t="str">
        <f>C$2&amp;TEXT(testtbl6141811232427561121[[#This Row],[Step no.]],"000")</f>
        <v>TC14004</v>
      </c>
      <c r="D15" s="16" t="s">
        <v>120</v>
      </c>
      <c r="E15" s="24" t="s">
        <v>121</v>
      </c>
      <c r="F15" s="24" t="s">
        <v>124</v>
      </c>
      <c r="G15" s="16" t="s">
        <v>123</v>
      </c>
      <c r="H15" s="16" t="s">
        <v>123</v>
      </c>
      <c r="I15" s="18" t="s">
        <v>9</v>
      </c>
      <c r="J15" s="19"/>
    </row>
    <row r="16" spans="1:10" ht="30" x14ac:dyDescent="0.25">
      <c r="A16" s="21"/>
      <c r="B16" s="17">
        <f>ROW()-ROW(testtbl6141811232427561121[[#Headers],[Step no.]])</f>
        <v>5</v>
      </c>
      <c r="C16" s="17" t="str">
        <f>C$2&amp;TEXT(testtbl6141811232427561121[[#This Row],[Step no.]],"000")</f>
        <v>TC14005</v>
      </c>
      <c r="D16" s="20" t="s">
        <v>77</v>
      </c>
      <c r="E16" s="24" t="s">
        <v>125</v>
      </c>
      <c r="F16" s="23"/>
      <c r="G16" s="20" t="s">
        <v>69</v>
      </c>
      <c r="H16" s="16" t="s">
        <v>70</v>
      </c>
      <c r="I16" s="18" t="s">
        <v>9</v>
      </c>
      <c r="J16" s="19"/>
    </row>
    <row r="17" spans="1:10" ht="45" x14ac:dyDescent="0.25">
      <c r="A17" s="21"/>
      <c r="B17" s="31">
        <f>ROW()-ROW(testtbl6141811232427561121[[#Headers],[Step no.]])</f>
        <v>6</v>
      </c>
      <c r="C17" s="31" t="str">
        <f>C$2&amp;TEXT(testtbl6141811232427561121[[#This Row],[Step no.]],"000")</f>
        <v>TC14006</v>
      </c>
      <c r="D17" s="32" t="s">
        <v>78</v>
      </c>
      <c r="E17" s="24" t="s">
        <v>125</v>
      </c>
      <c r="F17" s="23"/>
      <c r="G17" s="32" t="s">
        <v>102</v>
      </c>
      <c r="H17" s="32" t="s">
        <v>102</v>
      </c>
      <c r="I17" s="18" t="s">
        <v>9</v>
      </c>
      <c r="J17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7">
    <cfRule type="cellIs" dxfId="377" priority="4" operator="equal">
      <formula>"Fail"</formula>
    </cfRule>
    <cfRule type="cellIs" dxfId="376" priority="5" operator="equal">
      <formula>"Pass"</formula>
    </cfRule>
    <cfRule type="containsBlanks" dxfId="375" priority="6">
      <formula>LEN(TRIM(I13))=0</formula>
    </cfRule>
  </conditionalFormatting>
  <conditionalFormatting sqref="I12">
    <cfRule type="cellIs" dxfId="374" priority="1" operator="equal">
      <formula>"Fail"</formula>
    </cfRule>
    <cfRule type="cellIs" dxfId="373" priority="2" operator="equal">
      <formula>"Pass"</formula>
    </cfRule>
    <cfRule type="containsBlanks" dxfId="372" priority="3">
      <formula>LEN(TRIM(I12))=0</formula>
    </cfRule>
  </conditionalFormatting>
  <dataValidations count="3">
    <dataValidation type="list" allowBlank="1" showInputMessage="1" showErrorMessage="1" sqref="I12:I17" xr:uid="{5094C487-16EF-415D-A1A9-DF6EA2663108}">
      <formula1>"Pass,Fail,Not Attempted"</formula1>
    </dataValidation>
    <dataValidation type="list" allowBlank="1" showInputMessage="1" showErrorMessage="1" sqref="A9:E9" xr:uid="{4E1A86E2-0153-4493-A2BB-77E5D31CC615}">
      <formula1>progressstatus</formula1>
    </dataValidation>
    <dataValidation type="list" allowBlank="1" showInputMessage="1" showErrorMessage="1" sqref="A10:E10" xr:uid="{9B5CC9DD-1E50-4E00-86D2-0D5A415BFB44}">
      <formula1>teststatus</formula1>
    </dataValidation>
  </dataValidations>
  <hyperlinks>
    <hyperlink ref="C6" r:id="rId1" xr:uid="{E96E3364-579E-47A6-9B80-1226BA1A2A98}"/>
  </hyperlinks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B819-33C3-4FCE-9D40-7949479369EE}">
  <dimension ref="A1:J17"/>
  <sheetViews>
    <sheetView zoomScale="66" workbookViewId="0">
      <selection activeCell="C20" sqref="C20"/>
    </sheetView>
  </sheetViews>
  <sheetFormatPr defaultRowHeight="15" x14ac:dyDescent="0.25"/>
  <cols>
    <col min="1" max="1" width="22.28515625" bestFit="1" customWidth="1"/>
    <col min="2" max="2" width="19" bestFit="1" customWidth="1"/>
    <col min="3" max="3" width="23.5703125" bestFit="1" customWidth="1"/>
    <col min="4" max="4" width="29.42578125" bestFit="1" customWidth="1"/>
    <col min="5" max="5" width="22.42578125" style="34" bestFit="1" customWidth="1"/>
    <col min="6" max="6" width="24.85546875" style="41" bestFit="1" customWidth="1"/>
    <col min="7" max="7" width="30" bestFit="1" customWidth="1"/>
    <col min="8" max="8" width="26.28515625" bestFit="1" customWidth="1"/>
    <col min="9" max="9" width="16.5703125" bestFit="1" customWidth="1"/>
    <col min="10" max="10" width="15.710937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127</v>
      </c>
      <c r="D2" s="7"/>
      <c r="E2" s="7"/>
      <c r="F2" s="7"/>
    </row>
    <row r="3" spans="1:10" x14ac:dyDescent="0.25">
      <c r="A3" s="5" t="s">
        <v>3</v>
      </c>
      <c r="B3" s="6"/>
      <c r="C3" s="8" t="s">
        <v>62</v>
      </c>
      <c r="D3" s="9"/>
      <c r="E3" s="9"/>
      <c r="F3" s="10"/>
    </row>
    <row r="4" spans="1:10" x14ac:dyDescent="0.25">
      <c r="A4" s="5" t="s">
        <v>4</v>
      </c>
      <c r="B4" s="6"/>
      <c r="C4" s="11" t="s">
        <v>128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44903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48</v>
      </c>
      <c r="B12" s="14">
        <f>ROW()-ROW(testtbl614181123242756112122[[#Headers],[Step no.]])</f>
        <v>1</v>
      </c>
      <c r="C12" s="14" t="str">
        <f>C$2&amp;TEXT(testtbl614181123242756112122[[#This Row],[Step no.]],"000")</f>
        <v>TC15001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ROW()-ROW(testtbl614181123242756112122[[#Headers],[Step no.]])</f>
        <v>2</v>
      </c>
      <c r="C13" s="14" t="str">
        <f>C$2&amp;TEXT(testtbl614181123242756112122[[#This Row],[Step no.]],"000")</f>
        <v>TC15002</v>
      </c>
      <c r="D13" s="16" t="s">
        <v>66</v>
      </c>
      <c r="E13" s="24" t="s">
        <v>74</v>
      </c>
      <c r="F13" s="23" t="s">
        <v>103</v>
      </c>
      <c r="G13" s="16" t="s">
        <v>69</v>
      </c>
      <c r="H13" s="16" t="s">
        <v>70</v>
      </c>
      <c r="I13" s="14" t="s">
        <v>9</v>
      </c>
    </row>
    <row r="14" spans="1:10" ht="30" x14ac:dyDescent="0.25">
      <c r="A14" s="21"/>
      <c r="B14" s="14">
        <f>ROW()-ROW(testtbl614181123242756112122[[#Headers],[Step no.]])</f>
        <v>3</v>
      </c>
      <c r="C14" s="14" t="str">
        <f>C$2&amp;TEXT(testtbl614181123242756112122[[#This Row],[Step no.]],"000")</f>
        <v>TC15003</v>
      </c>
      <c r="D14" s="16" t="s">
        <v>71</v>
      </c>
      <c r="E14" s="24" t="s">
        <v>74</v>
      </c>
      <c r="F14" s="23" t="s">
        <v>103</v>
      </c>
      <c r="G14" s="16" t="s">
        <v>72</v>
      </c>
      <c r="H14" s="16" t="s">
        <v>72</v>
      </c>
      <c r="I14" s="14" t="s">
        <v>9</v>
      </c>
    </row>
    <row r="15" spans="1:10" ht="60" x14ac:dyDescent="0.25">
      <c r="A15" s="21"/>
      <c r="B15" s="17">
        <f>ROW()-ROW(testtbl614181123242756112122[[#Headers],[Step no.]])</f>
        <v>4</v>
      </c>
      <c r="C15" s="17" t="str">
        <f>C$2&amp;TEXT(testtbl614181123242756112122[[#This Row],[Step no.]],"000")</f>
        <v>TC15004</v>
      </c>
      <c r="D15" s="16" t="s">
        <v>120</v>
      </c>
      <c r="E15" s="24" t="s">
        <v>121</v>
      </c>
      <c r="F15" s="24" t="s">
        <v>122</v>
      </c>
      <c r="G15" s="16" t="s">
        <v>123</v>
      </c>
      <c r="H15" s="16" t="s">
        <v>123</v>
      </c>
      <c r="I15" s="18" t="s">
        <v>9</v>
      </c>
      <c r="J15" s="19"/>
    </row>
    <row r="16" spans="1:10" ht="30" x14ac:dyDescent="0.25">
      <c r="A16" s="21"/>
      <c r="B16" s="17">
        <f>ROW()-ROW(testtbl614181123242756112122[[#Headers],[Step no.]])</f>
        <v>5</v>
      </c>
      <c r="C16" s="17" t="str">
        <f>C$2&amp;TEXT(testtbl614181123242756112122[[#This Row],[Step no.]],"000")</f>
        <v>TC15005</v>
      </c>
      <c r="D16" s="20" t="s">
        <v>77</v>
      </c>
      <c r="E16" s="24" t="s">
        <v>125</v>
      </c>
      <c r="F16" s="23"/>
      <c r="G16" s="20" t="s">
        <v>69</v>
      </c>
      <c r="H16" s="16" t="s">
        <v>70</v>
      </c>
      <c r="I16" s="18" t="s">
        <v>9</v>
      </c>
      <c r="J16" s="19"/>
    </row>
    <row r="17" spans="1:10" ht="45" x14ac:dyDescent="0.25">
      <c r="A17" s="21"/>
      <c r="B17" s="31">
        <f>ROW()-ROW(testtbl614181123242756112122[[#Headers],[Step no.]])</f>
        <v>6</v>
      </c>
      <c r="C17" s="31" t="str">
        <f>C$2&amp;TEXT(testtbl614181123242756112122[[#This Row],[Step no.]],"000")</f>
        <v>TC15006</v>
      </c>
      <c r="D17" s="32" t="s">
        <v>78</v>
      </c>
      <c r="E17" s="24" t="s">
        <v>125</v>
      </c>
      <c r="F17" s="23"/>
      <c r="G17" s="32" t="s">
        <v>102</v>
      </c>
      <c r="H17" s="32" t="s">
        <v>102</v>
      </c>
      <c r="I17" s="18" t="s">
        <v>9</v>
      </c>
      <c r="J17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7">
    <cfRule type="cellIs" dxfId="371" priority="4" operator="equal">
      <formula>"Fail"</formula>
    </cfRule>
    <cfRule type="cellIs" dxfId="370" priority="5" operator="equal">
      <formula>"Pass"</formula>
    </cfRule>
    <cfRule type="containsBlanks" dxfId="369" priority="6">
      <formula>LEN(TRIM(I13))=0</formula>
    </cfRule>
  </conditionalFormatting>
  <conditionalFormatting sqref="I12">
    <cfRule type="cellIs" dxfId="368" priority="1" operator="equal">
      <formula>"Fail"</formula>
    </cfRule>
    <cfRule type="cellIs" dxfId="367" priority="2" operator="equal">
      <formula>"Pass"</formula>
    </cfRule>
    <cfRule type="containsBlanks" dxfId="366" priority="3">
      <formula>LEN(TRIM(I12))=0</formula>
    </cfRule>
  </conditionalFormatting>
  <dataValidations count="3">
    <dataValidation type="list" allowBlank="1" showInputMessage="1" showErrorMessage="1" sqref="A10:E10" xr:uid="{D86CAEEB-1C92-4B3F-8D07-7C96F3372ABD}">
      <formula1>teststatus</formula1>
    </dataValidation>
    <dataValidation type="list" allowBlank="1" showInputMessage="1" showErrorMessage="1" sqref="A9:E9" xr:uid="{31412FC1-6F07-452B-A029-DAA60DFA563A}">
      <formula1>progressstatus</formula1>
    </dataValidation>
    <dataValidation type="list" allowBlank="1" showInputMessage="1" showErrorMessage="1" sqref="I12:I17" xr:uid="{44149282-EEA2-46DB-AEE5-8BC15DFDE3AC}">
      <formula1>"Pass,Fail,Not Attempted"</formula1>
    </dataValidation>
  </dataValidations>
  <hyperlinks>
    <hyperlink ref="C6" r:id="rId1" xr:uid="{3135DA1C-E9A0-43D4-B2D3-BF1868A2DC0A}"/>
  </hyperlinks>
  <pageMargins left="0.7" right="0.7" top="0.75" bottom="0.75" header="0.3" footer="0.3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6A5F-4482-40D8-8B46-AE5E6689DC05}">
  <dimension ref="A1:J17"/>
  <sheetViews>
    <sheetView zoomScale="80" workbookViewId="0">
      <selection activeCell="C19" sqref="C19"/>
    </sheetView>
  </sheetViews>
  <sheetFormatPr defaultRowHeight="15" x14ac:dyDescent="0.25"/>
  <cols>
    <col min="1" max="1" width="20.85546875" bestFit="1" customWidth="1"/>
    <col min="2" max="2" width="14.140625" bestFit="1" customWidth="1"/>
    <col min="3" max="3" width="17.7109375" bestFit="1" customWidth="1"/>
    <col min="4" max="4" width="29.42578125" bestFit="1" customWidth="1"/>
    <col min="5" max="5" width="22.42578125" style="34" bestFit="1" customWidth="1"/>
    <col min="6" max="6" width="24.85546875" style="41" bestFit="1" customWidth="1"/>
    <col min="7" max="7" width="30" bestFit="1" customWidth="1"/>
    <col min="8" max="8" width="26.28515625" bestFit="1" customWidth="1"/>
    <col min="9" max="9" width="16.5703125" bestFit="1" customWidth="1"/>
    <col min="10" max="10" width="15.710937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129</v>
      </c>
      <c r="D2" s="7"/>
      <c r="E2" s="7"/>
      <c r="F2" s="7"/>
    </row>
    <row r="3" spans="1:10" x14ac:dyDescent="0.25">
      <c r="A3" s="5" t="s">
        <v>3</v>
      </c>
      <c r="B3" s="6"/>
      <c r="C3" s="8" t="s">
        <v>62</v>
      </c>
      <c r="D3" s="9"/>
      <c r="E3" s="9"/>
      <c r="F3" s="10"/>
    </row>
    <row r="4" spans="1:10" x14ac:dyDescent="0.25">
      <c r="A4" s="5" t="s">
        <v>4</v>
      </c>
      <c r="B4" s="6"/>
      <c r="C4" s="11" t="s">
        <v>130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44903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48</v>
      </c>
      <c r="B12" s="14">
        <f>ROW()-ROW(testtbl61418112324275611212223[[#Headers],[Step no.]])</f>
        <v>1</v>
      </c>
      <c r="C12" s="14" t="str">
        <f>C$2&amp;TEXT(testtbl61418112324275611212223[[#This Row],[Step no.]],"000")</f>
        <v>TC16001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ROW()-ROW(testtbl61418112324275611212223[[#Headers],[Step no.]])</f>
        <v>2</v>
      </c>
      <c r="C13" s="14" t="str">
        <f>C$2&amp;TEXT(testtbl61418112324275611212223[[#This Row],[Step no.]],"000")</f>
        <v>TC16002</v>
      </c>
      <c r="D13" s="16" t="s">
        <v>66</v>
      </c>
      <c r="E13" s="24" t="s">
        <v>74</v>
      </c>
      <c r="F13" s="23" t="s">
        <v>103</v>
      </c>
      <c r="G13" s="16" t="s">
        <v>69</v>
      </c>
      <c r="H13" s="16" t="s">
        <v>70</v>
      </c>
      <c r="I13" s="14" t="s">
        <v>9</v>
      </c>
    </row>
    <row r="14" spans="1:10" ht="30" x14ac:dyDescent="0.25">
      <c r="A14" s="21"/>
      <c r="B14" s="14">
        <f>ROW()-ROW(testtbl61418112324275611212223[[#Headers],[Step no.]])</f>
        <v>3</v>
      </c>
      <c r="C14" s="14" t="str">
        <f>C$2&amp;TEXT(testtbl61418112324275611212223[[#This Row],[Step no.]],"000")</f>
        <v>TC16003</v>
      </c>
      <c r="D14" s="16" t="s">
        <v>71</v>
      </c>
      <c r="E14" s="24" t="s">
        <v>74</v>
      </c>
      <c r="F14" s="23" t="s">
        <v>103</v>
      </c>
      <c r="G14" s="16" t="s">
        <v>72</v>
      </c>
      <c r="H14" s="16" t="s">
        <v>72</v>
      </c>
      <c r="I14" s="14" t="s">
        <v>9</v>
      </c>
    </row>
    <row r="15" spans="1:10" ht="60" x14ac:dyDescent="0.25">
      <c r="A15" s="21"/>
      <c r="B15" s="17">
        <f>ROW()-ROW(testtbl61418112324275611212223[[#Headers],[Step no.]])</f>
        <v>4</v>
      </c>
      <c r="C15" s="17" t="str">
        <f>C$2&amp;TEXT(testtbl61418112324275611212223[[#This Row],[Step no.]],"000")</f>
        <v>TC16004</v>
      </c>
      <c r="D15" s="16" t="s">
        <v>120</v>
      </c>
      <c r="E15" s="24" t="s">
        <v>121</v>
      </c>
      <c r="F15" s="24" t="s">
        <v>126</v>
      </c>
      <c r="G15" s="16" t="s">
        <v>123</v>
      </c>
      <c r="H15" s="16" t="s">
        <v>123</v>
      </c>
      <c r="I15" s="18" t="s">
        <v>9</v>
      </c>
      <c r="J15" s="19"/>
    </row>
    <row r="16" spans="1:10" x14ac:dyDescent="0.25">
      <c r="A16" s="21"/>
      <c r="B16" s="17">
        <f>ROW()-ROW(testtbl61418112324275611212223[[#Headers],[Step no.]])</f>
        <v>5</v>
      </c>
      <c r="C16" s="17" t="str">
        <f>C$2&amp;TEXT(testtbl61418112324275611212223[[#This Row],[Step no.]],"000")</f>
        <v>TC16005</v>
      </c>
      <c r="D16" s="20" t="s">
        <v>77</v>
      </c>
      <c r="E16" s="24" t="s">
        <v>125</v>
      </c>
      <c r="F16" s="23"/>
      <c r="G16" s="20" t="s">
        <v>69</v>
      </c>
      <c r="H16" s="16" t="s">
        <v>70</v>
      </c>
      <c r="I16" s="18" t="s">
        <v>9</v>
      </c>
      <c r="J16" s="19"/>
    </row>
    <row r="17" spans="1:10" ht="30" x14ac:dyDescent="0.25">
      <c r="A17" s="21"/>
      <c r="B17" s="31">
        <f>ROW()-ROW(testtbl61418112324275611212223[[#Headers],[Step no.]])</f>
        <v>6</v>
      </c>
      <c r="C17" s="31" t="str">
        <f>C$2&amp;TEXT(testtbl61418112324275611212223[[#This Row],[Step no.]],"000")</f>
        <v>TC16006</v>
      </c>
      <c r="D17" s="32" t="s">
        <v>78</v>
      </c>
      <c r="E17" s="24" t="s">
        <v>125</v>
      </c>
      <c r="F17" s="23"/>
      <c r="G17" s="32" t="s">
        <v>102</v>
      </c>
      <c r="H17" s="32" t="s">
        <v>102</v>
      </c>
      <c r="I17" s="18" t="s">
        <v>9</v>
      </c>
      <c r="J17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7">
    <cfRule type="cellIs" dxfId="365" priority="4" operator="equal">
      <formula>"Fail"</formula>
    </cfRule>
    <cfRule type="cellIs" dxfId="364" priority="5" operator="equal">
      <formula>"Pass"</formula>
    </cfRule>
    <cfRule type="containsBlanks" dxfId="363" priority="6">
      <formula>LEN(TRIM(I13))=0</formula>
    </cfRule>
  </conditionalFormatting>
  <conditionalFormatting sqref="I12">
    <cfRule type="cellIs" dxfId="362" priority="1" operator="equal">
      <formula>"Fail"</formula>
    </cfRule>
    <cfRule type="cellIs" dxfId="361" priority="2" operator="equal">
      <formula>"Pass"</formula>
    </cfRule>
    <cfRule type="containsBlanks" dxfId="360" priority="3">
      <formula>LEN(TRIM(I12))=0</formula>
    </cfRule>
  </conditionalFormatting>
  <dataValidations count="3">
    <dataValidation type="list" allowBlank="1" showInputMessage="1" showErrorMessage="1" sqref="I12:I17" xr:uid="{8C5A6517-0623-4B96-A8DC-FB4342929081}">
      <formula1>"Pass,Fail,Not Attempted"</formula1>
    </dataValidation>
    <dataValidation type="list" allowBlank="1" showInputMessage="1" showErrorMessage="1" sqref="A9:E9" xr:uid="{F295D462-DD62-4145-9A46-EC0FBF49BCA8}">
      <formula1>progressstatus</formula1>
    </dataValidation>
    <dataValidation type="list" allowBlank="1" showInputMessage="1" showErrorMessage="1" sqref="A10:E10" xr:uid="{7255746F-41F8-481C-9544-41FEEE7DD1E6}">
      <formula1>teststatus</formula1>
    </dataValidation>
  </dataValidations>
  <hyperlinks>
    <hyperlink ref="C6" r:id="rId1" xr:uid="{4285E58B-6806-438A-A57E-598038929A00}"/>
  </hyperlinks>
  <pageMargins left="0.7" right="0.7" top="0.75" bottom="0.75" header="0.3" footer="0.3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C627-D62A-4A79-B8CF-C92F63DFEFDC}">
  <dimension ref="A1:J19"/>
  <sheetViews>
    <sheetView zoomScale="87" workbookViewId="0">
      <selection activeCell="A16" sqref="A16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37.7109375" style="41" customWidth="1"/>
    <col min="7" max="7" width="21" bestFit="1" customWidth="1"/>
    <col min="8" max="8" width="17.425781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133</v>
      </c>
      <c r="D2" s="7"/>
      <c r="E2" s="7"/>
      <c r="F2" s="7"/>
    </row>
    <row r="3" spans="1:10" x14ac:dyDescent="0.25">
      <c r="A3" s="5" t="s">
        <v>3</v>
      </c>
      <c r="B3" s="6"/>
      <c r="C3" s="8" t="s">
        <v>62</v>
      </c>
      <c r="D3" s="9"/>
      <c r="E3" s="9"/>
      <c r="F3" s="10"/>
    </row>
    <row r="4" spans="1:10" x14ac:dyDescent="0.25">
      <c r="A4" s="5" t="s">
        <v>4</v>
      </c>
      <c r="B4" s="6"/>
      <c r="C4" s="11" t="s">
        <v>134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44903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ROW()-ROW(testtbl614181123242756121718192024[[#Headers],[Step no.]])</f>
        <v>1</v>
      </c>
      <c r="C12" s="14" t="str">
        <f>C$2&amp;TEXT(testtbl614181123242756121718192024[[#This Row],[Step no.]],"000")</f>
        <v>TC17001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ROW()-ROW(testtbl614181123242756121718192024[[#Headers],[Step no.]])</f>
        <v>2</v>
      </c>
      <c r="C13" s="14" t="str">
        <f>C$2&amp;TEXT(testtbl614181123242756121718192024[[#This Row],[Step no.]],"000")</f>
        <v>TC17002</v>
      </c>
      <c r="D13" s="16" t="s">
        <v>66</v>
      </c>
      <c r="E13" s="24" t="s">
        <v>74</v>
      </c>
      <c r="F13" s="23"/>
      <c r="G13" s="16" t="s">
        <v>69</v>
      </c>
      <c r="H13" s="16" t="s">
        <v>70</v>
      </c>
      <c r="I13" s="14" t="s">
        <v>9</v>
      </c>
    </row>
    <row r="14" spans="1:10" ht="45" x14ac:dyDescent="0.25">
      <c r="A14" s="21"/>
      <c r="B14" s="14">
        <f>ROW()-ROW(testtbl614181123242756121718192024[[#Headers],[Step no.]])</f>
        <v>3</v>
      </c>
      <c r="C14" s="14" t="str">
        <f>C$2&amp;TEXT(testtbl614181123242756121718192024[[#This Row],[Step no.]],"000")</f>
        <v>TC17003</v>
      </c>
      <c r="D14" s="16" t="s">
        <v>71</v>
      </c>
      <c r="E14" s="24" t="s">
        <v>74</v>
      </c>
      <c r="F14" s="24"/>
      <c r="G14" s="16" t="s">
        <v>72</v>
      </c>
      <c r="H14" s="16" t="s">
        <v>72</v>
      </c>
      <c r="I14" s="14" t="s">
        <v>9</v>
      </c>
    </row>
    <row r="15" spans="1:10" ht="45" x14ac:dyDescent="0.25">
      <c r="A15" s="21"/>
      <c r="B15" s="17">
        <f>ROW()-ROW(testtbl614181123242756121718192024[[#Headers],[Step no.]])</f>
        <v>4</v>
      </c>
      <c r="C15" s="17" t="str">
        <f>C$2&amp;TEXT(testtbl614181123242756121718192024[[#This Row],[Step no.]],"000")</f>
        <v>TC17004</v>
      </c>
      <c r="D15" s="16" t="s">
        <v>73</v>
      </c>
      <c r="E15" s="24" t="s">
        <v>74</v>
      </c>
      <c r="F15" s="24" t="s">
        <v>75</v>
      </c>
      <c r="G15" s="16" t="s">
        <v>76</v>
      </c>
      <c r="H15" s="16" t="s">
        <v>76</v>
      </c>
      <c r="I15" s="18" t="s">
        <v>9</v>
      </c>
      <c r="J15" s="19"/>
    </row>
    <row r="16" spans="1:10" ht="30" x14ac:dyDescent="0.25">
      <c r="A16" s="21"/>
      <c r="B16" s="31">
        <f>ROW()-ROW(testtbl614181123242756121718192024[[#Headers],[Step no.]])</f>
        <v>5</v>
      </c>
      <c r="C16" s="31" t="str">
        <f>C$2&amp;TEXT(testtbl614181123242756121718192024[[#This Row],[Step no.]],"000")</f>
        <v>TC17005</v>
      </c>
      <c r="D16" s="50" t="s">
        <v>106</v>
      </c>
      <c r="E16" s="24" t="s">
        <v>74</v>
      </c>
      <c r="F16" s="23"/>
      <c r="G16" s="32" t="s">
        <v>107</v>
      </c>
      <c r="H16" s="49" t="s">
        <v>98</v>
      </c>
      <c r="I16" s="18" t="s">
        <v>9</v>
      </c>
      <c r="J16" s="33"/>
    </row>
    <row r="17" spans="1:10" ht="45" x14ac:dyDescent="0.25">
      <c r="A17" s="21"/>
      <c r="B17" s="31">
        <f>ROW()-ROW(testtbl614181123242756121718192024[[#Headers],[Step no.]])</f>
        <v>6</v>
      </c>
      <c r="C17" s="31" t="str">
        <f>C$2&amp;TEXT(testtbl614181123242756121718192024[[#This Row],[Step no.]],"000")</f>
        <v>TC17006</v>
      </c>
      <c r="D17" s="16" t="s">
        <v>114</v>
      </c>
      <c r="E17" s="24" t="s">
        <v>74</v>
      </c>
      <c r="F17" s="24" t="s">
        <v>132</v>
      </c>
      <c r="G17" s="16" t="s">
        <v>76</v>
      </c>
      <c r="H17" s="16" t="s">
        <v>98</v>
      </c>
      <c r="I17" s="18" t="s">
        <v>9</v>
      </c>
      <c r="J17" s="33"/>
    </row>
    <row r="18" spans="1:10" ht="30" x14ac:dyDescent="0.25">
      <c r="A18" s="21"/>
      <c r="B18" s="17">
        <f>ROW()-ROW(testtbl614181123242756121718192024[[#Headers],[Step no.]])</f>
        <v>7</v>
      </c>
      <c r="C18" s="17" t="str">
        <f>C$2&amp;TEXT(testtbl614181123242756121718192024[[#This Row],[Step no.]],"000")</f>
        <v>TC17007</v>
      </c>
      <c r="D18" s="20" t="s">
        <v>77</v>
      </c>
      <c r="E18" s="24" t="s">
        <v>37</v>
      </c>
      <c r="F18" s="23"/>
      <c r="G18" s="20" t="s">
        <v>69</v>
      </c>
      <c r="H18" s="16" t="s">
        <v>70</v>
      </c>
      <c r="I18" s="18" t="s">
        <v>9</v>
      </c>
      <c r="J18" s="19"/>
    </row>
    <row r="19" spans="1:10" ht="30" x14ac:dyDescent="0.25">
      <c r="A19" s="21"/>
      <c r="B19" s="31">
        <f>ROW()-ROW(testtbl614181123242756121718192024[[#Headers],[Step no.]])</f>
        <v>8</v>
      </c>
      <c r="C19" s="31" t="str">
        <f>C$2&amp;TEXT(testtbl614181123242756121718192024[[#This Row],[Step no.]],"000")</f>
        <v>TC17008</v>
      </c>
      <c r="D19" s="32" t="s">
        <v>78</v>
      </c>
      <c r="E19" s="24" t="s">
        <v>37</v>
      </c>
      <c r="F19" s="23"/>
      <c r="G19" s="32" t="s">
        <v>79</v>
      </c>
      <c r="H19" s="32" t="s">
        <v>79</v>
      </c>
      <c r="I19" s="38" t="s">
        <v>9</v>
      </c>
      <c r="J19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9">
    <cfRule type="cellIs" dxfId="359" priority="4" operator="equal">
      <formula>"Fail"</formula>
    </cfRule>
    <cfRule type="cellIs" dxfId="358" priority="5" operator="equal">
      <formula>"Pass"</formula>
    </cfRule>
    <cfRule type="containsBlanks" dxfId="357" priority="6">
      <formula>LEN(TRIM(I13))=0</formula>
    </cfRule>
  </conditionalFormatting>
  <conditionalFormatting sqref="I12">
    <cfRule type="cellIs" dxfId="356" priority="1" operator="equal">
      <formula>"Fail"</formula>
    </cfRule>
    <cfRule type="cellIs" dxfId="355" priority="2" operator="equal">
      <formula>"Pass"</formula>
    </cfRule>
    <cfRule type="containsBlanks" dxfId="354" priority="3">
      <formula>LEN(TRIM(I12))=0</formula>
    </cfRule>
  </conditionalFormatting>
  <dataValidations count="3">
    <dataValidation type="list" allowBlank="1" showInputMessage="1" showErrorMessage="1" sqref="A10:E10" xr:uid="{A3956B53-220A-4F42-BA76-2BC44028466A}">
      <formula1>teststatus</formula1>
    </dataValidation>
    <dataValidation type="list" allowBlank="1" showInputMessage="1" showErrorMessage="1" sqref="A9:E9" xr:uid="{266BBDA0-99B6-48B5-B566-35A53A1776EA}">
      <formula1>progressstatus</formula1>
    </dataValidation>
    <dataValidation type="list" allowBlank="1" showInputMessage="1" showErrorMessage="1" sqref="I12:I19" xr:uid="{8B20AC39-D4B8-49AA-B553-E1A2D7BBB937}">
      <formula1>"Pass,Fail,Not Attempted"</formula1>
    </dataValidation>
  </dataValidations>
  <hyperlinks>
    <hyperlink ref="C6" r:id="rId1" xr:uid="{74D322F7-2A0B-4B84-B0B3-09CF7081B255}"/>
  </hyperlinks>
  <pageMargins left="0.7" right="0.7" top="0.75" bottom="0.75" header="0.3" footer="0.3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C0CA-3FA5-468D-B7F6-454244EAA392}">
  <dimension ref="A1:J19"/>
  <sheetViews>
    <sheetView zoomScale="79" workbookViewId="0">
      <selection activeCell="D14" sqref="D14"/>
    </sheetView>
  </sheetViews>
  <sheetFormatPr defaultRowHeight="15" x14ac:dyDescent="0.25"/>
  <cols>
    <col min="1" max="1" width="19.140625" bestFit="1" customWidth="1"/>
    <col min="2" max="2" width="12.85546875" bestFit="1" customWidth="1"/>
    <col min="3" max="3" width="15.85546875" bestFit="1" customWidth="1"/>
    <col min="4" max="4" width="24.42578125" bestFit="1" customWidth="1"/>
    <col min="5" max="5" width="23.5703125" style="34" customWidth="1"/>
    <col min="6" max="6" width="44.140625" style="41" customWidth="1"/>
    <col min="7" max="7" width="20.7109375" bestFit="1" customWidth="1"/>
    <col min="8" max="8" width="17.140625" bestFit="1" customWidth="1"/>
    <col min="9" max="9" width="11" bestFit="1" customWidth="1"/>
    <col min="10" max="10" width="10.8554687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137</v>
      </c>
      <c r="D2" s="7"/>
      <c r="E2" s="7"/>
      <c r="F2" s="7"/>
    </row>
    <row r="3" spans="1:10" x14ac:dyDescent="0.25">
      <c r="A3" s="5" t="s">
        <v>3</v>
      </c>
      <c r="B3" s="6"/>
      <c r="C3" s="8" t="s">
        <v>62</v>
      </c>
      <c r="D3" s="9"/>
      <c r="E3" s="9"/>
      <c r="F3" s="10"/>
    </row>
    <row r="4" spans="1:10" x14ac:dyDescent="0.25">
      <c r="A4" s="5" t="s">
        <v>4</v>
      </c>
      <c r="B4" s="6"/>
      <c r="C4" s="11" t="s">
        <v>135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44903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ROW()-ROW(testtbl61418112324275612171819202425[[#Headers],[Step no.]])</f>
        <v>1</v>
      </c>
      <c r="C12" s="14" t="str">
        <f>C$2&amp;TEXT(testtbl61418112324275612171819202425[[#This Row],[Step no.]],"000")</f>
        <v>TC18001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ROW()-ROW(testtbl61418112324275612171819202425[[#Headers],[Step no.]])</f>
        <v>2</v>
      </c>
      <c r="C13" s="14" t="str">
        <f>C$2&amp;TEXT(testtbl61418112324275612171819202425[[#This Row],[Step no.]],"000")</f>
        <v>TC18002</v>
      </c>
      <c r="D13" s="16" t="s">
        <v>66</v>
      </c>
      <c r="E13" s="24" t="s">
        <v>74</v>
      </c>
      <c r="F13" s="23"/>
      <c r="G13" s="16" t="s">
        <v>69</v>
      </c>
      <c r="H13" s="16" t="s">
        <v>70</v>
      </c>
      <c r="I13" s="14" t="s">
        <v>9</v>
      </c>
    </row>
    <row r="14" spans="1:10" ht="45" x14ac:dyDescent="0.25">
      <c r="A14" s="21"/>
      <c r="B14" s="14">
        <f>ROW()-ROW(testtbl61418112324275612171819202425[[#Headers],[Step no.]])</f>
        <v>3</v>
      </c>
      <c r="C14" s="14" t="str">
        <f>C$2&amp;TEXT(testtbl61418112324275612171819202425[[#This Row],[Step no.]],"000")</f>
        <v>TC18003</v>
      </c>
      <c r="D14" s="16" t="s">
        <v>71</v>
      </c>
      <c r="E14" s="24" t="s">
        <v>74</v>
      </c>
      <c r="F14" s="24"/>
      <c r="G14" s="16" t="s">
        <v>72</v>
      </c>
      <c r="H14" s="16" t="s">
        <v>72</v>
      </c>
      <c r="I14" s="14" t="s">
        <v>9</v>
      </c>
    </row>
    <row r="15" spans="1:10" ht="45" x14ac:dyDescent="0.25">
      <c r="A15" s="21"/>
      <c r="B15" s="17">
        <f>ROW()-ROW(testtbl61418112324275612171819202425[[#Headers],[Step no.]])</f>
        <v>4</v>
      </c>
      <c r="C15" s="17" t="str">
        <f>C$2&amp;TEXT(testtbl61418112324275612171819202425[[#This Row],[Step no.]],"000")</f>
        <v>TC18004</v>
      </c>
      <c r="D15" s="16" t="s">
        <v>73</v>
      </c>
      <c r="E15" s="24" t="s">
        <v>74</v>
      </c>
      <c r="F15" s="24" t="s">
        <v>82</v>
      </c>
      <c r="G15" s="16" t="s">
        <v>76</v>
      </c>
      <c r="H15" s="16" t="s">
        <v>76</v>
      </c>
      <c r="I15" s="18" t="s">
        <v>9</v>
      </c>
      <c r="J15" s="19"/>
    </row>
    <row r="16" spans="1:10" ht="30" x14ac:dyDescent="0.25">
      <c r="A16" s="21"/>
      <c r="B16" s="31">
        <f>ROW()-ROW(testtbl61418112324275612171819202425[[#Headers],[Step no.]])</f>
        <v>5</v>
      </c>
      <c r="C16" s="31" t="str">
        <f>C$2&amp;TEXT(testtbl61418112324275612171819202425[[#This Row],[Step no.]],"000")</f>
        <v>TC18005</v>
      </c>
      <c r="D16" s="50" t="s">
        <v>106</v>
      </c>
      <c r="E16" s="24" t="s">
        <v>74</v>
      </c>
      <c r="F16" s="23"/>
      <c r="G16" s="32" t="s">
        <v>107</v>
      </c>
      <c r="H16" s="49" t="s">
        <v>98</v>
      </c>
      <c r="I16" s="18" t="s">
        <v>9</v>
      </c>
      <c r="J16" s="33"/>
    </row>
    <row r="17" spans="1:10" ht="45" x14ac:dyDescent="0.25">
      <c r="A17" s="21"/>
      <c r="B17" s="31">
        <f>ROW()-ROW(testtbl61418112324275612171819202425[[#Headers],[Step no.]])</f>
        <v>6</v>
      </c>
      <c r="C17" s="31" t="str">
        <f>C$2&amp;TEXT(testtbl61418112324275612171819202425[[#This Row],[Step no.]],"000")</f>
        <v>TC18006</v>
      </c>
      <c r="D17" s="16" t="s">
        <v>114</v>
      </c>
      <c r="E17" s="24" t="s">
        <v>74</v>
      </c>
      <c r="F17" s="24" t="s">
        <v>136</v>
      </c>
      <c r="G17" s="16" t="s">
        <v>76</v>
      </c>
      <c r="H17" s="16" t="s">
        <v>98</v>
      </c>
      <c r="I17" s="18" t="s">
        <v>9</v>
      </c>
      <c r="J17" s="33"/>
    </row>
    <row r="18" spans="1:10" ht="30" x14ac:dyDescent="0.25">
      <c r="A18" s="21"/>
      <c r="B18" s="17">
        <f>ROW()-ROW(testtbl61418112324275612171819202425[[#Headers],[Step no.]])</f>
        <v>7</v>
      </c>
      <c r="C18" s="17" t="str">
        <f>C$2&amp;TEXT(testtbl61418112324275612171819202425[[#This Row],[Step no.]],"000")</f>
        <v>TC18007</v>
      </c>
      <c r="D18" s="20" t="s">
        <v>77</v>
      </c>
      <c r="E18" s="24" t="s">
        <v>37</v>
      </c>
      <c r="F18" s="23"/>
      <c r="G18" s="20" t="s">
        <v>69</v>
      </c>
      <c r="H18" s="16" t="s">
        <v>70</v>
      </c>
      <c r="I18" s="18" t="s">
        <v>9</v>
      </c>
      <c r="J18" s="19"/>
    </row>
    <row r="19" spans="1:10" ht="30" x14ac:dyDescent="0.25">
      <c r="A19" s="21"/>
      <c r="B19" s="31">
        <f>ROW()-ROW(testtbl61418112324275612171819202425[[#Headers],[Step no.]])</f>
        <v>8</v>
      </c>
      <c r="C19" s="31" t="str">
        <f>C$2&amp;TEXT(testtbl61418112324275612171819202425[[#This Row],[Step no.]],"000")</f>
        <v>TC18008</v>
      </c>
      <c r="D19" s="32" t="s">
        <v>78</v>
      </c>
      <c r="E19" s="24" t="s">
        <v>37</v>
      </c>
      <c r="F19" s="23"/>
      <c r="G19" s="32" t="s">
        <v>79</v>
      </c>
      <c r="H19" s="32" t="s">
        <v>79</v>
      </c>
      <c r="I19" s="38" t="s">
        <v>9</v>
      </c>
      <c r="J19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9">
    <cfRule type="cellIs" dxfId="353" priority="4" operator="equal">
      <formula>"Fail"</formula>
    </cfRule>
    <cfRule type="cellIs" dxfId="352" priority="5" operator="equal">
      <formula>"Pass"</formula>
    </cfRule>
    <cfRule type="containsBlanks" dxfId="351" priority="6">
      <formula>LEN(TRIM(I13))=0</formula>
    </cfRule>
  </conditionalFormatting>
  <conditionalFormatting sqref="I12">
    <cfRule type="cellIs" dxfId="350" priority="1" operator="equal">
      <formula>"Fail"</formula>
    </cfRule>
    <cfRule type="cellIs" dxfId="349" priority="2" operator="equal">
      <formula>"Pass"</formula>
    </cfRule>
    <cfRule type="containsBlanks" dxfId="348" priority="3">
      <formula>LEN(TRIM(I12))=0</formula>
    </cfRule>
  </conditionalFormatting>
  <dataValidations count="3">
    <dataValidation type="list" allowBlank="1" showInputMessage="1" showErrorMessage="1" sqref="I12:I19" xr:uid="{FE7D7BB9-9B66-40C5-BCC8-47C55AC5E893}">
      <formula1>"Pass,Fail,Not Attempted"</formula1>
    </dataValidation>
    <dataValidation type="list" allowBlank="1" showInputMessage="1" showErrorMessage="1" sqref="A9:E9" xr:uid="{55281088-51FC-413E-8D9B-84725E1FBACA}">
      <formula1>progressstatus</formula1>
    </dataValidation>
    <dataValidation type="list" allowBlank="1" showInputMessage="1" showErrorMessage="1" sqref="A10:E10" xr:uid="{B243704B-B36B-4A8A-A8D4-006976490EB4}">
      <formula1>teststatus</formula1>
    </dataValidation>
  </dataValidations>
  <hyperlinks>
    <hyperlink ref="C6" r:id="rId1" xr:uid="{A5ECBD09-E9E4-4033-976F-3B46BE4C42AC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7D2E-ADE0-4621-A7C5-27B12A62364F}">
  <dimension ref="A1:J17"/>
  <sheetViews>
    <sheetView zoomScale="91" workbookViewId="0">
      <selection activeCell="A15" sqref="A15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2.85546875" style="41" bestFit="1" customWidth="1"/>
    <col min="7" max="7" width="21" bestFit="1" customWidth="1"/>
    <col min="8" max="8" width="17.425781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13</v>
      </c>
      <c r="D2" s="7"/>
      <c r="E2" s="7"/>
      <c r="F2" s="7"/>
    </row>
    <row r="3" spans="1:10" x14ac:dyDescent="0.25">
      <c r="A3" s="5" t="s">
        <v>3</v>
      </c>
      <c r="B3" s="6"/>
      <c r="C3" s="8" t="s">
        <v>62</v>
      </c>
      <c r="D3" s="9"/>
      <c r="E3" s="9"/>
      <c r="F3" s="10"/>
    </row>
    <row r="4" spans="1:10" x14ac:dyDescent="0.25">
      <c r="A4" s="5" t="s">
        <v>4</v>
      </c>
      <c r="B4" s="6"/>
      <c r="C4" s="11" t="s">
        <v>67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44903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ROW()-ROW(testtbl61418112324275[[#Headers],[Step no.]])</f>
        <v>1</v>
      </c>
      <c r="C12" s="14" t="str">
        <f>C$2&amp;TEXT(testtbl61418112324275[[#This Row],[Step no.]],"000")</f>
        <v>TC01001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ROW()-ROW(testtbl61418112324275[[#Headers],[Step no.]])</f>
        <v>2</v>
      </c>
      <c r="C13" s="14" t="str">
        <f>C$2&amp;TEXT(testtbl61418112324275[[#This Row],[Step no.]],"000")</f>
        <v>TC01002</v>
      </c>
      <c r="D13" s="16" t="s">
        <v>66</v>
      </c>
      <c r="E13" s="24" t="s">
        <v>74</v>
      </c>
      <c r="F13" s="23"/>
      <c r="G13" s="16" t="s">
        <v>69</v>
      </c>
      <c r="H13" s="16" t="s">
        <v>70</v>
      </c>
      <c r="I13" s="14" t="s">
        <v>9</v>
      </c>
    </row>
    <row r="14" spans="1:10" ht="45" x14ac:dyDescent="0.25">
      <c r="A14" s="21"/>
      <c r="B14" s="14">
        <f>ROW()-ROW(testtbl61418112324275[[#Headers],[Step no.]])</f>
        <v>3</v>
      </c>
      <c r="C14" s="14" t="str">
        <f>C$2&amp;TEXT(testtbl61418112324275[[#This Row],[Step no.]],"000")</f>
        <v>TC01003</v>
      </c>
      <c r="D14" s="16" t="s">
        <v>71</v>
      </c>
      <c r="E14" s="24" t="s">
        <v>74</v>
      </c>
      <c r="F14" s="24"/>
      <c r="G14" s="16" t="s">
        <v>72</v>
      </c>
      <c r="H14" s="16" t="s">
        <v>72</v>
      </c>
      <c r="I14" s="14" t="s">
        <v>9</v>
      </c>
    </row>
    <row r="15" spans="1:10" ht="60" x14ac:dyDescent="0.25">
      <c r="A15" s="21"/>
      <c r="B15" s="17">
        <f>ROW()-ROW(testtbl61418112324275[[#Headers],[Step no.]])</f>
        <v>4</v>
      </c>
      <c r="C15" s="17" t="str">
        <f>C$2&amp;TEXT(testtbl61418112324275[[#This Row],[Step no.]],"000")</f>
        <v>TC01004</v>
      </c>
      <c r="D15" s="16" t="s">
        <v>73</v>
      </c>
      <c r="E15" s="24" t="s">
        <v>74</v>
      </c>
      <c r="F15" s="24" t="s">
        <v>75</v>
      </c>
      <c r="G15" s="16" t="s">
        <v>76</v>
      </c>
      <c r="H15" s="16" t="s">
        <v>76</v>
      </c>
      <c r="I15" s="18" t="s">
        <v>9</v>
      </c>
      <c r="J15" s="19"/>
    </row>
    <row r="16" spans="1:10" ht="30" x14ac:dyDescent="0.25">
      <c r="A16" s="21"/>
      <c r="B16" s="17">
        <f>ROW()-ROW(testtbl61418112324275[[#Headers],[Step no.]])</f>
        <v>5</v>
      </c>
      <c r="C16" s="17" t="str">
        <f>C$2&amp;TEXT(testtbl61418112324275[[#This Row],[Step no.]],"000")</f>
        <v>TC01005</v>
      </c>
      <c r="D16" s="20" t="s">
        <v>77</v>
      </c>
      <c r="E16" s="24" t="s">
        <v>37</v>
      </c>
      <c r="F16" s="23"/>
      <c r="G16" s="20" t="s">
        <v>69</v>
      </c>
      <c r="H16" s="16" t="s">
        <v>70</v>
      </c>
      <c r="I16" s="18" t="s">
        <v>9</v>
      </c>
      <c r="J16" s="19"/>
    </row>
    <row r="17" spans="1:10" ht="30" x14ac:dyDescent="0.25">
      <c r="A17" s="21"/>
      <c r="B17" s="31">
        <f>ROW()-ROW(testtbl61418112324275[[#Headers],[Step no.]])</f>
        <v>6</v>
      </c>
      <c r="C17" s="31" t="str">
        <f>C$2&amp;TEXT(testtbl61418112324275[[#This Row],[Step no.]],"000")</f>
        <v>TC01006</v>
      </c>
      <c r="D17" s="32" t="s">
        <v>78</v>
      </c>
      <c r="E17" s="24" t="s">
        <v>80</v>
      </c>
      <c r="F17" s="23"/>
      <c r="G17" s="32" t="s">
        <v>79</v>
      </c>
      <c r="H17" s="32" t="s">
        <v>79</v>
      </c>
      <c r="I17" s="38" t="s">
        <v>9</v>
      </c>
      <c r="J17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7">
    <cfRule type="cellIs" dxfId="455" priority="4" operator="equal">
      <formula>"Fail"</formula>
    </cfRule>
    <cfRule type="cellIs" dxfId="454" priority="5" operator="equal">
      <formula>"Pass"</formula>
    </cfRule>
    <cfRule type="containsBlanks" dxfId="453" priority="6">
      <formula>LEN(TRIM(I13))=0</formula>
    </cfRule>
  </conditionalFormatting>
  <conditionalFormatting sqref="I12">
    <cfRule type="cellIs" dxfId="452" priority="1" operator="equal">
      <formula>"Fail"</formula>
    </cfRule>
    <cfRule type="cellIs" dxfId="451" priority="2" operator="equal">
      <formula>"Pass"</formula>
    </cfRule>
    <cfRule type="containsBlanks" dxfId="450" priority="3">
      <formula>LEN(TRIM(I12))=0</formula>
    </cfRule>
  </conditionalFormatting>
  <dataValidations count="3">
    <dataValidation type="list" allowBlank="1" showInputMessage="1" showErrorMessage="1" sqref="A10:E10" xr:uid="{6AC995C4-581A-4DE4-8C40-F08048B76F62}">
      <formula1>teststatus</formula1>
    </dataValidation>
    <dataValidation type="list" allowBlank="1" showInputMessage="1" showErrorMessage="1" sqref="A9:E9" xr:uid="{83A47337-FF79-461C-874C-EE3A1D572E25}">
      <formula1>progressstatus</formula1>
    </dataValidation>
    <dataValidation type="list" allowBlank="1" showInputMessage="1" showErrorMessage="1" sqref="I12:I17" xr:uid="{936DE363-0BC8-4890-97D8-DFE68414D473}">
      <formula1>"Pass,Fail,Not Attempted"</formula1>
    </dataValidation>
  </dataValidations>
  <hyperlinks>
    <hyperlink ref="C6" r:id="rId1" xr:uid="{DE793E1B-8A9C-4A31-BA82-CF9A36EDFADF}"/>
  </hyperlinks>
  <pageMargins left="0.7" right="0.7" top="0.75" bottom="0.75" header="0.3" footer="0.3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98867-B75E-4544-A86B-01933B58A39F}">
  <dimension ref="A1:J19"/>
  <sheetViews>
    <sheetView topLeftCell="B1" zoomScale="70" workbookViewId="0">
      <selection activeCell="C17" sqref="C17"/>
    </sheetView>
  </sheetViews>
  <sheetFormatPr defaultRowHeight="15" x14ac:dyDescent="0.25"/>
  <cols>
    <col min="1" max="1" width="19.140625" bestFit="1" customWidth="1"/>
    <col min="2" max="2" width="12.85546875" bestFit="1" customWidth="1"/>
    <col min="3" max="3" width="15.85546875" bestFit="1" customWidth="1"/>
    <col min="4" max="4" width="24.42578125" bestFit="1" customWidth="1"/>
    <col min="5" max="5" width="23.5703125" style="34" customWidth="1"/>
    <col min="6" max="6" width="37.42578125" style="41" customWidth="1"/>
    <col min="7" max="7" width="20.7109375" bestFit="1" customWidth="1"/>
    <col min="8" max="8" width="17.140625" bestFit="1" customWidth="1"/>
    <col min="9" max="9" width="11" bestFit="1" customWidth="1"/>
    <col min="10" max="10" width="10.8554687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2</v>
      </c>
      <c r="D2" s="7"/>
      <c r="E2" s="7"/>
      <c r="F2" s="7"/>
    </row>
    <row r="3" spans="1:10" x14ac:dyDescent="0.25">
      <c r="A3" s="5" t="s">
        <v>3</v>
      </c>
      <c r="B3" s="6"/>
      <c r="C3" s="8" t="s">
        <v>62</v>
      </c>
      <c r="D3" s="9"/>
      <c r="E3" s="9"/>
      <c r="F3" s="10"/>
    </row>
    <row r="4" spans="1:10" x14ac:dyDescent="0.25">
      <c r="A4" s="5" t="s">
        <v>4</v>
      </c>
      <c r="B4" s="6"/>
      <c r="C4" s="11" t="s">
        <v>138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44903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ROW()-ROW(testtbl6141811232427561217181920242526[[#Headers],[Step no.]])</f>
        <v>1</v>
      </c>
      <c r="C12" s="14" t="str">
        <f>C$2&amp;TEXT(testtbl6141811232427561217181920242526[[#This Row],[Step no.]],"000")</f>
        <v>TC19001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ROW()-ROW(testtbl6141811232427561217181920242526[[#Headers],[Step no.]])</f>
        <v>2</v>
      </c>
      <c r="C13" s="14" t="str">
        <f>C$2&amp;TEXT(testtbl6141811232427561217181920242526[[#This Row],[Step no.]],"000")</f>
        <v>TC19002</v>
      </c>
      <c r="D13" s="16" t="s">
        <v>66</v>
      </c>
      <c r="E13" s="24" t="s">
        <v>74</v>
      </c>
      <c r="F13" s="23"/>
      <c r="G13" s="16" t="s">
        <v>69</v>
      </c>
      <c r="H13" s="16" t="s">
        <v>70</v>
      </c>
      <c r="I13" s="14" t="s">
        <v>9</v>
      </c>
    </row>
    <row r="14" spans="1:10" ht="45" x14ac:dyDescent="0.25">
      <c r="A14" s="21"/>
      <c r="B14" s="14">
        <f>ROW()-ROW(testtbl6141811232427561217181920242526[[#Headers],[Step no.]])</f>
        <v>3</v>
      </c>
      <c r="C14" s="14" t="str">
        <f>C$2&amp;TEXT(testtbl6141811232427561217181920242526[[#This Row],[Step no.]],"000")</f>
        <v>TC19003</v>
      </c>
      <c r="D14" s="16" t="s">
        <v>71</v>
      </c>
      <c r="E14" s="24" t="s">
        <v>74</v>
      </c>
      <c r="F14" s="24"/>
      <c r="G14" s="16" t="s">
        <v>72</v>
      </c>
      <c r="H14" s="16" t="s">
        <v>72</v>
      </c>
      <c r="I14" s="14" t="s">
        <v>9</v>
      </c>
    </row>
    <row r="15" spans="1:10" ht="45" x14ac:dyDescent="0.25">
      <c r="A15" s="21"/>
      <c r="B15" s="17">
        <f>ROW()-ROW(testtbl6141811232427561217181920242526[[#Headers],[Step no.]])</f>
        <v>4</v>
      </c>
      <c r="C15" s="17" t="str">
        <f>C$2&amp;TEXT(testtbl6141811232427561217181920242526[[#This Row],[Step no.]],"000")</f>
        <v>TC19004</v>
      </c>
      <c r="D15" s="16" t="s">
        <v>73</v>
      </c>
      <c r="E15" s="24" t="s">
        <v>74</v>
      </c>
      <c r="F15" s="24" t="s">
        <v>84</v>
      </c>
      <c r="G15" s="16" t="s">
        <v>76</v>
      </c>
      <c r="H15" s="16" t="s">
        <v>76</v>
      </c>
      <c r="I15" s="18" t="s">
        <v>9</v>
      </c>
      <c r="J15" s="19"/>
    </row>
    <row r="16" spans="1:10" ht="30" x14ac:dyDescent="0.25">
      <c r="A16" s="21"/>
      <c r="B16" s="31">
        <f>ROW()-ROW(testtbl6141811232427561217181920242526[[#Headers],[Step no.]])</f>
        <v>5</v>
      </c>
      <c r="C16" s="31" t="str">
        <f>C$2&amp;TEXT(testtbl6141811232427561217181920242526[[#This Row],[Step no.]],"000")</f>
        <v>TC19005</v>
      </c>
      <c r="D16" s="50" t="s">
        <v>106</v>
      </c>
      <c r="E16" s="24" t="s">
        <v>74</v>
      </c>
      <c r="F16" s="23"/>
      <c r="G16" s="32" t="s">
        <v>107</v>
      </c>
      <c r="H16" s="49" t="s">
        <v>98</v>
      </c>
      <c r="I16" s="18" t="s">
        <v>9</v>
      </c>
      <c r="J16" s="33"/>
    </row>
    <row r="17" spans="1:10" ht="45" x14ac:dyDescent="0.25">
      <c r="A17" s="21"/>
      <c r="B17" s="31">
        <f>ROW()-ROW(testtbl6141811232427561217181920242526[[#Headers],[Step no.]])</f>
        <v>6</v>
      </c>
      <c r="C17" s="31" t="str">
        <f>C$2&amp;TEXT(testtbl6141811232427561217181920242526[[#This Row],[Step no.]],"000")</f>
        <v>TC19006</v>
      </c>
      <c r="D17" s="16" t="s">
        <v>114</v>
      </c>
      <c r="E17" s="24" t="s">
        <v>74</v>
      </c>
      <c r="F17" s="24" t="s">
        <v>139</v>
      </c>
      <c r="G17" s="16" t="s">
        <v>76</v>
      </c>
      <c r="H17" s="16" t="s">
        <v>98</v>
      </c>
      <c r="I17" s="18" t="s">
        <v>9</v>
      </c>
      <c r="J17" s="33"/>
    </row>
    <row r="18" spans="1:10" ht="30" x14ac:dyDescent="0.25">
      <c r="A18" s="21"/>
      <c r="B18" s="17">
        <f>ROW()-ROW(testtbl6141811232427561217181920242526[[#Headers],[Step no.]])</f>
        <v>7</v>
      </c>
      <c r="C18" s="17" t="str">
        <f>C$2&amp;TEXT(testtbl6141811232427561217181920242526[[#This Row],[Step no.]],"000")</f>
        <v>TC19007</v>
      </c>
      <c r="D18" s="20" t="s">
        <v>77</v>
      </c>
      <c r="E18" s="24" t="s">
        <v>37</v>
      </c>
      <c r="F18" s="23"/>
      <c r="G18" s="20" t="s">
        <v>69</v>
      </c>
      <c r="H18" s="16" t="s">
        <v>70</v>
      </c>
      <c r="I18" s="18" t="s">
        <v>9</v>
      </c>
      <c r="J18" s="19"/>
    </row>
    <row r="19" spans="1:10" ht="30" x14ac:dyDescent="0.25">
      <c r="A19" s="21"/>
      <c r="B19" s="31">
        <f>ROW()-ROW(testtbl6141811232427561217181920242526[[#Headers],[Step no.]])</f>
        <v>8</v>
      </c>
      <c r="C19" s="31" t="str">
        <f>C$2&amp;TEXT(testtbl6141811232427561217181920242526[[#This Row],[Step no.]],"000")</f>
        <v>TC19008</v>
      </c>
      <c r="D19" s="32" t="s">
        <v>78</v>
      </c>
      <c r="E19" s="24" t="s">
        <v>37</v>
      </c>
      <c r="F19" s="23"/>
      <c r="G19" s="32" t="s">
        <v>79</v>
      </c>
      <c r="H19" s="32" t="s">
        <v>79</v>
      </c>
      <c r="I19" s="38" t="s">
        <v>9</v>
      </c>
      <c r="J19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9">
    <cfRule type="cellIs" dxfId="347" priority="4" operator="equal">
      <formula>"Fail"</formula>
    </cfRule>
    <cfRule type="cellIs" dxfId="346" priority="5" operator="equal">
      <formula>"Pass"</formula>
    </cfRule>
    <cfRule type="containsBlanks" dxfId="345" priority="6">
      <formula>LEN(TRIM(I13))=0</formula>
    </cfRule>
  </conditionalFormatting>
  <conditionalFormatting sqref="I12">
    <cfRule type="cellIs" dxfId="344" priority="1" operator="equal">
      <formula>"Fail"</formula>
    </cfRule>
    <cfRule type="cellIs" dxfId="343" priority="2" operator="equal">
      <formula>"Pass"</formula>
    </cfRule>
    <cfRule type="containsBlanks" dxfId="342" priority="3">
      <formula>LEN(TRIM(I12))=0</formula>
    </cfRule>
  </conditionalFormatting>
  <dataValidations count="3">
    <dataValidation type="list" allowBlank="1" showInputMessage="1" showErrorMessage="1" sqref="A10:E10" xr:uid="{174514B4-93B4-41F3-8C08-8EA970014884}">
      <formula1>teststatus</formula1>
    </dataValidation>
    <dataValidation type="list" allowBlank="1" showInputMessage="1" showErrorMessage="1" sqref="A9:E9" xr:uid="{46C6A4C8-3EC9-44E5-BB4F-74547FE1389E}">
      <formula1>progressstatus</formula1>
    </dataValidation>
    <dataValidation type="list" allowBlank="1" showInputMessage="1" showErrorMessage="1" sqref="I12:I19" xr:uid="{F6D868D1-B897-425E-993D-55F0BF767768}">
      <formula1>"Pass,Fail,Not Attempted"</formula1>
    </dataValidation>
  </dataValidations>
  <hyperlinks>
    <hyperlink ref="C6" r:id="rId1" xr:uid="{6FD53D59-B4BA-44D6-8DAD-A0529A76DB02}"/>
  </hyperlinks>
  <pageMargins left="0.7" right="0.7" top="0.75" bottom="0.75" header="0.3" footer="0.3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F6EF-CC5F-4DA8-83D6-A7D70A0687E1}">
  <dimension ref="A1:J17"/>
  <sheetViews>
    <sheetView zoomScale="82" workbookViewId="0">
      <selection activeCell="C9" sqref="C9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4.140625" style="41" bestFit="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140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154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ROW()-ROW(testtbl6141811232427527[[#Headers],[Step no.]])</f>
        <v>1</v>
      </c>
      <c r="C12" s="14" t="str">
        <f>C$2&amp;TEXT(testtbl6141811232427527[[#This Row],[Step no.]],"000")</f>
        <v>TC20001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ROW()-ROW(testtbl6141811232427527[[#Headers],[Step no.]])</f>
        <v>2</v>
      </c>
      <c r="C13" s="14" t="str">
        <f>C$2&amp;TEXT(testtbl6141811232427527[[#This Row],[Step no.]],"000")</f>
        <v>TC20002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ROW()-ROW(testtbl6141811232427527[[#Headers],[Step no.]])</f>
        <v>3</v>
      </c>
      <c r="C14" s="14" t="str">
        <f>C$2&amp;TEXT(testtbl6141811232427527[[#This Row],[Step no.]],"000")</f>
        <v>TC20003</v>
      </c>
      <c r="D14" s="16" t="s">
        <v>144</v>
      </c>
      <c r="E14" s="24"/>
      <c r="F14" s="24" t="s">
        <v>153</v>
      </c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ROW()-ROW(testtbl6141811232427527[[#Headers],[Step no.]])</f>
        <v>4</v>
      </c>
      <c r="C15" s="17" t="str">
        <f>C$2&amp;TEXT(testtbl6141811232427527[[#This Row],[Step no.]],"000")</f>
        <v>TC20004</v>
      </c>
      <c r="D15" s="16" t="s">
        <v>146</v>
      </c>
      <c r="E15" s="24"/>
      <c r="F15" s="24"/>
      <c r="G15" s="16" t="s">
        <v>147</v>
      </c>
      <c r="H15" s="16" t="s">
        <v>147</v>
      </c>
      <c r="I15" s="18" t="s">
        <v>9</v>
      </c>
      <c r="J15" s="19"/>
    </row>
    <row r="16" spans="1:10" ht="30" x14ac:dyDescent="0.25">
      <c r="A16" s="21"/>
      <c r="B16" s="17">
        <f>ROW()-ROW(testtbl6141811232427527[[#Headers],[Step no.]])</f>
        <v>5</v>
      </c>
      <c r="C16" s="17" t="str">
        <f>C$2&amp;TEXT(testtbl6141811232427527[[#This Row],[Step no.]],"000")</f>
        <v>TC20005</v>
      </c>
      <c r="D16" s="20" t="s">
        <v>148</v>
      </c>
      <c r="E16" s="24"/>
      <c r="F16" s="23"/>
      <c r="G16" s="20" t="s">
        <v>149</v>
      </c>
      <c r="H16" s="16" t="s">
        <v>150</v>
      </c>
      <c r="I16" s="18" t="s">
        <v>9</v>
      </c>
      <c r="J16" s="19"/>
    </row>
    <row r="17" spans="1:10" x14ac:dyDescent="0.25">
      <c r="A17" s="21"/>
      <c r="B17" s="31">
        <f>ROW()-ROW(testtbl6141811232427527[[#Headers],[Step no.]])</f>
        <v>6</v>
      </c>
      <c r="C17" s="31" t="str">
        <f>C$2&amp;TEXT(testtbl6141811232427527[[#This Row],[Step no.]],"000")</f>
        <v>TC20006</v>
      </c>
      <c r="D17" s="32" t="s">
        <v>151</v>
      </c>
      <c r="E17" s="24"/>
      <c r="F17" s="23"/>
      <c r="G17" s="32" t="s">
        <v>152</v>
      </c>
      <c r="H17" s="32" t="s">
        <v>152</v>
      </c>
      <c r="I17" s="38" t="s">
        <v>9</v>
      </c>
      <c r="J17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7">
    <cfRule type="cellIs" dxfId="341" priority="4" operator="equal">
      <formula>"Fail"</formula>
    </cfRule>
    <cfRule type="cellIs" dxfId="340" priority="5" operator="equal">
      <formula>"Pass"</formula>
    </cfRule>
    <cfRule type="containsBlanks" dxfId="339" priority="6">
      <formula>LEN(TRIM(I13))=0</formula>
    </cfRule>
  </conditionalFormatting>
  <conditionalFormatting sqref="I12">
    <cfRule type="cellIs" dxfId="338" priority="1" operator="equal">
      <formula>"Fail"</formula>
    </cfRule>
    <cfRule type="cellIs" dxfId="337" priority="2" operator="equal">
      <formula>"Pass"</formula>
    </cfRule>
    <cfRule type="containsBlanks" dxfId="336" priority="3">
      <formula>LEN(TRIM(I12))=0</formula>
    </cfRule>
  </conditionalFormatting>
  <dataValidations count="3">
    <dataValidation type="list" allowBlank="1" showInputMessage="1" showErrorMessage="1" sqref="I12:I17" xr:uid="{A7525FAB-7E9A-4FCC-A086-0B4FAABB8540}">
      <formula1>"Pass,Fail,Not Attempted"</formula1>
    </dataValidation>
    <dataValidation type="list" allowBlank="1" showInputMessage="1" showErrorMessage="1" sqref="A9:E9" xr:uid="{86C3A58C-EDB4-449A-A274-5BE6D1223BE1}">
      <formula1>progressstatus</formula1>
    </dataValidation>
    <dataValidation type="list" allowBlank="1" showInputMessage="1" showErrorMessage="1" sqref="A10:E10" xr:uid="{F5B14136-BE13-4C16-9D32-3C168EF18B32}">
      <formula1>teststatus</formula1>
    </dataValidation>
  </dataValidations>
  <hyperlinks>
    <hyperlink ref="C6" r:id="rId1" xr:uid="{55448BAA-6F3A-4A33-B904-F36753E2C3C6}"/>
  </hyperlinks>
  <pageMargins left="0.7" right="0.7" top="0.75" bottom="0.75" header="0.3" footer="0.3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6BB-5D62-4AEC-B9E1-52679F0809B2}">
  <dimension ref="A1:J17"/>
  <sheetViews>
    <sheetView topLeftCell="B1" zoomScale="75" workbookViewId="0">
      <selection activeCell="C9" sqref="C9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4.140625" style="41" bestFit="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140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155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ROW()-ROW(testtbl614181123242752728[[#Headers],[Step no.]])</f>
        <v>1</v>
      </c>
      <c r="C12" s="14" t="str">
        <f>C$2&amp;TEXT(testtbl614181123242752728[[#This Row],[Step no.]],"000")</f>
        <v>TC20001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ROW()-ROW(testtbl614181123242752728[[#Headers],[Step no.]])</f>
        <v>2</v>
      </c>
      <c r="C13" s="14" t="str">
        <f>C$2&amp;TEXT(testtbl614181123242752728[[#This Row],[Step no.]],"000")</f>
        <v>TC20002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ROW()-ROW(testtbl614181123242752728[[#Headers],[Step no.]])</f>
        <v>3</v>
      </c>
      <c r="C14" s="14" t="str">
        <f>C$2&amp;TEXT(testtbl614181123242752728[[#This Row],[Step no.]],"000")</f>
        <v>TC20003</v>
      </c>
      <c r="D14" s="16" t="s">
        <v>144</v>
      </c>
      <c r="E14" s="24"/>
      <c r="F14" s="24" t="s">
        <v>156</v>
      </c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ROW()-ROW(testtbl614181123242752728[[#Headers],[Step no.]])</f>
        <v>4</v>
      </c>
      <c r="C15" s="17" t="str">
        <f>C$2&amp;TEXT(testtbl614181123242752728[[#This Row],[Step no.]],"000")</f>
        <v>TC20004</v>
      </c>
      <c r="D15" s="16" t="s">
        <v>146</v>
      </c>
      <c r="E15" s="24"/>
      <c r="F15" s="24"/>
      <c r="G15" s="16" t="s">
        <v>147</v>
      </c>
      <c r="H15" s="16" t="s">
        <v>147</v>
      </c>
      <c r="I15" s="18" t="s">
        <v>9</v>
      </c>
      <c r="J15" s="19"/>
    </row>
    <row r="16" spans="1:10" ht="30" x14ac:dyDescent="0.25">
      <c r="A16" s="21"/>
      <c r="B16" s="17">
        <f>ROW()-ROW(testtbl614181123242752728[[#Headers],[Step no.]])</f>
        <v>5</v>
      </c>
      <c r="C16" s="17" t="str">
        <f>C$2&amp;TEXT(testtbl614181123242752728[[#This Row],[Step no.]],"000")</f>
        <v>TC20005</v>
      </c>
      <c r="D16" s="20" t="s">
        <v>148</v>
      </c>
      <c r="E16" s="24"/>
      <c r="F16" s="23"/>
      <c r="G16" s="20" t="s">
        <v>149</v>
      </c>
      <c r="H16" s="16" t="s">
        <v>150</v>
      </c>
      <c r="I16" s="18" t="s">
        <v>9</v>
      </c>
      <c r="J16" s="19"/>
    </row>
    <row r="17" spans="1:10" x14ac:dyDescent="0.25">
      <c r="A17" s="21"/>
      <c r="B17" s="31">
        <f>ROW()-ROW(testtbl614181123242752728[[#Headers],[Step no.]])</f>
        <v>6</v>
      </c>
      <c r="C17" s="31" t="str">
        <f>C$2&amp;TEXT(testtbl614181123242752728[[#This Row],[Step no.]],"000")</f>
        <v>TC20006</v>
      </c>
      <c r="D17" s="32" t="s">
        <v>151</v>
      </c>
      <c r="E17" s="24"/>
      <c r="F17" s="23"/>
      <c r="G17" s="32" t="s">
        <v>152</v>
      </c>
      <c r="H17" s="32" t="s">
        <v>152</v>
      </c>
      <c r="I17" s="38" t="s">
        <v>9</v>
      </c>
      <c r="J17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7">
    <cfRule type="cellIs" dxfId="335" priority="4" operator="equal">
      <formula>"Fail"</formula>
    </cfRule>
    <cfRule type="cellIs" dxfId="334" priority="5" operator="equal">
      <formula>"Pass"</formula>
    </cfRule>
    <cfRule type="containsBlanks" dxfId="333" priority="6">
      <formula>LEN(TRIM(I13))=0</formula>
    </cfRule>
  </conditionalFormatting>
  <conditionalFormatting sqref="I12">
    <cfRule type="cellIs" dxfId="332" priority="1" operator="equal">
      <formula>"Fail"</formula>
    </cfRule>
    <cfRule type="cellIs" dxfId="331" priority="2" operator="equal">
      <formula>"Pass"</formula>
    </cfRule>
    <cfRule type="containsBlanks" dxfId="330" priority="3">
      <formula>LEN(TRIM(I12))=0</formula>
    </cfRule>
  </conditionalFormatting>
  <dataValidations count="3">
    <dataValidation type="list" allowBlank="1" showInputMessage="1" showErrorMessage="1" sqref="A10:E10" xr:uid="{EB44801A-2289-4D8C-908F-6BCD3BEF6704}">
      <formula1>teststatus</formula1>
    </dataValidation>
    <dataValidation type="list" allowBlank="1" showInputMessage="1" showErrorMessage="1" sqref="A9:E9" xr:uid="{ED662028-76F2-43EA-9A9D-5E2B3A2BFC33}">
      <formula1>progressstatus</formula1>
    </dataValidation>
    <dataValidation type="list" allowBlank="1" showInputMessage="1" showErrorMessage="1" sqref="I12:I17" xr:uid="{CE44B7BA-3CD0-4507-AE52-9EE76F045F00}">
      <formula1>"Pass,Fail,Not Attempted"</formula1>
    </dataValidation>
  </dataValidations>
  <hyperlinks>
    <hyperlink ref="C6" r:id="rId1" xr:uid="{7CB3B00B-3885-472A-868E-678FE9618800}"/>
  </hyperlinks>
  <pageMargins left="0.7" right="0.7" top="0.75" bottom="0.75" header="0.3" footer="0.3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D521-58BF-4B1B-85D6-8498A657F7DA}">
  <dimension ref="A1:J17"/>
  <sheetViews>
    <sheetView zoomScale="70" workbookViewId="0">
      <selection sqref="A1:XFD1048576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4.140625" style="41" bestFit="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140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157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ROW()-ROW(testtbl614181123242752729[[#Headers],[Step no.]])</f>
        <v>1</v>
      </c>
      <c r="C12" s="14" t="str">
        <f>C$2&amp;TEXT(testtbl614181123242752729[[#This Row],[Step no.]],"000")</f>
        <v>TC20001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ROW()-ROW(testtbl614181123242752729[[#Headers],[Step no.]])</f>
        <v>2</v>
      </c>
      <c r="C13" s="14" t="str">
        <f>C$2&amp;TEXT(testtbl614181123242752729[[#This Row],[Step no.]],"000")</f>
        <v>TC20002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ROW()-ROW(testtbl614181123242752729[[#Headers],[Step no.]])</f>
        <v>3</v>
      </c>
      <c r="C14" s="14" t="str">
        <f>C$2&amp;TEXT(testtbl614181123242752729[[#This Row],[Step no.]],"000")</f>
        <v>TC20003</v>
      </c>
      <c r="D14" s="16" t="s">
        <v>144</v>
      </c>
      <c r="E14" s="24"/>
      <c r="F14" s="24" t="s">
        <v>158</v>
      </c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ROW()-ROW(testtbl614181123242752729[[#Headers],[Step no.]])</f>
        <v>4</v>
      </c>
      <c r="C15" s="17" t="str">
        <f>C$2&amp;TEXT(testtbl614181123242752729[[#This Row],[Step no.]],"000")</f>
        <v>TC20004</v>
      </c>
      <c r="D15" s="16" t="s">
        <v>146</v>
      </c>
      <c r="E15" s="24"/>
      <c r="F15" s="24"/>
      <c r="G15" s="16" t="s">
        <v>147</v>
      </c>
      <c r="H15" s="16" t="s">
        <v>147</v>
      </c>
      <c r="I15" s="18" t="s">
        <v>9</v>
      </c>
      <c r="J15" s="19"/>
    </row>
    <row r="16" spans="1:10" ht="30" x14ac:dyDescent="0.25">
      <c r="A16" s="21"/>
      <c r="B16" s="17">
        <f>ROW()-ROW(testtbl614181123242752729[[#Headers],[Step no.]])</f>
        <v>5</v>
      </c>
      <c r="C16" s="17" t="str">
        <f>C$2&amp;TEXT(testtbl614181123242752729[[#This Row],[Step no.]],"000")</f>
        <v>TC20005</v>
      </c>
      <c r="D16" s="20" t="s">
        <v>148</v>
      </c>
      <c r="E16" s="24"/>
      <c r="F16" s="23"/>
      <c r="G16" s="20" t="s">
        <v>149</v>
      </c>
      <c r="H16" s="16" t="s">
        <v>150</v>
      </c>
      <c r="I16" s="18" t="s">
        <v>9</v>
      </c>
      <c r="J16" s="19"/>
    </row>
    <row r="17" spans="1:10" x14ac:dyDescent="0.25">
      <c r="A17" s="21"/>
      <c r="B17" s="31">
        <f>ROW()-ROW(testtbl614181123242752729[[#Headers],[Step no.]])</f>
        <v>6</v>
      </c>
      <c r="C17" s="31" t="str">
        <f>C$2&amp;TEXT(testtbl614181123242752729[[#This Row],[Step no.]],"000")</f>
        <v>TC20006</v>
      </c>
      <c r="D17" s="32" t="s">
        <v>151</v>
      </c>
      <c r="E17" s="24"/>
      <c r="F17" s="23"/>
      <c r="G17" s="32" t="s">
        <v>152</v>
      </c>
      <c r="H17" s="32" t="s">
        <v>152</v>
      </c>
      <c r="I17" s="38" t="s">
        <v>9</v>
      </c>
      <c r="J17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7">
    <cfRule type="cellIs" dxfId="329" priority="4" operator="equal">
      <formula>"Fail"</formula>
    </cfRule>
    <cfRule type="cellIs" dxfId="328" priority="5" operator="equal">
      <formula>"Pass"</formula>
    </cfRule>
    <cfRule type="containsBlanks" dxfId="327" priority="6">
      <formula>LEN(TRIM(I13))=0</formula>
    </cfRule>
  </conditionalFormatting>
  <conditionalFormatting sqref="I12">
    <cfRule type="cellIs" dxfId="326" priority="1" operator="equal">
      <formula>"Fail"</formula>
    </cfRule>
    <cfRule type="cellIs" dxfId="325" priority="2" operator="equal">
      <formula>"Pass"</formula>
    </cfRule>
    <cfRule type="containsBlanks" dxfId="324" priority="3">
      <formula>LEN(TRIM(I12))=0</formula>
    </cfRule>
  </conditionalFormatting>
  <dataValidations count="3">
    <dataValidation type="list" allowBlank="1" showInputMessage="1" showErrorMessage="1" sqref="A10:E10" xr:uid="{7BE60535-0A03-411B-8735-57B7118DCD94}">
      <formula1>teststatus</formula1>
    </dataValidation>
    <dataValidation type="list" allowBlank="1" showInputMessage="1" showErrorMessage="1" sqref="A9:E9" xr:uid="{BA4019D6-F345-40E6-99C8-6944FCD21DAB}">
      <formula1>progressstatus</formula1>
    </dataValidation>
    <dataValidation type="list" allowBlank="1" showInputMessage="1" showErrorMessage="1" sqref="I12:I17" xr:uid="{7E812671-1276-48E5-8AFF-6287D1F7B69E}">
      <formula1>"Pass,Fail,Not Attempted"</formula1>
    </dataValidation>
  </dataValidations>
  <hyperlinks>
    <hyperlink ref="C6" r:id="rId1" xr:uid="{D26A2D9A-990F-4A50-AB9D-A5B4B58CEEBF}"/>
  </hyperlinks>
  <pageMargins left="0.7" right="0.7" top="0.75" bottom="0.75" header="0.3" footer="0.3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F0D96-7300-4C9B-8BD7-13D23D300976}">
  <dimension ref="A1:J17"/>
  <sheetViews>
    <sheetView zoomScale="85" workbookViewId="0">
      <selection activeCell="C9" sqref="C9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35.7109375" style="41" customWidth="1"/>
    <col min="7" max="7" width="21" bestFit="1" customWidth="1"/>
    <col min="8" max="8" width="17.425781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166</v>
      </c>
      <c r="D2" s="7"/>
      <c r="E2" s="7"/>
      <c r="F2" s="7"/>
    </row>
    <row r="3" spans="1:10" x14ac:dyDescent="0.25">
      <c r="A3" s="5" t="s">
        <v>3</v>
      </c>
      <c r="B3" s="6"/>
      <c r="C3" s="8" t="s">
        <v>62</v>
      </c>
      <c r="D3" s="9"/>
      <c r="E3" s="9"/>
      <c r="F3" s="10"/>
    </row>
    <row r="4" spans="1:10" x14ac:dyDescent="0.25">
      <c r="A4" s="5" t="s">
        <v>4</v>
      </c>
      <c r="B4" s="6"/>
      <c r="C4" s="11" t="s">
        <v>162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ROW()-ROW(testtbl6141811232427533[[#Headers],[Step no.]])</f>
        <v>1</v>
      </c>
      <c r="C12" s="14" t="str">
        <f>C$2&amp;TEXT(testtbl6141811232427533[[#This Row],[Step no.]],"000")</f>
        <v>TC23001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ROW()-ROW(testtbl6141811232427533[[#Headers],[Step no.]])</f>
        <v>2</v>
      </c>
      <c r="C13" s="14" t="str">
        <f>C$2&amp;TEXT(testtbl6141811232427533[[#This Row],[Step no.]],"000")</f>
        <v>TC23002</v>
      </c>
      <c r="D13" s="16" t="s">
        <v>66</v>
      </c>
      <c r="E13" s="24" t="s">
        <v>74</v>
      </c>
      <c r="F13" s="23"/>
      <c r="G13" s="16" t="s">
        <v>69</v>
      </c>
      <c r="H13" s="16" t="s">
        <v>70</v>
      </c>
      <c r="I13" s="14" t="s">
        <v>9</v>
      </c>
    </row>
    <row r="14" spans="1:10" ht="45" x14ac:dyDescent="0.25">
      <c r="A14" s="21"/>
      <c r="B14" s="14">
        <f>ROW()-ROW(testtbl6141811232427533[[#Headers],[Step no.]])</f>
        <v>3</v>
      </c>
      <c r="C14" s="14" t="str">
        <f>C$2&amp;TEXT(testtbl6141811232427533[[#This Row],[Step no.]],"000")</f>
        <v>TC23003</v>
      </c>
      <c r="D14" s="16" t="s">
        <v>71</v>
      </c>
      <c r="E14" s="24" t="s">
        <v>74</v>
      </c>
      <c r="F14" s="24"/>
      <c r="G14" s="16" t="s">
        <v>72</v>
      </c>
      <c r="H14" s="16" t="s">
        <v>72</v>
      </c>
      <c r="I14" s="14" t="s">
        <v>9</v>
      </c>
    </row>
    <row r="15" spans="1:10" ht="45" x14ac:dyDescent="0.25">
      <c r="A15" s="21"/>
      <c r="B15" s="17">
        <f>ROW()-ROW(testtbl6141811232427533[[#Headers],[Step no.]])</f>
        <v>4</v>
      </c>
      <c r="C15" s="17" t="str">
        <f>C$2&amp;TEXT(testtbl6141811232427533[[#This Row],[Step no.]],"000")</f>
        <v>TC23004</v>
      </c>
      <c r="D15" s="16" t="s">
        <v>73</v>
      </c>
      <c r="E15" s="24" t="s">
        <v>74</v>
      </c>
      <c r="F15" s="24" t="s">
        <v>163</v>
      </c>
      <c r="G15" s="16" t="s">
        <v>76</v>
      </c>
      <c r="H15" s="16" t="s">
        <v>76</v>
      </c>
      <c r="I15" s="18" t="s">
        <v>9</v>
      </c>
      <c r="J15" s="19"/>
    </row>
    <row r="16" spans="1:10" ht="30" x14ac:dyDescent="0.25">
      <c r="A16" s="21"/>
      <c r="B16" s="17">
        <f>ROW()-ROW(testtbl6141811232427533[[#Headers],[Step no.]])</f>
        <v>5</v>
      </c>
      <c r="C16" s="17" t="str">
        <f>C$2&amp;TEXT(testtbl6141811232427533[[#This Row],[Step no.]],"000")</f>
        <v>TC23005</v>
      </c>
      <c r="D16" s="20" t="s">
        <v>77</v>
      </c>
      <c r="E16" s="24" t="s">
        <v>37</v>
      </c>
      <c r="F16" s="23"/>
      <c r="G16" s="20" t="s">
        <v>69</v>
      </c>
      <c r="H16" s="16" t="s">
        <v>70</v>
      </c>
      <c r="I16" s="18" t="s">
        <v>9</v>
      </c>
      <c r="J16" s="19"/>
    </row>
    <row r="17" spans="1:10" ht="75" x14ac:dyDescent="0.25">
      <c r="A17" s="21"/>
      <c r="B17" s="31">
        <f>ROW()-ROW(testtbl6141811232427533[[#Headers],[Step no.]])</f>
        <v>6</v>
      </c>
      <c r="C17" s="31" t="str">
        <f>C$2&amp;TEXT(testtbl6141811232427533[[#This Row],[Step no.]],"000")</f>
        <v>TC23006</v>
      </c>
      <c r="D17" s="50" t="s">
        <v>78</v>
      </c>
      <c r="E17" s="24" t="s">
        <v>80</v>
      </c>
      <c r="F17" s="23"/>
      <c r="G17" s="32" t="s">
        <v>164</v>
      </c>
      <c r="H17" s="32" t="s">
        <v>165</v>
      </c>
      <c r="I17" s="38" t="s">
        <v>9</v>
      </c>
      <c r="J17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7">
    <cfRule type="cellIs" dxfId="323" priority="4" operator="equal">
      <formula>"Fail"</formula>
    </cfRule>
    <cfRule type="cellIs" dxfId="322" priority="5" operator="equal">
      <formula>"Pass"</formula>
    </cfRule>
    <cfRule type="containsBlanks" dxfId="321" priority="6">
      <formula>LEN(TRIM(I13))=0</formula>
    </cfRule>
  </conditionalFormatting>
  <conditionalFormatting sqref="I12">
    <cfRule type="cellIs" dxfId="320" priority="1" operator="equal">
      <formula>"Fail"</formula>
    </cfRule>
    <cfRule type="cellIs" dxfId="319" priority="2" operator="equal">
      <formula>"Pass"</formula>
    </cfRule>
    <cfRule type="containsBlanks" dxfId="318" priority="3">
      <formula>LEN(TRIM(I12))=0</formula>
    </cfRule>
  </conditionalFormatting>
  <dataValidations count="3">
    <dataValidation type="list" allowBlank="1" showInputMessage="1" showErrorMessage="1" sqref="I12:I17" xr:uid="{B8574B3A-7F1F-4906-9CBE-B27C78F6C278}">
      <formula1>"Pass,Fail,Not Attempted"</formula1>
    </dataValidation>
    <dataValidation type="list" allowBlank="1" showInputMessage="1" showErrorMessage="1" sqref="A9:E9" xr:uid="{C2227EAE-4463-48A9-BB61-AE1B2C3CFAB6}">
      <formula1>progressstatus</formula1>
    </dataValidation>
    <dataValidation type="list" allowBlank="1" showInputMessage="1" showErrorMessage="1" sqref="A10:E10" xr:uid="{CE887BCE-AD96-4128-91E8-089A0BA5BA37}">
      <formula1>teststatus</formula1>
    </dataValidation>
  </dataValidations>
  <hyperlinks>
    <hyperlink ref="C6" r:id="rId1" xr:uid="{58EC8F3F-A3B5-4F8D-9A5C-7E548E88CC32}"/>
  </hyperlinks>
  <pageMargins left="0.7" right="0.7" top="0.75" bottom="0.75" header="0.3" footer="0.3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8C85-665C-40AD-B66B-63F5CE1D4BD2}">
  <dimension ref="A1:J17"/>
  <sheetViews>
    <sheetView zoomScale="87" workbookViewId="0">
      <selection activeCell="F15" sqref="F15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4.140625" style="41" bestFit="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167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170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ROW()-ROW(testtbl61418112324275272934[[#Headers],[Step no.]])</f>
        <v>1</v>
      </c>
      <c r="C12" s="14" t="str">
        <f>C$2&amp;TEXT(testtbl61418112324275272934[[#This Row],[Step no.]],"000")</f>
        <v>TC24001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ROW()-ROW(testtbl61418112324275272934[[#Headers],[Step no.]])</f>
        <v>2</v>
      </c>
      <c r="C13" s="14" t="str">
        <f>C$2&amp;TEXT(testtbl61418112324275272934[[#This Row],[Step no.]],"000")</f>
        <v>TC24002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ROW()-ROW(testtbl61418112324275272934[[#Headers],[Step no.]])</f>
        <v>3</v>
      </c>
      <c r="C14" s="14" t="str">
        <f>C$2&amp;TEXT(testtbl61418112324275272934[[#This Row],[Step no.]],"000")</f>
        <v>TC24003</v>
      </c>
      <c r="D14" s="16" t="s">
        <v>144</v>
      </c>
      <c r="E14" s="24"/>
      <c r="F14" s="23"/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ROW()-ROW(testtbl61418112324275272934[[#Headers],[Step no.]])</f>
        <v>4</v>
      </c>
      <c r="C15" s="17" t="str">
        <f>C$2&amp;TEXT(testtbl61418112324275272934[[#This Row],[Step no.]],"000")</f>
        <v>TC24004</v>
      </c>
      <c r="D15" s="16" t="s">
        <v>146</v>
      </c>
      <c r="E15" s="24"/>
      <c r="F15" s="24" t="s">
        <v>153</v>
      </c>
      <c r="G15" s="16" t="s">
        <v>147</v>
      </c>
      <c r="H15" s="16" t="s">
        <v>147</v>
      </c>
      <c r="I15" s="18" t="s">
        <v>9</v>
      </c>
      <c r="J15" s="19"/>
    </row>
    <row r="16" spans="1:10" ht="30" x14ac:dyDescent="0.25">
      <c r="A16" s="21"/>
      <c r="B16" s="17">
        <f>ROW()-ROW(testtbl61418112324275272934[[#Headers],[Step no.]])</f>
        <v>5</v>
      </c>
      <c r="C16" s="17" t="str">
        <f>C$2&amp;TEXT(testtbl61418112324275272934[[#This Row],[Step no.]],"000")</f>
        <v>TC24005</v>
      </c>
      <c r="D16" s="20" t="s">
        <v>148</v>
      </c>
      <c r="E16" s="24"/>
      <c r="F16" s="23"/>
      <c r="G16" s="20" t="s">
        <v>149</v>
      </c>
      <c r="H16" s="16" t="s">
        <v>150</v>
      </c>
      <c r="I16" s="18" t="s">
        <v>9</v>
      </c>
      <c r="J16" s="19"/>
    </row>
    <row r="17" spans="1:10" x14ac:dyDescent="0.25">
      <c r="A17" s="21"/>
      <c r="B17" s="31">
        <f>ROW()-ROW(testtbl61418112324275272934[[#Headers],[Step no.]])</f>
        <v>6</v>
      </c>
      <c r="C17" s="31" t="str">
        <f>C$2&amp;TEXT(testtbl61418112324275272934[[#This Row],[Step no.]],"000")</f>
        <v>TC24006</v>
      </c>
      <c r="D17" s="32" t="s">
        <v>168</v>
      </c>
      <c r="E17" s="24"/>
      <c r="F17" s="23"/>
      <c r="G17" s="32" t="s">
        <v>169</v>
      </c>
      <c r="H17" s="32" t="s">
        <v>150</v>
      </c>
      <c r="I17" s="38" t="s">
        <v>9</v>
      </c>
      <c r="J17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7">
    <cfRule type="cellIs" dxfId="317" priority="4" operator="equal">
      <formula>"Fail"</formula>
    </cfRule>
    <cfRule type="cellIs" dxfId="316" priority="5" operator="equal">
      <formula>"Pass"</formula>
    </cfRule>
    <cfRule type="containsBlanks" dxfId="315" priority="6">
      <formula>LEN(TRIM(I13))=0</formula>
    </cfRule>
  </conditionalFormatting>
  <conditionalFormatting sqref="I12">
    <cfRule type="cellIs" dxfId="314" priority="1" operator="equal">
      <formula>"Fail"</formula>
    </cfRule>
    <cfRule type="cellIs" dxfId="313" priority="2" operator="equal">
      <formula>"Pass"</formula>
    </cfRule>
    <cfRule type="containsBlanks" dxfId="312" priority="3">
      <formula>LEN(TRIM(I12))=0</formula>
    </cfRule>
  </conditionalFormatting>
  <dataValidations count="3">
    <dataValidation type="list" allowBlank="1" showInputMessage="1" showErrorMessage="1" sqref="I12:I17" xr:uid="{DD3B5EA3-CCA1-412A-BE79-DCA0F9E7F5F9}">
      <formula1>"Pass,Fail,Not Attempted"</formula1>
    </dataValidation>
    <dataValidation type="list" allowBlank="1" showInputMessage="1" showErrorMessage="1" sqref="A9:E9" xr:uid="{B5756E06-D9ED-4CA5-B7C0-36B3223F6DAD}">
      <formula1>progressstatus</formula1>
    </dataValidation>
    <dataValidation type="list" allowBlank="1" showInputMessage="1" showErrorMessage="1" sqref="A10:E10" xr:uid="{0F59266C-AA41-47B2-9F20-89EFDC75DC7A}">
      <formula1>teststatus</formula1>
    </dataValidation>
  </dataValidations>
  <hyperlinks>
    <hyperlink ref="C6" r:id="rId1" xr:uid="{432853DE-EE90-4473-8BB1-FA1B0A20F4E2}"/>
  </hyperlinks>
  <pageMargins left="0.7" right="0.7" top="0.75" bottom="0.75" header="0.3" footer="0.3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DE19-2CB7-47DF-B107-6DD6F347379D}">
  <dimension ref="A1:J17"/>
  <sheetViews>
    <sheetView topLeftCell="D1" zoomScale="77" workbookViewId="0">
      <selection activeCell="F15" sqref="F15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4.140625" style="41" bestFit="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173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171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ROW()-ROW(testtbl6141811232427527293435[[#Headers],[Step no.]])</f>
        <v>1</v>
      </c>
      <c r="C12" s="14" t="str">
        <f>C$2&amp;TEXT(testtbl6141811232427527293435[[#This Row],[Step no.]],"000")</f>
        <v>TC25001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ROW()-ROW(testtbl6141811232427527293435[[#Headers],[Step no.]])</f>
        <v>2</v>
      </c>
      <c r="C13" s="14" t="str">
        <f>C$2&amp;TEXT(testtbl6141811232427527293435[[#This Row],[Step no.]],"000")</f>
        <v>TC25002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ROW()-ROW(testtbl6141811232427527293435[[#Headers],[Step no.]])</f>
        <v>3</v>
      </c>
      <c r="C14" s="14" t="str">
        <f>C$2&amp;TEXT(testtbl6141811232427527293435[[#This Row],[Step no.]],"000")</f>
        <v>TC25003</v>
      </c>
      <c r="D14" s="16" t="s">
        <v>144</v>
      </c>
      <c r="E14" s="24"/>
      <c r="F14" s="23"/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ROW()-ROW(testtbl6141811232427527293435[[#Headers],[Step no.]])</f>
        <v>4</v>
      </c>
      <c r="C15" s="17" t="str">
        <f>C$2&amp;TEXT(testtbl6141811232427527293435[[#This Row],[Step no.]],"000")</f>
        <v>TC25004</v>
      </c>
      <c r="D15" s="16" t="s">
        <v>146</v>
      </c>
      <c r="E15" s="24"/>
      <c r="F15" s="24" t="s">
        <v>156</v>
      </c>
      <c r="G15" s="16" t="s">
        <v>147</v>
      </c>
      <c r="H15" s="16" t="s">
        <v>147</v>
      </c>
      <c r="I15" s="18" t="s">
        <v>9</v>
      </c>
      <c r="J15" s="19"/>
    </row>
    <row r="16" spans="1:10" ht="30" x14ac:dyDescent="0.25">
      <c r="A16" s="21"/>
      <c r="B16" s="17">
        <f>ROW()-ROW(testtbl6141811232427527293435[[#Headers],[Step no.]])</f>
        <v>5</v>
      </c>
      <c r="C16" s="17" t="str">
        <f>C$2&amp;TEXT(testtbl6141811232427527293435[[#This Row],[Step no.]],"000")</f>
        <v>TC25005</v>
      </c>
      <c r="D16" s="20" t="s">
        <v>148</v>
      </c>
      <c r="E16" s="24"/>
      <c r="F16" s="23"/>
      <c r="G16" s="20" t="s">
        <v>149</v>
      </c>
      <c r="H16" s="16" t="s">
        <v>150</v>
      </c>
      <c r="I16" s="18" t="s">
        <v>9</v>
      </c>
      <c r="J16" s="19"/>
    </row>
    <row r="17" spans="1:10" x14ac:dyDescent="0.25">
      <c r="A17" s="21"/>
      <c r="B17" s="31">
        <f>ROW()-ROW(testtbl6141811232427527293435[[#Headers],[Step no.]])</f>
        <v>6</v>
      </c>
      <c r="C17" s="31" t="str">
        <f>C$2&amp;TEXT(testtbl6141811232427527293435[[#This Row],[Step no.]],"000")</f>
        <v>TC25006</v>
      </c>
      <c r="D17" s="32" t="s">
        <v>168</v>
      </c>
      <c r="E17" s="24"/>
      <c r="F17" s="23"/>
      <c r="G17" s="32" t="s">
        <v>169</v>
      </c>
      <c r="H17" s="32" t="s">
        <v>150</v>
      </c>
      <c r="I17" s="38" t="s">
        <v>9</v>
      </c>
      <c r="J17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7">
    <cfRule type="cellIs" dxfId="311" priority="4" operator="equal">
      <formula>"Fail"</formula>
    </cfRule>
    <cfRule type="cellIs" dxfId="310" priority="5" operator="equal">
      <formula>"Pass"</formula>
    </cfRule>
    <cfRule type="containsBlanks" dxfId="309" priority="6">
      <formula>LEN(TRIM(I13))=0</formula>
    </cfRule>
  </conditionalFormatting>
  <conditionalFormatting sqref="I12">
    <cfRule type="cellIs" dxfId="308" priority="1" operator="equal">
      <formula>"Fail"</formula>
    </cfRule>
    <cfRule type="cellIs" dxfId="307" priority="2" operator="equal">
      <formula>"Pass"</formula>
    </cfRule>
    <cfRule type="containsBlanks" dxfId="306" priority="3">
      <formula>LEN(TRIM(I12))=0</formula>
    </cfRule>
  </conditionalFormatting>
  <dataValidations count="3">
    <dataValidation type="list" allowBlank="1" showInputMessage="1" showErrorMessage="1" sqref="A10:E10" xr:uid="{F8D5B0BD-CF9F-443C-92D1-561EC2A76FB5}">
      <formula1>teststatus</formula1>
    </dataValidation>
    <dataValidation type="list" allowBlank="1" showInputMessage="1" showErrorMessage="1" sqref="A9:E9" xr:uid="{78B9D222-6467-4E85-A8FF-15D379071385}">
      <formula1>progressstatus</formula1>
    </dataValidation>
    <dataValidation type="list" allowBlank="1" showInputMessage="1" showErrorMessage="1" sqref="I12:I17" xr:uid="{5E9BF5A7-ADFD-4B9E-B648-205B7D4CF47D}">
      <formula1>"Pass,Fail,Not Attempted"</formula1>
    </dataValidation>
  </dataValidations>
  <hyperlinks>
    <hyperlink ref="C6" r:id="rId1" xr:uid="{9475826F-A296-4CC7-8FD3-ED98DEFB7B37}"/>
  </hyperlinks>
  <pageMargins left="0.7" right="0.7" top="0.75" bottom="0.75" header="0.3" footer="0.3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11E9-7900-47CC-9E22-416869605B23}">
  <dimension ref="A1:J17"/>
  <sheetViews>
    <sheetView zoomScale="61" workbookViewId="0">
      <selection activeCell="F15" sqref="F15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4.140625" style="41" bestFit="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174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172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ROW()-ROW(testtbl6141811232427527293436[[#Headers],[Step no.]])</f>
        <v>1</v>
      </c>
      <c r="C12" s="14" t="str">
        <f>C$2&amp;TEXT(testtbl6141811232427527293436[[#This Row],[Step no.]],"000")</f>
        <v>TC26001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ROW()-ROW(testtbl6141811232427527293436[[#Headers],[Step no.]])</f>
        <v>2</v>
      </c>
      <c r="C13" s="14" t="str">
        <f>C$2&amp;TEXT(testtbl6141811232427527293436[[#This Row],[Step no.]],"000")</f>
        <v>TC26002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ROW()-ROW(testtbl6141811232427527293436[[#Headers],[Step no.]])</f>
        <v>3</v>
      </c>
      <c r="C14" s="14" t="str">
        <f>C$2&amp;TEXT(testtbl6141811232427527293436[[#This Row],[Step no.]],"000")</f>
        <v>TC26003</v>
      </c>
      <c r="D14" s="16" t="s">
        <v>144</v>
      </c>
      <c r="E14" s="24"/>
      <c r="F14" s="23"/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ROW()-ROW(testtbl6141811232427527293436[[#Headers],[Step no.]])</f>
        <v>4</v>
      </c>
      <c r="C15" s="17" t="str">
        <f>C$2&amp;TEXT(testtbl6141811232427527293436[[#This Row],[Step no.]],"000")</f>
        <v>TC26004</v>
      </c>
      <c r="D15" s="16" t="s">
        <v>146</v>
      </c>
      <c r="E15" s="24"/>
      <c r="F15" s="24" t="s">
        <v>158</v>
      </c>
      <c r="G15" s="16" t="s">
        <v>147</v>
      </c>
      <c r="H15" s="16" t="s">
        <v>147</v>
      </c>
      <c r="I15" s="18" t="s">
        <v>9</v>
      </c>
      <c r="J15" s="19"/>
    </row>
    <row r="16" spans="1:10" ht="30" x14ac:dyDescent="0.25">
      <c r="A16" s="21"/>
      <c r="B16" s="17">
        <f>ROW()-ROW(testtbl6141811232427527293436[[#Headers],[Step no.]])</f>
        <v>5</v>
      </c>
      <c r="C16" s="17" t="str">
        <f>C$2&amp;TEXT(testtbl6141811232427527293436[[#This Row],[Step no.]],"000")</f>
        <v>TC26005</v>
      </c>
      <c r="D16" s="20" t="s">
        <v>148</v>
      </c>
      <c r="E16" s="24"/>
      <c r="F16" s="23"/>
      <c r="G16" s="20" t="s">
        <v>149</v>
      </c>
      <c r="H16" s="16" t="s">
        <v>150</v>
      </c>
      <c r="I16" s="18" t="s">
        <v>9</v>
      </c>
      <c r="J16" s="19"/>
    </row>
    <row r="17" spans="1:10" x14ac:dyDescent="0.25">
      <c r="A17" s="21"/>
      <c r="B17" s="31">
        <f>ROW()-ROW(testtbl6141811232427527293436[[#Headers],[Step no.]])</f>
        <v>6</v>
      </c>
      <c r="C17" s="31" t="str">
        <f>C$2&amp;TEXT(testtbl6141811232427527293436[[#This Row],[Step no.]],"000")</f>
        <v>TC26006</v>
      </c>
      <c r="D17" s="32" t="s">
        <v>168</v>
      </c>
      <c r="E17" s="24"/>
      <c r="F17" s="23"/>
      <c r="G17" s="32" t="s">
        <v>169</v>
      </c>
      <c r="H17" s="32" t="s">
        <v>150</v>
      </c>
      <c r="I17" s="38" t="s">
        <v>9</v>
      </c>
      <c r="J17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7">
    <cfRule type="cellIs" dxfId="305" priority="4" operator="equal">
      <formula>"Fail"</formula>
    </cfRule>
    <cfRule type="cellIs" dxfId="304" priority="5" operator="equal">
      <formula>"Pass"</formula>
    </cfRule>
    <cfRule type="containsBlanks" dxfId="303" priority="6">
      <formula>LEN(TRIM(I13))=0</formula>
    </cfRule>
  </conditionalFormatting>
  <conditionalFormatting sqref="I12">
    <cfRule type="cellIs" dxfId="302" priority="1" operator="equal">
      <formula>"Fail"</formula>
    </cfRule>
    <cfRule type="cellIs" dxfId="301" priority="2" operator="equal">
      <formula>"Pass"</formula>
    </cfRule>
    <cfRule type="containsBlanks" dxfId="300" priority="3">
      <formula>LEN(TRIM(I12))=0</formula>
    </cfRule>
  </conditionalFormatting>
  <dataValidations count="3">
    <dataValidation type="list" allowBlank="1" showInputMessage="1" showErrorMessage="1" sqref="A10:E10" xr:uid="{0B23DD30-578F-434E-83B5-EAA1DCD313CA}">
      <formula1>teststatus</formula1>
    </dataValidation>
    <dataValidation type="list" allowBlank="1" showInputMessage="1" showErrorMessage="1" sqref="A9:E9" xr:uid="{5A7E3B67-38C9-486F-8805-FEB1167A058B}">
      <formula1>progressstatus</formula1>
    </dataValidation>
    <dataValidation type="list" allowBlank="1" showInputMessage="1" showErrorMessage="1" sqref="I12:I17" xr:uid="{16AD0601-04AD-4383-B21D-05106CD84F9C}">
      <formula1>"Pass,Fail,Not Attempted"</formula1>
    </dataValidation>
  </dataValidations>
  <hyperlinks>
    <hyperlink ref="C6" r:id="rId1" xr:uid="{F83FDDA5-527F-46E3-A8AA-F968EB9338AC}"/>
  </hyperlinks>
  <pageMargins left="0.7" right="0.7" top="0.75" bottom="0.75" header="0.3" footer="0.3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89CB-F36D-4573-9434-92CAB20BDAD1}">
  <dimension ref="A1:J23"/>
  <sheetViews>
    <sheetView topLeftCell="C14" zoomScale="66" zoomScaleNormal="74" workbookViewId="0">
      <selection activeCell="F20" sqref="F20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4.140625" style="41" bestFit="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177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179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ROW()-ROW(testtbl614181123242752729343637[[#Headers],[Step no.]])</f>
        <v>1</v>
      </c>
      <c r="C12" s="14" t="str">
        <f>C$2&amp;TEXT(testtbl614181123242752729343637[[#This Row],[Step no.]],"000")</f>
        <v>TC27001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ROW()-ROW(testtbl614181123242752729343637[[#Headers],[Step no.]])</f>
        <v>2</v>
      </c>
      <c r="C13" s="14" t="str">
        <f>C$2&amp;TEXT(testtbl614181123242752729343637[[#This Row],[Step no.]],"000")</f>
        <v>TC27002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ROW()-ROW(testtbl614181123242752729343637[[#Headers],[Step no.]])</f>
        <v>3</v>
      </c>
      <c r="C14" s="14" t="str">
        <f>C$2&amp;TEXT(testtbl614181123242752729343637[[#This Row],[Step no.]],"000")</f>
        <v>TC27003</v>
      </c>
      <c r="D14" s="16" t="s">
        <v>144</v>
      </c>
      <c r="E14" s="24"/>
      <c r="F14" s="23"/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ROW()-ROW(testtbl614181123242752729343637[[#Headers],[Step no.]])</f>
        <v>4</v>
      </c>
      <c r="C15" s="17" t="str">
        <f>C$2&amp;TEXT(testtbl614181123242752729343637[[#This Row],[Step no.]],"000")</f>
        <v>TC27004</v>
      </c>
      <c r="D15" s="16" t="s">
        <v>146</v>
      </c>
      <c r="E15" s="24"/>
      <c r="F15" s="23" t="s">
        <v>153</v>
      </c>
      <c r="G15" s="16" t="s">
        <v>147</v>
      </c>
      <c r="H15" s="16" t="s">
        <v>147</v>
      </c>
      <c r="I15" s="18" t="s">
        <v>9</v>
      </c>
      <c r="J15" s="19"/>
    </row>
    <row r="16" spans="1:10" ht="60" x14ac:dyDescent="0.25">
      <c r="A16" s="21"/>
      <c r="B16" s="31">
        <f>ROW()-ROW(testtbl614181123242752729343637[[#Headers],[Step no.]])</f>
        <v>5</v>
      </c>
      <c r="C16" s="31" t="str">
        <f>C$2&amp;TEXT(testtbl614181123242752729343637[[#This Row],[Step no.]],"000")</f>
        <v>TC27005</v>
      </c>
      <c r="D16" s="20" t="s">
        <v>148</v>
      </c>
      <c r="E16" s="24"/>
      <c r="F16" s="24" t="s">
        <v>75</v>
      </c>
      <c r="G16" s="20" t="s">
        <v>149</v>
      </c>
      <c r="H16" s="16" t="s">
        <v>150</v>
      </c>
      <c r="I16" s="18" t="s">
        <v>9</v>
      </c>
      <c r="J16" s="33"/>
    </row>
    <row r="17" spans="1:10" ht="60" x14ac:dyDescent="0.25">
      <c r="A17" s="21"/>
      <c r="B17" s="31">
        <f>ROW()-ROW(testtbl614181123242752729343637[[#Headers],[Step no.]])</f>
        <v>6</v>
      </c>
      <c r="C17" s="31" t="str">
        <f>C$2&amp;TEXT(testtbl614181123242752729343637[[#This Row],[Step no.]],"000")</f>
        <v>TC27006</v>
      </c>
      <c r="D17" s="37" t="s">
        <v>175</v>
      </c>
      <c r="E17" s="24"/>
      <c r="F17" s="24" t="s">
        <v>82</v>
      </c>
      <c r="G17" s="50" t="s">
        <v>76</v>
      </c>
      <c r="H17" s="50" t="s">
        <v>150</v>
      </c>
      <c r="I17" s="18" t="s">
        <v>9</v>
      </c>
      <c r="J17" s="33"/>
    </row>
    <row r="18" spans="1:10" x14ac:dyDescent="0.25">
      <c r="A18" s="21"/>
      <c r="B18" s="31">
        <f>ROW()-ROW(testtbl614181123242752729343637[[#Headers],[Step no.]])</f>
        <v>7</v>
      </c>
      <c r="C18" s="31" t="str">
        <f>C$2&amp;TEXT(testtbl614181123242752729343637[[#This Row],[Step no.]],"000")</f>
        <v>TC27007</v>
      </c>
      <c r="D18" s="32" t="s">
        <v>176</v>
      </c>
      <c r="E18" s="24"/>
      <c r="F18" s="23"/>
      <c r="G18" s="32" t="s">
        <v>152</v>
      </c>
      <c r="H18" s="32" t="s">
        <v>150</v>
      </c>
      <c r="I18" s="38" t="s">
        <v>9</v>
      </c>
      <c r="J18" s="33"/>
    </row>
    <row r="19" spans="1:10" ht="30" x14ac:dyDescent="0.25">
      <c r="A19" s="21" t="s">
        <v>20</v>
      </c>
      <c r="B19" s="14">
        <f>ROW()-ROW(testtbl614181123242752729343637[[#Headers],[Step no.]])</f>
        <v>8</v>
      </c>
      <c r="C19" s="14" t="str">
        <f>C$2&amp;TEXT(testtbl614181123242752729343637[[#This Row],[Step no.]],"000")</f>
        <v>TC27008</v>
      </c>
      <c r="D19" s="16" t="s">
        <v>144</v>
      </c>
      <c r="E19" s="24"/>
      <c r="F19" s="23"/>
      <c r="G19" s="16" t="s">
        <v>145</v>
      </c>
      <c r="H19" s="16" t="s">
        <v>145</v>
      </c>
      <c r="I19" s="14" t="s">
        <v>9</v>
      </c>
    </row>
    <row r="20" spans="1:10" ht="30" x14ac:dyDescent="0.25">
      <c r="A20" s="21"/>
      <c r="B20" s="17">
        <f>ROW()-ROW(testtbl614181123242752729343637[[#Headers],[Step no.]])</f>
        <v>9</v>
      </c>
      <c r="C20" s="17" t="str">
        <f>C$2&amp;TEXT(testtbl614181123242752729343637[[#This Row],[Step no.]],"000")</f>
        <v>TC27009</v>
      </c>
      <c r="D20" s="16" t="s">
        <v>146</v>
      </c>
      <c r="E20" s="24"/>
      <c r="F20" s="24" t="s">
        <v>153</v>
      </c>
      <c r="G20" s="16" t="s">
        <v>147</v>
      </c>
      <c r="H20" s="16" t="s">
        <v>147</v>
      </c>
      <c r="I20" s="18" t="s">
        <v>9</v>
      </c>
      <c r="J20" s="19"/>
    </row>
    <row r="21" spans="1:10" ht="60" x14ac:dyDescent="0.25">
      <c r="A21" s="21"/>
      <c r="B21" s="31">
        <f>ROW()-ROW(testtbl614181123242752729343637[[#Headers],[Step no.]])</f>
        <v>10</v>
      </c>
      <c r="C21" s="31" t="str">
        <f>C$2&amp;TEXT(testtbl614181123242752729343637[[#This Row],[Step no.]],"000")</f>
        <v>TC27010</v>
      </c>
      <c r="D21" s="20" t="s">
        <v>148</v>
      </c>
      <c r="E21" s="24"/>
      <c r="F21" s="24" t="s">
        <v>75</v>
      </c>
      <c r="G21" s="20" t="s">
        <v>149</v>
      </c>
      <c r="H21" s="16" t="s">
        <v>150</v>
      </c>
      <c r="I21" s="18" t="s">
        <v>9</v>
      </c>
      <c r="J21" s="33"/>
    </row>
    <row r="22" spans="1:10" ht="60" x14ac:dyDescent="0.25">
      <c r="A22" s="21"/>
      <c r="B22" s="31">
        <f>ROW()-ROW(testtbl614181123242752729343637[[#Headers],[Step no.]])</f>
        <v>11</v>
      </c>
      <c r="C22" s="31" t="str">
        <f>C$2&amp;TEXT(testtbl614181123242752729343637[[#This Row],[Step no.]],"000")</f>
        <v>TC27011</v>
      </c>
      <c r="D22" s="37" t="s">
        <v>175</v>
      </c>
      <c r="E22" s="24"/>
      <c r="F22" s="24" t="s">
        <v>84</v>
      </c>
      <c r="G22" s="50" t="s">
        <v>76</v>
      </c>
      <c r="H22" s="50" t="s">
        <v>150</v>
      </c>
      <c r="I22" s="18" t="s">
        <v>9</v>
      </c>
      <c r="J22" s="33"/>
    </row>
    <row r="23" spans="1:10" x14ac:dyDescent="0.25">
      <c r="A23" s="21"/>
      <c r="B23" s="31">
        <f>ROW()-ROW(testtbl614181123242752729343637[[#Headers],[Step no.]])</f>
        <v>12</v>
      </c>
      <c r="C23" s="31" t="str">
        <f>C$2&amp;TEXT(testtbl614181123242752729343637[[#This Row],[Step no.]],"000")</f>
        <v>TC27012</v>
      </c>
      <c r="D23" s="32" t="s">
        <v>176</v>
      </c>
      <c r="E23" s="24"/>
      <c r="F23" s="23"/>
      <c r="G23" s="32" t="s">
        <v>152</v>
      </c>
      <c r="H23" s="32" t="s">
        <v>150</v>
      </c>
      <c r="I23" s="38" t="s">
        <v>9</v>
      </c>
      <c r="J23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23">
    <cfRule type="cellIs" dxfId="299" priority="4" operator="equal">
      <formula>"Fail"</formula>
    </cfRule>
    <cfRule type="cellIs" dxfId="298" priority="5" operator="equal">
      <formula>"Pass"</formula>
    </cfRule>
    <cfRule type="containsBlanks" dxfId="297" priority="6">
      <formula>LEN(TRIM(I13))=0</formula>
    </cfRule>
  </conditionalFormatting>
  <conditionalFormatting sqref="I12">
    <cfRule type="cellIs" dxfId="296" priority="1" operator="equal">
      <formula>"Fail"</formula>
    </cfRule>
    <cfRule type="cellIs" dxfId="295" priority="2" operator="equal">
      <formula>"Pass"</formula>
    </cfRule>
    <cfRule type="containsBlanks" dxfId="294" priority="3">
      <formula>LEN(TRIM(I12))=0</formula>
    </cfRule>
  </conditionalFormatting>
  <dataValidations count="3">
    <dataValidation type="list" allowBlank="1" showInputMessage="1" showErrorMessage="1" sqref="A9:E9" xr:uid="{AAB08C47-B5BD-491D-BC4E-B85604C7D157}">
      <formula1>progressstatus</formula1>
    </dataValidation>
    <dataValidation type="list" allowBlank="1" showInputMessage="1" showErrorMessage="1" sqref="A10:E10" xr:uid="{36995987-F51E-420E-9D30-BAE326152417}">
      <formula1>teststatus</formula1>
    </dataValidation>
    <dataValidation type="list" allowBlank="1" showInputMessage="1" showErrorMessage="1" sqref="I12:I23" xr:uid="{05990CC3-6C70-4D6F-8367-BDD67F76EEB3}">
      <formula1>"Pass,Fail,Not Attempted"</formula1>
    </dataValidation>
  </dataValidations>
  <hyperlinks>
    <hyperlink ref="C6" r:id="rId1" xr:uid="{BD6614E0-F7CC-46B8-9936-0D779B7EC780}"/>
  </hyperlinks>
  <pageMargins left="0.7" right="0.7" top="0.75" bottom="0.75" header="0.3" footer="0.3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B518-199B-4BAD-8BF0-ED1E7C19F7E4}">
  <dimension ref="A1:J23"/>
  <sheetViews>
    <sheetView topLeftCell="B14" zoomScale="78" workbookViewId="0">
      <selection activeCell="F20" sqref="F20:F21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4.140625" style="41" bestFit="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178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180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ROW()-ROW(testtbl61418112324275272934363738[[#Headers],[Step no.]])</f>
        <v>1</v>
      </c>
      <c r="C12" s="14" t="str">
        <f>C$2&amp;TEXT(testtbl61418112324275272934363738[[#This Row],[Step no.]],"000")</f>
        <v>TC28001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ROW()-ROW(testtbl61418112324275272934363738[[#Headers],[Step no.]])</f>
        <v>2</v>
      </c>
      <c r="C13" s="14" t="str">
        <f>C$2&amp;TEXT(testtbl61418112324275272934363738[[#This Row],[Step no.]],"000")</f>
        <v>TC28002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ROW()-ROW(testtbl61418112324275272934363738[[#Headers],[Step no.]])</f>
        <v>3</v>
      </c>
      <c r="C14" s="14" t="str">
        <f>C$2&amp;TEXT(testtbl61418112324275272934363738[[#This Row],[Step no.]],"000")</f>
        <v>TC28003</v>
      </c>
      <c r="D14" s="16" t="s">
        <v>144</v>
      </c>
      <c r="E14" s="24"/>
      <c r="F14" s="23"/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ROW()-ROW(testtbl61418112324275272934363738[[#Headers],[Step no.]])</f>
        <v>4</v>
      </c>
      <c r="C15" s="17" t="str">
        <f>C$2&amp;TEXT(testtbl61418112324275272934363738[[#This Row],[Step no.]],"000")</f>
        <v>TC28004</v>
      </c>
      <c r="D15" s="16" t="s">
        <v>146</v>
      </c>
      <c r="E15" s="24"/>
      <c r="F15" s="23" t="s">
        <v>156</v>
      </c>
      <c r="G15" s="16" t="s">
        <v>147</v>
      </c>
      <c r="H15" s="16" t="s">
        <v>147</v>
      </c>
      <c r="I15" s="18" t="s">
        <v>9</v>
      </c>
      <c r="J15" s="19"/>
    </row>
    <row r="16" spans="1:10" ht="60" x14ac:dyDescent="0.25">
      <c r="A16" s="21"/>
      <c r="B16" s="31">
        <f>ROW()-ROW(testtbl61418112324275272934363738[[#Headers],[Step no.]])</f>
        <v>5</v>
      </c>
      <c r="C16" s="31" t="str">
        <f>C$2&amp;TEXT(testtbl61418112324275272934363738[[#This Row],[Step no.]],"000")</f>
        <v>TC28005</v>
      </c>
      <c r="D16" s="20" t="s">
        <v>148</v>
      </c>
      <c r="E16" s="24"/>
      <c r="F16" s="24" t="s">
        <v>82</v>
      </c>
      <c r="G16" s="20" t="s">
        <v>149</v>
      </c>
      <c r="H16" s="16" t="s">
        <v>150</v>
      </c>
      <c r="I16" s="18" t="s">
        <v>9</v>
      </c>
      <c r="J16" s="33"/>
    </row>
    <row r="17" spans="1:10" ht="60" x14ac:dyDescent="0.25">
      <c r="A17" s="21"/>
      <c r="B17" s="31">
        <f>ROW()-ROW(testtbl61418112324275272934363738[[#Headers],[Step no.]])</f>
        <v>6</v>
      </c>
      <c r="C17" s="31" t="str">
        <f>C$2&amp;TEXT(testtbl61418112324275272934363738[[#This Row],[Step no.]],"000")</f>
        <v>TC28006</v>
      </c>
      <c r="D17" s="37" t="s">
        <v>175</v>
      </c>
      <c r="E17" s="24"/>
      <c r="F17" s="24" t="s">
        <v>75</v>
      </c>
      <c r="G17" s="50" t="s">
        <v>76</v>
      </c>
      <c r="H17" s="50" t="s">
        <v>150</v>
      </c>
      <c r="I17" s="18" t="s">
        <v>9</v>
      </c>
      <c r="J17" s="33"/>
    </row>
    <row r="18" spans="1:10" x14ac:dyDescent="0.25">
      <c r="A18" s="21"/>
      <c r="B18" s="31">
        <f>ROW()-ROW(testtbl61418112324275272934363738[[#Headers],[Step no.]])</f>
        <v>7</v>
      </c>
      <c r="C18" s="31" t="str">
        <f>C$2&amp;TEXT(testtbl61418112324275272934363738[[#This Row],[Step no.]],"000")</f>
        <v>TC28007</v>
      </c>
      <c r="D18" s="32" t="s">
        <v>176</v>
      </c>
      <c r="E18" s="24"/>
      <c r="F18" s="23"/>
      <c r="G18" s="32" t="s">
        <v>152</v>
      </c>
      <c r="H18" s="32" t="s">
        <v>150</v>
      </c>
      <c r="I18" s="38" t="s">
        <v>9</v>
      </c>
      <c r="J18" s="33"/>
    </row>
    <row r="19" spans="1:10" ht="30" x14ac:dyDescent="0.25">
      <c r="A19" s="21" t="s">
        <v>20</v>
      </c>
      <c r="B19" s="14">
        <f>ROW()-ROW(testtbl61418112324275272934363738[[#Headers],[Step no.]])</f>
        <v>8</v>
      </c>
      <c r="C19" s="14" t="str">
        <f>C$2&amp;TEXT(testtbl61418112324275272934363738[[#This Row],[Step no.]],"000")</f>
        <v>TC28008</v>
      </c>
      <c r="D19" s="16" t="s">
        <v>144</v>
      </c>
      <c r="E19" s="24"/>
      <c r="F19" s="23"/>
      <c r="G19" s="16" t="s">
        <v>145</v>
      </c>
      <c r="H19" s="16" t="s">
        <v>145</v>
      </c>
      <c r="I19" s="14" t="s">
        <v>9</v>
      </c>
    </row>
    <row r="20" spans="1:10" ht="30" x14ac:dyDescent="0.25">
      <c r="A20" s="21"/>
      <c r="B20" s="17">
        <f>ROW()-ROW(testtbl61418112324275272934363738[[#Headers],[Step no.]])</f>
        <v>9</v>
      </c>
      <c r="C20" s="17" t="str">
        <f>C$2&amp;TEXT(testtbl61418112324275272934363738[[#This Row],[Step no.]],"000")</f>
        <v>TC28009</v>
      </c>
      <c r="D20" s="16" t="s">
        <v>146</v>
      </c>
      <c r="E20" s="24"/>
      <c r="F20" s="23" t="s">
        <v>156</v>
      </c>
      <c r="G20" s="16" t="s">
        <v>147</v>
      </c>
      <c r="H20" s="16" t="s">
        <v>147</v>
      </c>
      <c r="I20" s="18" t="s">
        <v>9</v>
      </c>
      <c r="J20" s="19"/>
    </row>
    <row r="21" spans="1:10" ht="60" x14ac:dyDescent="0.25">
      <c r="A21" s="21"/>
      <c r="B21" s="31">
        <f>ROW()-ROW(testtbl61418112324275272934363738[[#Headers],[Step no.]])</f>
        <v>10</v>
      </c>
      <c r="C21" s="31" t="str">
        <f>C$2&amp;TEXT(testtbl61418112324275272934363738[[#This Row],[Step no.]],"000")</f>
        <v>TC28010</v>
      </c>
      <c r="D21" s="20" t="s">
        <v>148</v>
      </c>
      <c r="E21" s="24"/>
      <c r="F21" s="24" t="s">
        <v>82</v>
      </c>
      <c r="G21" s="20" t="s">
        <v>149</v>
      </c>
      <c r="H21" s="16" t="s">
        <v>150</v>
      </c>
      <c r="I21" s="18" t="s">
        <v>9</v>
      </c>
      <c r="J21" s="33"/>
    </row>
    <row r="22" spans="1:10" ht="60" x14ac:dyDescent="0.25">
      <c r="A22" s="21"/>
      <c r="B22" s="31">
        <f>ROW()-ROW(testtbl61418112324275272934363738[[#Headers],[Step no.]])</f>
        <v>11</v>
      </c>
      <c r="C22" s="31" t="str">
        <f>C$2&amp;TEXT(testtbl61418112324275272934363738[[#This Row],[Step no.]],"000")</f>
        <v>TC28011</v>
      </c>
      <c r="D22" s="37" t="s">
        <v>175</v>
      </c>
      <c r="E22" s="24"/>
      <c r="F22" s="24" t="s">
        <v>84</v>
      </c>
      <c r="G22" s="50" t="s">
        <v>76</v>
      </c>
      <c r="H22" s="50" t="s">
        <v>150</v>
      </c>
      <c r="I22" s="18" t="s">
        <v>9</v>
      </c>
      <c r="J22" s="33"/>
    </row>
    <row r="23" spans="1:10" x14ac:dyDescent="0.25">
      <c r="A23" s="21"/>
      <c r="B23" s="31">
        <f>ROW()-ROW(testtbl61418112324275272934363738[[#Headers],[Step no.]])</f>
        <v>12</v>
      </c>
      <c r="C23" s="31" t="str">
        <f>C$2&amp;TEXT(testtbl61418112324275272934363738[[#This Row],[Step no.]],"000")</f>
        <v>TC28012</v>
      </c>
      <c r="D23" s="32" t="s">
        <v>176</v>
      </c>
      <c r="E23" s="24"/>
      <c r="F23" s="23"/>
      <c r="G23" s="32" t="s">
        <v>152</v>
      </c>
      <c r="H23" s="32" t="s">
        <v>150</v>
      </c>
      <c r="I23" s="38" t="s">
        <v>9</v>
      </c>
      <c r="J23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23">
    <cfRule type="cellIs" dxfId="293" priority="4" operator="equal">
      <formula>"Fail"</formula>
    </cfRule>
    <cfRule type="cellIs" dxfId="292" priority="5" operator="equal">
      <formula>"Pass"</formula>
    </cfRule>
    <cfRule type="containsBlanks" dxfId="291" priority="6">
      <formula>LEN(TRIM(I13))=0</formula>
    </cfRule>
  </conditionalFormatting>
  <conditionalFormatting sqref="I12">
    <cfRule type="cellIs" dxfId="290" priority="1" operator="equal">
      <formula>"Fail"</formula>
    </cfRule>
    <cfRule type="cellIs" dxfId="289" priority="2" operator="equal">
      <formula>"Pass"</formula>
    </cfRule>
    <cfRule type="containsBlanks" dxfId="288" priority="3">
      <formula>LEN(TRIM(I12))=0</formula>
    </cfRule>
  </conditionalFormatting>
  <dataValidations count="3">
    <dataValidation type="list" allowBlank="1" showInputMessage="1" showErrorMessage="1" sqref="I12:I23" xr:uid="{F4FF9BD4-745F-4E0A-BD29-93F2730F61F8}">
      <formula1>"Pass,Fail,Not Attempted"</formula1>
    </dataValidation>
    <dataValidation type="list" allowBlank="1" showInputMessage="1" showErrorMessage="1" sqref="A10:E10" xr:uid="{E1BB2B12-3AF4-4BF6-B943-9324E867A5C6}">
      <formula1>teststatus</formula1>
    </dataValidation>
    <dataValidation type="list" allowBlank="1" showInputMessage="1" showErrorMessage="1" sqref="A9:E9" xr:uid="{36EED2EF-1A1F-4C68-8161-192D9C0DE196}">
      <formula1>progressstatus</formula1>
    </dataValidation>
  </dataValidations>
  <hyperlinks>
    <hyperlink ref="C6" r:id="rId1" xr:uid="{774D1545-C755-48F4-9D8C-B8EBA59D207E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A3EB-E241-4BB3-AEDA-FCFBE2148C18}">
  <dimension ref="A1:J17"/>
  <sheetViews>
    <sheetView zoomScale="83" workbookViewId="0">
      <selection activeCell="A14" sqref="A14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2.85546875" style="41" bestFit="1" customWidth="1"/>
    <col min="7" max="7" width="21" bestFit="1" customWidth="1"/>
    <col min="8" max="8" width="17.425781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47</v>
      </c>
      <c r="D2" s="7"/>
      <c r="E2" s="7"/>
      <c r="F2" s="7"/>
    </row>
    <row r="3" spans="1:10" x14ac:dyDescent="0.25">
      <c r="A3" s="5" t="s">
        <v>3</v>
      </c>
      <c r="B3" s="6"/>
      <c r="C3" s="8" t="s">
        <v>62</v>
      </c>
      <c r="D3" s="9"/>
      <c r="E3" s="9"/>
      <c r="F3" s="10"/>
    </row>
    <row r="4" spans="1:10" x14ac:dyDescent="0.25">
      <c r="A4" s="5" t="s">
        <v>4</v>
      </c>
      <c r="B4" s="6"/>
      <c r="C4" s="11" t="s">
        <v>81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44903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ROW()-ROW(testtbl614181123242756[[#Headers],[Step no.]])</f>
        <v>1</v>
      </c>
      <c r="C12" s="14" t="str">
        <f>C$2&amp;TEXT(testtbl614181123242756[[#This Row],[Step no.]],"000")</f>
        <v>TC02001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ROW()-ROW(testtbl614181123242756[[#Headers],[Step no.]])</f>
        <v>2</v>
      </c>
      <c r="C13" s="14" t="str">
        <f>C$2&amp;TEXT(testtbl614181123242756[[#This Row],[Step no.]],"000")</f>
        <v>TC02002</v>
      </c>
      <c r="D13" s="16" t="s">
        <v>66</v>
      </c>
      <c r="E13" s="24" t="s">
        <v>74</v>
      </c>
      <c r="F13" s="23"/>
      <c r="G13" s="16" t="s">
        <v>69</v>
      </c>
      <c r="H13" s="16" t="s">
        <v>70</v>
      </c>
      <c r="I13" s="14" t="s">
        <v>9</v>
      </c>
    </row>
    <row r="14" spans="1:10" ht="45" x14ac:dyDescent="0.25">
      <c r="A14" s="21"/>
      <c r="B14" s="14">
        <f>ROW()-ROW(testtbl614181123242756[[#Headers],[Step no.]])</f>
        <v>3</v>
      </c>
      <c r="C14" s="14" t="str">
        <f>C$2&amp;TEXT(testtbl614181123242756[[#This Row],[Step no.]],"000")</f>
        <v>TC02003</v>
      </c>
      <c r="D14" s="16" t="s">
        <v>71</v>
      </c>
      <c r="E14" s="24" t="s">
        <v>74</v>
      </c>
      <c r="F14" s="24"/>
      <c r="G14" s="16" t="s">
        <v>72</v>
      </c>
      <c r="H14" s="16" t="s">
        <v>72</v>
      </c>
      <c r="I14" s="14" t="s">
        <v>9</v>
      </c>
    </row>
    <row r="15" spans="1:10" ht="60" x14ac:dyDescent="0.25">
      <c r="A15" s="21"/>
      <c r="B15" s="17">
        <f>ROW()-ROW(testtbl614181123242756[[#Headers],[Step no.]])</f>
        <v>4</v>
      </c>
      <c r="C15" s="17" t="str">
        <f>C$2&amp;TEXT(testtbl614181123242756[[#This Row],[Step no.]],"000")</f>
        <v>TC02004</v>
      </c>
      <c r="D15" s="16" t="s">
        <v>73</v>
      </c>
      <c r="E15" s="24" t="s">
        <v>74</v>
      </c>
      <c r="F15" s="24" t="s">
        <v>82</v>
      </c>
      <c r="G15" s="16" t="s">
        <v>76</v>
      </c>
      <c r="H15" s="16" t="s">
        <v>76</v>
      </c>
      <c r="I15" s="18" t="s">
        <v>9</v>
      </c>
      <c r="J15" s="19"/>
    </row>
    <row r="16" spans="1:10" ht="30" x14ac:dyDescent="0.25">
      <c r="A16" s="21"/>
      <c r="B16" s="17">
        <f>ROW()-ROW(testtbl614181123242756[[#Headers],[Step no.]])</f>
        <v>5</v>
      </c>
      <c r="C16" s="17" t="str">
        <f>C$2&amp;TEXT(testtbl614181123242756[[#This Row],[Step no.]],"000")</f>
        <v>TC02005</v>
      </c>
      <c r="D16" s="20" t="s">
        <v>77</v>
      </c>
      <c r="E16" s="24" t="s">
        <v>37</v>
      </c>
      <c r="F16" s="23"/>
      <c r="G16" s="20" t="s">
        <v>69</v>
      </c>
      <c r="H16" s="16" t="s">
        <v>70</v>
      </c>
      <c r="I16" s="18" t="s">
        <v>9</v>
      </c>
      <c r="J16" s="19"/>
    </row>
    <row r="17" spans="1:10" ht="30" x14ac:dyDescent="0.25">
      <c r="A17" s="21"/>
      <c r="B17" s="31">
        <f>ROW()-ROW(testtbl614181123242756[[#Headers],[Step no.]])</f>
        <v>6</v>
      </c>
      <c r="C17" s="31" t="str">
        <f>C$2&amp;TEXT(testtbl614181123242756[[#This Row],[Step no.]],"000")</f>
        <v>TC02006</v>
      </c>
      <c r="D17" s="32" t="s">
        <v>78</v>
      </c>
      <c r="E17" s="24" t="s">
        <v>80</v>
      </c>
      <c r="F17" s="23"/>
      <c r="G17" s="32" t="s">
        <v>79</v>
      </c>
      <c r="H17" s="32" t="s">
        <v>79</v>
      </c>
      <c r="I17" s="38" t="s">
        <v>9</v>
      </c>
      <c r="J17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7">
    <cfRule type="cellIs" dxfId="449" priority="4" operator="equal">
      <formula>"Fail"</formula>
    </cfRule>
    <cfRule type="cellIs" dxfId="448" priority="5" operator="equal">
      <formula>"Pass"</formula>
    </cfRule>
    <cfRule type="containsBlanks" dxfId="447" priority="6">
      <formula>LEN(TRIM(I13))=0</formula>
    </cfRule>
  </conditionalFormatting>
  <conditionalFormatting sqref="I12">
    <cfRule type="cellIs" dxfId="446" priority="1" operator="equal">
      <formula>"Fail"</formula>
    </cfRule>
    <cfRule type="cellIs" dxfId="445" priority="2" operator="equal">
      <formula>"Pass"</formula>
    </cfRule>
    <cfRule type="containsBlanks" dxfId="444" priority="3">
      <formula>LEN(TRIM(I12))=0</formula>
    </cfRule>
  </conditionalFormatting>
  <dataValidations count="3">
    <dataValidation type="list" allowBlank="1" showInputMessage="1" showErrorMessage="1" sqref="I12:I17" xr:uid="{30666273-9408-4F10-80C1-35F3551CA52B}">
      <formula1>"Pass,Fail,Not Attempted"</formula1>
    </dataValidation>
    <dataValidation type="list" allowBlank="1" showInputMessage="1" showErrorMessage="1" sqref="A9:E9" xr:uid="{6BFE3A61-36B7-46EF-8216-EAD98D17D57E}">
      <formula1>progressstatus</formula1>
    </dataValidation>
    <dataValidation type="list" allowBlank="1" showInputMessage="1" showErrorMessage="1" sqref="A10:E10" xr:uid="{76F359EC-2DD6-4E04-8FC5-9916A97D444B}">
      <formula1>teststatus</formula1>
    </dataValidation>
  </dataValidations>
  <hyperlinks>
    <hyperlink ref="C6" r:id="rId1" xr:uid="{243A9397-3993-41F1-AEB6-330ACEA3FE80}"/>
  </hyperlinks>
  <pageMargins left="0.7" right="0.7" top="0.75" bottom="0.75" header="0.3" footer="0.3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9203F-6C86-46B0-894A-8FE0AE19E7B6}">
  <dimension ref="A1:J23"/>
  <sheetViews>
    <sheetView zoomScale="84" workbookViewId="0">
      <selection activeCell="E22" sqref="E22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4.140625" style="41" bestFit="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181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182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ROW()-ROW(testtbl6141811232427527293436373839[[#Headers],[Step no.]])</f>
        <v>1</v>
      </c>
      <c r="C12" s="14" t="str">
        <f>C$2&amp;TEXT(testtbl6141811232427527293436373839[[#This Row],[Step no.]],"000")</f>
        <v>TC29001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ROW()-ROW(testtbl6141811232427527293436373839[[#Headers],[Step no.]])</f>
        <v>2</v>
      </c>
      <c r="C13" s="14" t="str">
        <f>C$2&amp;TEXT(testtbl6141811232427527293436373839[[#This Row],[Step no.]],"000")</f>
        <v>TC29002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ROW()-ROW(testtbl6141811232427527293436373839[[#Headers],[Step no.]])</f>
        <v>3</v>
      </c>
      <c r="C14" s="14" t="str">
        <f>C$2&amp;TEXT(testtbl6141811232427527293436373839[[#This Row],[Step no.]],"000")</f>
        <v>TC29003</v>
      </c>
      <c r="D14" s="16" t="s">
        <v>144</v>
      </c>
      <c r="E14" s="24"/>
      <c r="F14" s="23"/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ROW()-ROW(testtbl6141811232427527293436373839[[#Headers],[Step no.]])</f>
        <v>4</v>
      </c>
      <c r="C15" s="17" t="str">
        <f>C$2&amp;TEXT(testtbl6141811232427527293436373839[[#This Row],[Step no.]],"000")</f>
        <v>TC29004</v>
      </c>
      <c r="D15" s="16" t="s">
        <v>146</v>
      </c>
      <c r="E15" s="24"/>
      <c r="F15" s="23" t="s">
        <v>158</v>
      </c>
      <c r="G15" s="16" t="s">
        <v>147</v>
      </c>
      <c r="H15" s="16" t="s">
        <v>147</v>
      </c>
      <c r="I15" s="18" t="s">
        <v>9</v>
      </c>
      <c r="J15" s="19"/>
    </row>
    <row r="16" spans="1:10" ht="60" x14ac:dyDescent="0.25">
      <c r="A16" s="21"/>
      <c r="B16" s="31">
        <f>ROW()-ROW(testtbl6141811232427527293436373839[[#Headers],[Step no.]])</f>
        <v>5</v>
      </c>
      <c r="C16" s="31" t="str">
        <f>C$2&amp;TEXT(testtbl6141811232427527293436373839[[#This Row],[Step no.]],"000")</f>
        <v>TC29005</v>
      </c>
      <c r="D16" s="20" t="s">
        <v>148</v>
      </c>
      <c r="E16" s="24"/>
      <c r="F16" s="24" t="s">
        <v>84</v>
      </c>
      <c r="G16" s="20" t="s">
        <v>149</v>
      </c>
      <c r="H16" s="16" t="s">
        <v>150</v>
      </c>
      <c r="I16" s="18" t="s">
        <v>9</v>
      </c>
      <c r="J16" s="33"/>
    </row>
    <row r="17" spans="1:10" ht="60" x14ac:dyDescent="0.25">
      <c r="A17" s="21"/>
      <c r="B17" s="31">
        <f>ROW()-ROW(testtbl6141811232427527293436373839[[#Headers],[Step no.]])</f>
        <v>6</v>
      </c>
      <c r="C17" s="31" t="str">
        <f>C$2&amp;TEXT(testtbl6141811232427527293436373839[[#This Row],[Step no.]],"000")</f>
        <v>TC29006</v>
      </c>
      <c r="D17" s="37" t="s">
        <v>175</v>
      </c>
      <c r="E17" s="24"/>
      <c r="F17" s="24" t="s">
        <v>75</v>
      </c>
      <c r="G17" s="50" t="s">
        <v>76</v>
      </c>
      <c r="H17" s="50" t="s">
        <v>150</v>
      </c>
      <c r="I17" s="18" t="s">
        <v>9</v>
      </c>
      <c r="J17" s="33"/>
    </row>
    <row r="18" spans="1:10" x14ac:dyDescent="0.25">
      <c r="A18" s="21"/>
      <c r="B18" s="31">
        <f>ROW()-ROW(testtbl6141811232427527293436373839[[#Headers],[Step no.]])</f>
        <v>7</v>
      </c>
      <c r="C18" s="31" t="str">
        <f>C$2&amp;TEXT(testtbl6141811232427527293436373839[[#This Row],[Step no.]],"000")</f>
        <v>TC29007</v>
      </c>
      <c r="D18" s="32" t="s">
        <v>176</v>
      </c>
      <c r="E18" s="24"/>
      <c r="F18" s="23"/>
      <c r="G18" s="32" t="s">
        <v>152</v>
      </c>
      <c r="H18" s="32" t="s">
        <v>150</v>
      </c>
      <c r="I18" s="38" t="s">
        <v>9</v>
      </c>
      <c r="J18" s="33"/>
    </row>
    <row r="19" spans="1:10" ht="30" x14ac:dyDescent="0.25">
      <c r="A19" s="21" t="s">
        <v>20</v>
      </c>
      <c r="B19" s="14">
        <f>ROW()-ROW(testtbl6141811232427527293436373839[[#Headers],[Step no.]])</f>
        <v>8</v>
      </c>
      <c r="C19" s="14" t="str">
        <f>C$2&amp;TEXT(testtbl6141811232427527293436373839[[#This Row],[Step no.]],"000")</f>
        <v>TC29008</v>
      </c>
      <c r="D19" s="16" t="s">
        <v>144</v>
      </c>
      <c r="E19" s="24"/>
      <c r="F19" s="24" t="s">
        <v>158</v>
      </c>
      <c r="G19" s="16" t="s">
        <v>145</v>
      </c>
      <c r="H19" s="16" t="s">
        <v>145</v>
      </c>
      <c r="I19" s="14" t="s">
        <v>9</v>
      </c>
    </row>
    <row r="20" spans="1:10" ht="30" x14ac:dyDescent="0.25">
      <c r="A20" s="21"/>
      <c r="B20" s="17">
        <f>ROW()-ROW(testtbl6141811232427527293436373839[[#Headers],[Step no.]])</f>
        <v>9</v>
      </c>
      <c r="C20" s="17" t="str">
        <f>C$2&amp;TEXT(testtbl6141811232427527293436373839[[#This Row],[Step no.]],"000")</f>
        <v>TC29009</v>
      </c>
      <c r="D20" s="16" t="s">
        <v>146</v>
      </c>
      <c r="E20" s="24"/>
      <c r="F20" s="24" t="s">
        <v>158</v>
      </c>
      <c r="G20" s="16" t="s">
        <v>147</v>
      </c>
      <c r="H20" s="16" t="s">
        <v>147</v>
      </c>
      <c r="I20" s="18" t="s">
        <v>9</v>
      </c>
      <c r="J20" s="19"/>
    </row>
    <row r="21" spans="1:10" ht="60" x14ac:dyDescent="0.25">
      <c r="A21" s="21"/>
      <c r="B21" s="31">
        <f>ROW()-ROW(testtbl6141811232427527293436373839[[#Headers],[Step no.]])</f>
        <v>10</v>
      </c>
      <c r="C21" s="31" t="str">
        <f>C$2&amp;TEXT(testtbl6141811232427527293436373839[[#This Row],[Step no.]],"000")</f>
        <v>TC29010</v>
      </c>
      <c r="D21" s="20" t="s">
        <v>148</v>
      </c>
      <c r="E21" s="24"/>
      <c r="F21" s="24" t="s">
        <v>84</v>
      </c>
      <c r="G21" s="20" t="s">
        <v>149</v>
      </c>
      <c r="H21" s="16" t="s">
        <v>150</v>
      </c>
      <c r="I21" s="18" t="s">
        <v>9</v>
      </c>
      <c r="J21" s="33"/>
    </row>
    <row r="22" spans="1:10" ht="60" x14ac:dyDescent="0.25">
      <c r="A22" s="21"/>
      <c r="B22" s="31">
        <f>ROW()-ROW(testtbl6141811232427527293436373839[[#Headers],[Step no.]])</f>
        <v>11</v>
      </c>
      <c r="C22" s="31" t="str">
        <f>C$2&amp;TEXT(testtbl6141811232427527293436373839[[#This Row],[Step no.]],"000")</f>
        <v>TC29011</v>
      </c>
      <c r="D22" s="37" t="s">
        <v>175</v>
      </c>
      <c r="E22" s="24"/>
      <c r="F22" s="24" t="s">
        <v>82</v>
      </c>
      <c r="G22" s="50" t="s">
        <v>76</v>
      </c>
      <c r="H22" s="50" t="s">
        <v>150</v>
      </c>
      <c r="I22" s="18" t="s">
        <v>9</v>
      </c>
      <c r="J22" s="33"/>
    </row>
    <row r="23" spans="1:10" x14ac:dyDescent="0.25">
      <c r="A23" s="21"/>
      <c r="B23" s="31">
        <f>ROW()-ROW(testtbl6141811232427527293436373839[[#Headers],[Step no.]])</f>
        <v>12</v>
      </c>
      <c r="C23" s="31" t="str">
        <f>C$2&amp;TEXT(testtbl6141811232427527293436373839[[#This Row],[Step no.]],"000")</f>
        <v>TC29012</v>
      </c>
      <c r="D23" s="32" t="s">
        <v>176</v>
      </c>
      <c r="E23" s="24"/>
      <c r="F23" s="23"/>
      <c r="G23" s="32" t="s">
        <v>152</v>
      </c>
      <c r="H23" s="32" t="s">
        <v>150</v>
      </c>
      <c r="I23" s="38" t="s">
        <v>9</v>
      </c>
      <c r="J23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23">
    <cfRule type="cellIs" dxfId="287" priority="4" operator="equal">
      <formula>"Fail"</formula>
    </cfRule>
    <cfRule type="cellIs" dxfId="286" priority="5" operator="equal">
      <formula>"Pass"</formula>
    </cfRule>
    <cfRule type="containsBlanks" dxfId="285" priority="6">
      <formula>LEN(TRIM(I13))=0</formula>
    </cfRule>
  </conditionalFormatting>
  <conditionalFormatting sqref="I12">
    <cfRule type="cellIs" dxfId="284" priority="1" operator="equal">
      <formula>"Fail"</formula>
    </cfRule>
    <cfRule type="cellIs" dxfId="283" priority="2" operator="equal">
      <formula>"Pass"</formula>
    </cfRule>
    <cfRule type="containsBlanks" dxfId="282" priority="3">
      <formula>LEN(TRIM(I12))=0</formula>
    </cfRule>
  </conditionalFormatting>
  <dataValidations count="3">
    <dataValidation type="list" allowBlank="1" showInputMessage="1" showErrorMessage="1" sqref="A9:E9" xr:uid="{FAD0B559-4AB2-4447-8D27-1F1253C46FFA}">
      <formula1>progressstatus</formula1>
    </dataValidation>
    <dataValidation type="list" allowBlank="1" showInputMessage="1" showErrorMessage="1" sqref="A10:E10" xr:uid="{56A2D6CD-854E-44E7-9D24-F136E4AD2863}">
      <formula1>teststatus</formula1>
    </dataValidation>
    <dataValidation type="list" allowBlank="1" showInputMessage="1" showErrorMessage="1" sqref="I12:I23" xr:uid="{4441949D-165F-455C-8000-E3A9C9B77A52}">
      <formula1>"Pass,Fail,Not Attempted"</formula1>
    </dataValidation>
  </dataValidations>
  <hyperlinks>
    <hyperlink ref="C6" r:id="rId1" xr:uid="{65C6521A-D4D6-435E-8E8C-6740E25292E1}"/>
  </hyperlinks>
  <pageMargins left="0.7" right="0.7" top="0.75" bottom="0.75" header="0.3" footer="0.3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4C7A-4F52-4250-9D85-AAC7096FA11B}">
  <dimension ref="A1:J18"/>
  <sheetViews>
    <sheetView topLeftCell="C9" zoomScale="87" workbookViewId="0">
      <selection activeCell="F16" sqref="F16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4.140625" style="41" bestFit="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183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184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ROW()-ROW(testtbl61418112324275272940[[#Headers],[Step no.]])</f>
        <v>1</v>
      </c>
      <c r="C12" s="14" t="str">
        <f>C$2&amp;TEXT(testtbl61418112324275272940[[#This Row],[Step no.]],"000")</f>
        <v>TC30001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ROW()-ROW(testtbl61418112324275272940[[#Headers],[Step no.]])</f>
        <v>2</v>
      </c>
      <c r="C13" s="14" t="str">
        <f>C$2&amp;TEXT(testtbl61418112324275272940[[#This Row],[Step no.]],"000")</f>
        <v>TC30002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ROW()-ROW(testtbl61418112324275272940[[#Headers],[Step no.]])</f>
        <v>3</v>
      </c>
      <c r="C14" s="14" t="str">
        <f>C$2&amp;TEXT(testtbl61418112324275272940[[#This Row],[Step no.]],"000")</f>
        <v>TC30003</v>
      </c>
      <c r="D14" s="16" t="s">
        <v>144</v>
      </c>
      <c r="E14" s="24"/>
      <c r="F14" s="23"/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ROW()-ROW(testtbl61418112324275272940[[#Headers],[Step no.]])</f>
        <v>4</v>
      </c>
      <c r="C15" s="17" t="str">
        <f>C$2&amp;TEXT(testtbl61418112324275272940[[#This Row],[Step no.]],"000")</f>
        <v>TC30004</v>
      </c>
      <c r="D15" s="16" t="s">
        <v>146</v>
      </c>
      <c r="E15" s="24"/>
      <c r="F15" s="24" t="s">
        <v>153</v>
      </c>
      <c r="G15" s="16" t="s">
        <v>147</v>
      </c>
      <c r="H15" s="16" t="s">
        <v>147</v>
      </c>
      <c r="I15" s="18" t="s">
        <v>9</v>
      </c>
      <c r="J15" s="19"/>
    </row>
    <row r="16" spans="1:10" ht="60" x14ac:dyDescent="0.25">
      <c r="A16" s="21"/>
      <c r="B16" s="17">
        <f>ROW()-ROW(testtbl61418112324275272940[[#Headers],[Step no.]])</f>
        <v>5</v>
      </c>
      <c r="C16" s="17" t="str">
        <f>C$2&amp;TEXT(testtbl61418112324275272940[[#This Row],[Step no.]],"000")</f>
        <v>TC30005</v>
      </c>
      <c r="D16" s="20" t="s">
        <v>148</v>
      </c>
      <c r="E16" s="24"/>
      <c r="F16" s="24" t="s">
        <v>75</v>
      </c>
      <c r="G16" s="20" t="s">
        <v>149</v>
      </c>
      <c r="H16" s="16" t="s">
        <v>150</v>
      </c>
      <c r="I16" s="18" t="s">
        <v>9</v>
      </c>
      <c r="J16" s="19"/>
    </row>
    <row r="17" spans="1:10" ht="45" x14ac:dyDescent="0.25">
      <c r="A17" s="21"/>
      <c r="B17" s="31">
        <f>ROW()-ROW(testtbl61418112324275272940[[#Headers],[Step no.]])</f>
        <v>6</v>
      </c>
      <c r="C17" s="31" t="str">
        <f>C$2&amp;TEXT(testtbl61418112324275272940[[#This Row],[Step no.]],"000")</f>
        <v>TC30006</v>
      </c>
      <c r="D17" s="37" t="s">
        <v>185</v>
      </c>
      <c r="E17" s="24"/>
      <c r="F17" s="24" t="s">
        <v>186</v>
      </c>
      <c r="G17" s="50" t="s">
        <v>187</v>
      </c>
      <c r="H17" s="50" t="s">
        <v>150</v>
      </c>
      <c r="I17" s="38" t="s">
        <v>9</v>
      </c>
      <c r="J17" s="33"/>
    </row>
    <row r="18" spans="1:10" ht="30" x14ac:dyDescent="0.25">
      <c r="A18" s="21"/>
      <c r="B18" s="31">
        <f>ROW()-ROW(testtbl61418112324275272940[[#Headers],[Step no.]])</f>
        <v>7</v>
      </c>
      <c r="C18" s="31" t="str">
        <f>C$2&amp;TEXT(testtbl61418112324275272940[[#This Row],[Step no.]],"000")</f>
        <v>TC30007</v>
      </c>
      <c r="D18" s="32" t="s">
        <v>176</v>
      </c>
      <c r="E18" s="24"/>
      <c r="F18" s="23"/>
      <c r="G18" s="32" t="s">
        <v>188</v>
      </c>
      <c r="H18" s="32" t="s">
        <v>189</v>
      </c>
      <c r="I18" s="38" t="s">
        <v>9</v>
      </c>
      <c r="J18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8">
    <cfRule type="cellIs" dxfId="281" priority="4" operator="equal">
      <formula>"Fail"</formula>
    </cfRule>
    <cfRule type="cellIs" dxfId="280" priority="5" operator="equal">
      <formula>"Pass"</formula>
    </cfRule>
    <cfRule type="containsBlanks" dxfId="279" priority="6">
      <formula>LEN(TRIM(I13))=0</formula>
    </cfRule>
  </conditionalFormatting>
  <conditionalFormatting sqref="I12">
    <cfRule type="cellIs" dxfId="278" priority="1" operator="equal">
      <formula>"Fail"</formula>
    </cfRule>
    <cfRule type="cellIs" dxfId="277" priority="2" operator="equal">
      <formula>"Pass"</formula>
    </cfRule>
    <cfRule type="containsBlanks" dxfId="276" priority="3">
      <formula>LEN(TRIM(I12))=0</formula>
    </cfRule>
  </conditionalFormatting>
  <dataValidations count="3">
    <dataValidation type="list" allowBlank="1" showInputMessage="1" showErrorMessage="1" sqref="I12:I18" xr:uid="{72335D1E-A583-4A8E-9D9C-273A27A5DD88}">
      <formula1>"Pass,Fail,Not Attempted"</formula1>
    </dataValidation>
    <dataValidation type="list" allowBlank="1" showInputMessage="1" showErrorMessage="1" sqref="A9:E9" xr:uid="{89397A66-51CF-465F-9085-F3CC6F0DBC6C}">
      <formula1>progressstatus</formula1>
    </dataValidation>
    <dataValidation type="list" allowBlank="1" showInputMessage="1" showErrorMessage="1" sqref="A10:E10" xr:uid="{77B1DA5D-D163-47FD-8F5E-CB13423AD749}">
      <formula1>teststatus</formula1>
    </dataValidation>
  </dataValidations>
  <hyperlinks>
    <hyperlink ref="C6" r:id="rId1" xr:uid="{AF70F8F6-67BD-4AC1-BEA6-FDC756D6815B}"/>
  </hyperlinks>
  <pageMargins left="0.7" right="0.7" top="0.75" bottom="0.75" header="0.3" footer="0.3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8645-E31D-4656-B516-91C57950E176}">
  <dimension ref="A1:J18"/>
  <sheetViews>
    <sheetView zoomScale="68" workbookViewId="0">
      <selection sqref="A1:XFD1048576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4.140625" style="41" bestFit="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191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190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ROW()-ROW(testtbl6141811232427527294041[[#Headers],[Step no.]])</f>
        <v>1</v>
      </c>
      <c r="C12" s="14" t="str">
        <f>C$2&amp;TEXT(testtbl6141811232427527294041[[#This Row],[Step no.]],"000")</f>
        <v>TC31001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ROW()-ROW(testtbl6141811232427527294041[[#Headers],[Step no.]])</f>
        <v>2</v>
      </c>
      <c r="C13" s="14" t="str">
        <f>C$2&amp;TEXT(testtbl6141811232427527294041[[#This Row],[Step no.]],"000")</f>
        <v>TC31002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ROW()-ROW(testtbl6141811232427527294041[[#Headers],[Step no.]])</f>
        <v>3</v>
      </c>
      <c r="C14" s="14" t="str">
        <f>C$2&amp;TEXT(testtbl6141811232427527294041[[#This Row],[Step no.]],"000")</f>
        <v>TC31003</v>
      </c>
      <c r="D14" s="16" t="s">
        <v>144</v>
      </c>
      <c r="E14" s="24"/>
      <c r="F14" s="24"/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ROW()-ROW(testtbl6141811232427527294041[[#Headers],[Step no.]])</f>
        <v>4</v>
      </c>
      <c r="C15" s="17" t="str">
        <f>C$2&amp;TEXT(testtbl6141811232427527294041[[#This Row],[Step no.]],"000")</f>
        <v>TC31004</v>
      </c>
      <c r="D15" s="16" t="s">
        <v>146</v>
      </c>
      <c r="E15" s="24"/>
      <c r="F15" s="24" t="s">
        <v>156</v>
      </c>
      <c r="G15" s="16" t="s">
        <v>147</v>
      </c>
      <c r="H15" s="16" t="s">
        <v>147</v>
      </c>
      <c r="I15" s="18" t="s">
        <v>9</v>
      </c>
      <c r="J15" s="19"/>
    </row>
    <row r="16" spans="1:10" ht="60" x14ac:dyDescent="0.25">
      <c r="A16" s="21"/>
      <c r="B16" s="17">
        <f>ROW()-ROW(testtbl6141811232427527294041[[#Headers],[Step no.]])</f>
        <v>5</v>
      </c>
      <c r="C16" s="17" t="str">
        <f>C$2&amp;TEXT(testtbl6141811232427527294041[[#This Row],[Step no.]],"000")</f>
        <v>TC31005</v>
      </c>
      <c r="D16" s="20" t="s">
        <v>148</v>
      </c>
      <c r="E16" s="24"/>
      <c r="F16" s="24" t="s">
        <v>82</v>
      </c>
      <c r="G16" s="20" t="s">
        <v>149</v>
      </c>
      <c r="H16" s="16" t="s">
        <v>150</v>
      </c>
      <c r="I16" s="18" t="s">
        <v>9</v>
      </c>
      <c r="J16" s="19"/>
    </row>
    <row r="17" spans="1:10" ht="45" x14ac:dyDescent="0.25">
      <c r="A17" s="21"/>
      <c r="B17" s="31">
        <f>ROW()-ROW(testtbl6141811232427527294041[[#Headers],[Step no.]])</f>
        <v>6</v>
      </c>
      <c r="C17" s="31" t="str">
        <f>C$2&amp;TEXT(testtbl6141811232427527294041[[#This Row],[Step no.]],"000")</f>
        <v>TC31006</v>
      </c>
      <c r="D17" s="37" t="s">
        <v>185</v>
      </c>
      <c r="E17" s="24"/>
      <c r="F17" s="24" t="s">
        <v>186</v>
      </c>
      <c r="G17" s="50" t="s">
        <v>187</v>
      </c>
      <c r="H17" s="50" t="s">
        <v>150</v>
      </c>
      <c r="I17" s="38" t="s">
        <v>9</v>
      </c>
      <c r="J17" s="33"/>
    </row>
    <row r="18" spans="1:10" ht="30" x14ac:dyDescent="0.25">
      <c r="A18" s="21"/>
      <c r="B18" s="31">
        <f>ROW()-ROW(testtbl6141811232427527294041[[#Headers],[Step no.]])</f>
        <v>7</v>
      </c>
      <c r="C18" s="31" t="str">
        <f>C$2&amp;TEXT(testtbl6141811232427527294041[[#This Row],[Step no.]],"000")</f>
        <v>TC31007</v>
      </c>
      <c r="D18" s="32" t="s">
        <v>176</v>
      </c>
      <c r="E18" s="24"/>
      <c r="F18" s="23"/>
      <c r="G18" s="32" t="s">
        <v>188</v>
      </c>
      <c r="H18" s="32" t="s">
        <v>189</v>
      </c>
      <c r="I18" s="38" t="s">
        <v>9</v>
      </c>
      <c r="J18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8">
    <cfRule type="cellIs" dxfId="275" priority="4" operator="equal">
      <formula>"Fail"</formula>
    </cfRule>
    <cfRule type="cellIs" dxfId="274" priority="5" operator="equal">
      <formula>"Pass"</formula>
    </cfRule>
    <cfRule type="containsBlanks" dxfId="273" priority="6">
      <formula>LEN(TRIM(I13))=0</formula>
    </cfRule>
  </conditionalFormatting>
  <conditionalFormatting sqref="I12">
    <cfRule type="cellIs" dxfId="272" priority="1" operator="equal">
      <formula>"Fail"</formula>
    </cfRule>
    <cfRule type="cellIs" dxfId="271" priority="2" operator="equal">
      <formula>"Pass"</formula>
    </cfRule>
    <cfRule type="containsBlanks" dxfId="270" priority="3">
      <formula>LEN(TRIM(I12))=0</formula>
    </cfRule>
  </conditionalFormatting>
  <dataValidations count="3">
    <dataValidation type="list" allowBlank="1" showInputMessage="1" showErrorMessage="1" sqref="A10:E10" xr:uid="{972DFEDA-B2D2-48B6-B15D-396BCB64A4EF}">
      <formula1>teststatus</formula1>
    </dataValidation>
    <dataValidation type="list" allowBlank="1" showInputMessage="1" showErrorMessage="1" sqref="A9:E9" xr:uid="{442BE9C6-D280-495A-BE32-43F65CAD6AB4}">
      <formula1>progressstatus</formula1>
    </dataValidation>
    <dataValidation type="list" allowBlank="1" showInputMessage="1" showErrorMessage="1" sqref="I12:I18" xr:uid="{FE27F012-0279-4ED9-9BE4-6BC8F48D4B8A}">
      <formula1>"Pass,Fail,Not Attempted"</formula1>
    </dataValidation>
  </dataValidations>
  <hyperlinks>
    <hyperlink ref="C6" r:id="rId1" xr:uid="{E7C81B28-F644-499B-9182-296CC4E4A38C}"/>
  </hyperlinks>
  <pageMargins left="0.7" right="0.7" top="0.75" bottom="0.75" header="0.3" footer="0.3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894C-B29B-494B-B2E0-028D91C1F0B4}">
  <dimension ref="A1:J18"/>
  <sheetViews>
    <sheetView zoomScale="93" workbookViewId="0">
      <selection activeCell="B14" sqref="B14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4.140625" style="41" bestFit="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193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192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ROW()-ROW(testtbl6141811232427527294042[[#Headers],[Step no.]])</f>
        <v>1</v>
      </c>
      <c r="C12" s="14" t="str">
        <f>C$2&amp;TEXT(testtbl6141811232427527294042[[#This Row],[Step no.]],"000")</f>
        <v>TC32001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ROW()-ROW(testtbl6141811232427527294042[[#Headers],[Step no.]])</f>
        <v>2</v>
      </c>
      <c r="C13" s="14" t="str">
        <f>C$2&amp;TEXT(testtbl6141811232427527294042[[#This Row],[Step no.]],"000")</f>
        <v>TC32002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ROW()-ROW(testtbl6141811232427527294042[[#Headers],[Step no.]])</f>
        <v>3</v>
      </c>
      <c r="C14" s="14" t="str">
        <f>C$2&amp;TEXT(testtbl6141811232427527294042[[#This Row],[Step no.]],"000")</f>
        <v>TC32003</v>
      </c>
      <c r="D14" s="16" t="s">
        <v>144</v>
      </c>
      <c r="E14" s="24"/>
      <c r="F14" s="23"/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ROW()-ROW(testtbl6141811232427527294042[[#Headers],[Step no.]])</f>
        <v>4</v>
      </c>
      <c r="C15" s="17" t="str">
        <f>C$2&amp;TEXT(testtbl6141811232427527294042[[#This Row],[Step no.]],"000")</f>
        <v>TC32004</v>
      </c>
      <c r="D15" s="16" t="s">
        <v>146</v>
      </c>
      <c r="E15" s="24"/>
      <c r="F15" s="24" t="s">
        <v>158</v>
      </c>
      <c r="G15" s="16" t="s">
        <v>147</v>
      </c>
      <c r="H15" s="16" t="s">
        <v>147</v>
      </c>
      <c r="I15" s="18" t="s">
        <v>9</v>
      </c>
      <c r="J15" s="19"/>
    </row>
    <row r="16" spans="1:10" ht="60" x14ac:dyDescent="0.25">
      <c r="A16" s="21"/>
      <c r="B16" s="17">
        <f>ROW()-ROW(testtbl6141811232427527294042[[#Headers],[Step no.]])</f>
        <v>5</v>
      </c>
      <c r="C16" s="17" t="str">
        <f>C$2&amp;TEXT(testtbl6141811232427527294042[[#This Row],[Step no.]],"000")</f>
        <v>TC32005</v>
      </c>
      <c r="D16" s="20" t="s">
        <v>148</v>
      </c>
      <c r="E16" s="24"/>
      <c r="F16" s="24" t="s">
        <v>84</v>
      </c>
      <c r="G16" s="20" t="s">
        <v>149</v>
      </c>
      <c r="H16" s="16" t="s">
        <v>150</v>
      </c>
      <c r="I16" s="18" t="s">
        <v>9</v>
      </c>
      <c r="J16" s="19"/>
    </row>
    <row r="17" spans="1:10" ht="45" x14ac:dyDescent="0.25">
      <c r="A17" s="21"/>
      <c r="B17" s="31">
        <f>ROW()-ROW(testtbl6141811232427527294042[[#Headers],[Step no.]])</f>
        <v>6</v>
      </c>
      <c r="C17" s="31" t="str">
        <f>C$2&amp;TEXT(testtbl6141811232427527294042[[#This Row],[Step no.]],"000")</f>
        <v>TC32006</v>
      </c>
      <c r="D17" s="37" t="s">
        <v>185</v>
      </c>
      <c r="E17" s="24"/>
      <c r="F17" s="24" t="s">
        <v>186</v>
      </c>
      <c r="G17" s="50" t="s">
        <v>187</v>
      </c>
      <c r="H17" s="50" t="s">
        <v>150</v>
      </c>
      <c r="I17" s="38" t="s">
        <v>9</v>
      </c>
      <c r="J17" s="33"/>
    </row>
    <row r="18" spans="1:10" ht="30" x14ac:dyDescent="0.25">
      <c r="A18" s="21"/>
      <c r="B18" s="31">
        <f>ROW()-ROW(testtbl6141811232427527294042[[#Headers],[Step no.]])</f>
        <v>7</v>
      </c>
      <c r="C18" s="31" t="str">
        <f>C$2&amp;TEXT(testtbl6141811232427527294042[[#This Row],[Step no.]],"000")</f>
        <v>TC32007</v>
      </c>
      <c r="D18" s="32" t="s">
        <v>176</v>
      </c>
      <c r="E18" s="24"/>
      <c r="F18" s="23"/>
      <c r="G18" s="32" t="s">
        <v>188</v>
      </c>
      <c r="H18" s="32" t="s">
        <v>189</v>
      </c>
      <c r="I18" s="38" t="s">
        <v>9</v>
      </c>
      <c r="J18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8">
    <cfRule type="cellIs" dxfId="269" priority="4" operator="equal">
      <formula>"Fail"</formula>
    </cfRule>
    <cfRule type="cellIs" dxfId="268" priority="5" operator="equal">
      <formula>"Pass"</formula>
    </cfRule>
    <cfRule type="containsBlanks" dxfId="267" priority="6">
      <formula>LEN(TRIM(I13))=0</formula>
    </cfRule>
  </conditionalFormatting>
  <conditionalFormatting sqref="I12">
    <cfRule type="cellIs" dxfId="266" priority="1" operator="equal">
      <formula>"Fail"</formula>
    </cfRule>
    <cfRule type="cellIs" dxfId="265" priority="2" operator="equal">
      <formula>"Pass"</formula>
    </cfRule>
    <cfRule type="containsBlanks" dxfId="264" priority="3">
      <formula>LEN(TRIM(I12))=0</formula>
    </cfRule>
  </conditionalFormatting>
  <dataValidations count="3">
    <dataValidation type="list" allowBlank="1" showInputMessage="1" showErrorMessage="1" sqref="A10:E10" xr:uid="{8CC9FEAF-16B9-4844-8328-7400B6B1C3C6}">
      <formula1>teststatus</formula1>
    </dataValidation>
    <dataValidation type="list" allowBlank="1" showInputMessage="1" showErrorMessage="1" sqref="A9:E9" xr:uid="{265A991A-6D6B-489E-BF6A-E91E19CF7FA0}">
      <formula1>progressstatus</formula1>
    </dataValidation>
    <dataValidation type="list" allowBlank="1" showInputMessage="1" showErrorMessage="1" sqref="I12:I18" xr:uid="{DD282DB7-B6F1-4909-BD38-3613D0072AC4}">
      <formula1>"Pass,Fail,Not Attempted"</formula1>
    </dataValidation>
  </dataValidations>
  <hyperlinks>
    <hyperlink ref="C6" r:id="rId1" xr:uid="{9BC25BA1-ABA9-4A2A-A0FF-62B78A5D353F}"/>
  </hyperlinks>
  <pageMargins left="0.7" right="0.7" top="0.75" bottom="0.75" header="0.3" footer="0.3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E0B8-9CA0-4EBC-BE4C-7FE497096ABE}">
  <dimension ref="A1:J18"/>
  <sheetViews>
    <sheetView workbookViewId="0">
      <selection sqref="A1:XFD1048576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4.140625" style="41" bestFit="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234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235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ROW()-ROW(testtbl614181123242752729404249[[#Headers],[Step no.]])</f>
        <v>1</v>
      </c>
      <c r="C12" s="14" t="str">
        <f>C$2&amp;TEXT(testtbl614181123242752729404249[[#This Row],[Step no.]],"000")</f>
        <v>TC33001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ROW()-ROW(testtbl614181123242752729404249[[#Headers],[Step no.]])</f>
        <v>2</v>
      </c>
      <c r="C13" s="14" t="str">
        <f>C$2&amp;TEXT(testtbl614181123242752729404249[[#This Row],[Step no.]],"000")</f>
        <v>TC33002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ROW()-ROW(testtbl614181123242752729404249[[#Headers],[Step no.]])</f>
        <v>3</v>
      </c>
      <c r="C14" s="14" t="str">
        <f>C$2&amp;TEXT(testtbl614181123242752729404249[[#This Row],[Step no.]],"000")</f>
        <v>TC33003</v>
      </c>
      <c r="D14" s="16" t="s">
        <v>144</v>
      </c>
      <c r="E14" s="24"/>
      <c r="F14" s="23"/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ROW()-ROW(testtbl614181123242752729404249[[#Headers],[Step no.]])</f>
        <v>4</v>
      </c>
      <c r="C15" s="17" t="str">
        <f>C$2&amp;TEXT(testtbl614181123242752729404249[[#This Row],[Step no.]],"000")</f>
        <v>TC33004</v>
      </c>
      <c r="D15" s="16" t="s">
        <v>146</v>
      </c>
      <c r="E15" s="24"/>
      <c r="F15" s="24" t="s">
        <v>153</v>
      </c>
      <c r="G15" s="16" t="s">
        <v>147</v>
      </c>
      <c r="H15" s="16" t="s">
        <v>147</v>
      </c>
      <c r="I15" s="18" t="s">
        <v>9</v>
      </c>
      <c r="J15" s="19"/>
    </row>
    <row r="16" spans="1:10" ht="120" x14ac:dyDescent="0.25">
      <c r="A16" s="21"/>
      <c r="B16" s="17">
        <f>ROW()-ROW(testtbl614181123242752729404249[[#Headers],[Step no.]])</f>
        <v>5</v>
      </c>
      <c r="C16" s="17" t="str">
        <f>C$2&amp;TEXT(testtbl614181123242752729404249[[#This Row],[Step no.]],"000")</f>
        <v>TC33005</v>
      </c>
      <c r="D16" s="20" t="s">
        <v>148</v>
      </c>
      <c r="E16" s="24"/>
      <c r="F16" s="24" t="s">
        <v>236</v>
      </c>
      <c r="G16" s="20" t="s">
        <v>149</v>
      </c>
      <c r="H16" s="16" t="s">
        <v>150</v>
      </c>
      <c r="I16" s="18" t="s">
        <v>9</v>
      </c>
      <c r="J16" s="19"/>
    </row>
    <row r="17" spans="1:10" ht="120" x14ac:dyDescent="0.25">
      <c r="A17" s="21"/>
      <c r="B17" s="31">
        <f>ROW()-ROW(testtbl614181123242752729404249[[#Headers],[Step no.]])</f>
        <v>6</v>
      </c>
      <c r="C17" s="31" t="str">
        <f>C$2&amp;TEXT(testtbl614181123242752729404249[[#This Row],[Step no.]],"000")</f>
        <v>TC33006</v>
      </c>
      <c r="D17" s="37" t="s">
        <v>237</v>
      </c>
      <c r="E17" s="24"/>
      <c r="F17" s="24" t="s">
        <v>238</v>
      </c>
      <c r="G17" s="50" t="s">
        <v>239</v>
      </c>
      <c r="H17" s="50" t="s">
        <v>239</v>
      </c>
      <c r="I17" s="38" t="s">
        <v>9</v>
      </c>
      <c r="J17" s="33"/>
    </row>
    <row r="18" spans="1:10" ht="75" x14ac:dyDescent="0.25">
      <c r="A18" s="21"/>
      <c r="B18" s="31">
        <f>ROW()-ROW(testtbl614181123242752729404249[[#Headers],[Step no.]])</f>
        <v>7</v>
      </c>
      <c r="C18" s="31" t="str">
        <f>C$2&amp;TEXT(testtbl614181123242752729404249[[#This Row],[Step no.]],"000")</f>
        <v>TC33007</v>
      </c>
      <c r="D18" s="37" t="s">
        <v>176</v>
      </c>
      <c r="E18" s="24"/>
      <c r="F18" s="23"/>
      <c r="G18" s="37" t="s">
        <v>188</v>
      </c>
      <c r="H18" s="32" t="s">
        <v>240</v>
      </c>
      <c r="I18" s="38" t="s">
        <v>9</v>
      </c>
      <c r="J18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8">
    <cfRule type="cellIs" dxfId="161" priority="4" operator="equal">
      <formula>"Fail"</formula>
    </cfRule>
    <cfRule type="cellIs" dxfId="160" priority="5" operator="equal">
      <formula>"Pass"</formula>
    </cfRule>
    <cfRule type="containsBlanks" dxfId="159" priority="6">
      <formula>LEN(TRIM(I13))=0</formula>
    </cfRule>
  </conditionalFormatting>
  <conditionalFormatting sqref="I12">
    <cfRule type="cellIs" dxfId="158" priority="1" operator="equal">
      <formula>"Fail"</formula>
    </cfRule>
    <cfRule type="cellIs" dxfId="157" priority="2" operator="equal">
      <formula>"Pass"</formula>
    </cfRule>
    <cfRule type="containsBlanks" dxfId="156" priority="3">
      <formula>LEN(TRIM(I12))=0</formula>
    </cfRule>
  </conditionalFormatting>
  <dataValidations count="3">
    <dataValidation type="list" allowBlank="1" showInputMessage="1" showErrorMessage="1" sqref="I12:I18" xr:uid="{A1B8C471-2C90-488E-B7AB-BD1B3E2E8172}">
      <formula1>"Pass,Fail,Not Attempted"</formula1>
    </dataValidation>
    <dataValidation type="list" allowBlank="1" showInputMessage="1" showErrorMessage="1" sqref="A9:E9" xr:uid="{B4B8D8EB-8EAB-485C-84BB-A40A4D2BAF36}">
      <formula1>progressstatus</formula1>
    </dataValidation>
    <dataValidation type="list" allowBlank="1" showInputMessage="1" showErrorMessage="1" sqref="A10:E10" xr:uid="{370C5CA8-A7A4-4F86-B41E-034C5F740631}">
      <formula1>teststatus</formula1>
    </dataValidation>
  </dataValidations>
  <hyperlinks>
    <hyperlink ref="C6" r:id="rId1" xr:uid="{363466B1-3AF6-4CCB-8A39-23B92C5B75EC}"/>
  </hyperlinks>
  <pageMargins left="0.7" right="0.7" top="0.75" bottom="0.75" header="0.3" footer="0.3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01AA2-D6F8-4F31-B875-95939896B007}">
  <dimension ref="A1:J18"/>
  <sheetViews>
    <sheetView topLeftCell="B1" workbookViewId="0">
      <selection activeCell="C14" sqref="C14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4.140625" style="41" bestFit="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241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235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ROW()-ROW(testtbl61418112324275272940424950[[#Headers],[Step no.]])</f>
        <v>1</v>
      </c>
      <c r="C12" s="14" t="str">
        <f>C$2&amp;TEXT(testtbl61418112324275272940424950[[#This Row],[Step no.]],"000")</f>
        <v>TC34001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ROW()-ROW(testtbl61418112324275272940424950[[#Headers],[Step no.]])</f>
        <v>2</v>
      </c>
      <c r="C13" s="14" t="str">
        <f>C$2&amp;TEXT(testtbl61418112324275272940424950[[#This Row],[Step no.]],"000")</f>
        <v>TC34002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ROW()-ROW(testtbl61418112324275272940424950[[#Headers],[Step no.]])</f>
        <v>3</v>
      </c>
      <c r="C14" s="14" t="str">
        <f>C$2&amp;TEXT(testtbl61418112324275272940424950[[#This Row],[Step no.]],"000")</f>
        <v>TC34003</v>
      </c>
      <c r="D14" s="16" t="s">
        <v>144</v>
      </c>
      <c r="E14" s="24"/>
      <c r="F14" s="23"/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ROW()-ROW(testtbl61418112324275272940424950[[#Headers],[Step no.]])</f>
        <v>4</v>
      </c>
      <c r="C15" s="17" t="str">
        <f>C$2&amp;TEXT(testtbl61418112324275272940424950[[#This Row],[Step no.]],"000")</f>
        <v>TC34004</v>
      </c>
      <c r="D15" s="16" t="s">
        <v>146</v>
      </c>
      <c r="E15" s="24"/>
      <c r="F15" s="24" t="s">
        <v>156</v>
      </c>
      <c r="G15" s="16" t="s">
        <v>147</v>
      </c>
      <c r="H15" s="16" t="s">
        <v>147</v>
      </c>
      <c r="I15" s="18" t="s">
        <v>9</v>
      </c>
      <c r="J15" s="19"/>
    </row>
    <row r="16" spans="1:10" ht="120" x14ac:dyDescent="0.25">
      <c r="A16" s="21"/>
      <c r="B16" s="17">
        <f>ROW()-ROW(testtbl61418112324275272940424950[[#Headers],[Step no.]])</f>
        <v>5</v>
      </c>
      <c r="C16" s="17" t="str">
        <f>C$2&amp;TEXT(testtbl61418112324275272940424950[[#This Row],[Step no.]],"000")</f>
        <v>TC34005</v>
      </c>
      <c r="D16" s="20" t="s">
        <v>148</v>
      </c>
      <c r="E16" s="24"/>
      <c r="F16" s="24" t="s">
        <v>242</v>
      </c>
      <c r="G16" s="20" t="s">
        <v>149</v>
      </c>
      <c r="H16" s="16" t="s">
        <v>150</v>
      </c>
      <c r="I16" s="18" t="s">
        <v>9</v>
      </c>
      <c r="J16" s="19"/>
    </row>
    <row r="17" spans="1:10" ht="120" x14ac:dyDescent="0.25">
      <c r="A17" s="21"/>
      <c r="B17" s="31">
        <f>ROW()-ROW(testtbl61418112324275272940424950[[#Headers],[Step no.]])</f>
        <v>6</v>
      </c>
      <c r="C17" s="31" t="str">
        <f>C$2&amp;TEXT(testtbl61418112324275272940424950[[#This Row],[Step no.]],"000")</f>
        <v>TC34006</v>
      </c>
      <c r="D17" s="37" t="s">
        <v>237</v>
      </c>
      <c r="E17" s="24"/>
      <c r="F17" s="24" t="s">
        <v>243</v>
      </c>
      <c r="G17" s="50" t="s">
        <v>239</v>
      </c>
      <c r="H17" s="50" t="s">
        <v>239</v>
      </c>
      <c r="I17" s="38" t="s">
        <v>9</v>
      </c>
      <c r="J17" s="33"/>
    </row>
    <row r="18" spans="1:10" ht="75" x14ac:dyDescent="0.25">
      <c r="A18" s="21"/>
      <c r="B18" s="31">
        <f>ROW()-ROW(testtbl61418112324275272940424950[[#Headers],[Step no.]])</f>
        <v>7</v>
      </c>
      <c r="C18" s="31" t="str">
        <f>C$2&amp;TEXT(testtbl61418112324275272940424950[[#This Row],[Step no.]],"000")</f>
        <v>TC34007</v>
      </c>
      <c r="D18" s="37" t="s">
        <v>176</v>
      </c>
      <c r="E18" s="24"/>
      <c r="F18" s="23"/>
      <c r="G18" s="37" t="s">
        <v>188</v>
      </c>
      <c r="H18" s="32" t="s">
        <v>240</v>
      </c>
      <c r="I18" s="38" t="s">
        <v>9</v>
      </c>
      <c r="J18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8">
    <cfRule type="cellIs" dxfId="143" priority="4" operator="equal">
      <formula>"Fail"</formula>
    </cfRule>
    <cfRule type="cellIs" dxfId="142" priority="5" operator="equal">
      <formula>"Pass"</formula>
    </cfRule>
    <cfRule type="containsBlanks" dxfId="141" priority="6">
      <formula>LEN(TRIM(I13))=0</formula>
    </cfRule>
  </conditionalFormatting>
  <conditionalFormatting sqref="I12">
    <cfRule type="cellIs" dxfId="140" priority="1" operator="equal">
      <formula>"Fail"</formula>
    </cfRule>
    <cfRule type="cellIs" dxfId="139" priority="2" operator="equal">
      <formula>"Pass"</formula>
    </cfRule>
    <cfRule type="containsBlanks" dxfId="138" priority="3">
      <formula>LEN(TRIM(I12))=0</formula>
    </cfRule>
  </conditionalFormatting>
  <dataValidations count="3">
    <dataValidation type="list" allowBlank="1" showInputMessage="1" showErrorMessage="1" sqref="A10:E10" xr:uid="{C49E2FF9-A8F2-4254-A8E8-F6E960D5E0F0}">
      <formula1>teststatus</formula1>
    </dataValidation>
    <dataValidation type="list" allowBlank="1" showInputMessage="1" showErrorMessage="1" sqref="A9:E9" xr:uid="{C2722A96-2CD5-4542-AED3-B589B7D18D20}">
      <formula1>progressstatus</formula1>
    </dataValidation>
    <dataValidation type="list" allowBlank="1" showInputMessage="1" showErrorMessage="1" sqref="I12:I18" xr:uid="{A3957452-41DA-428F-85EC-3F9DCA87F3BF}">
      <formula1>"Pass,Fail,Not Attempted"</formula1>
    </dataValidation>
  </dataValidations>
  <hyperlinks>
    <hyperlink ref="C6" r:id="rId1" xr:uid="{076CDCB8-18CF-4CB2-9C0D-B02FEF74D9E1}"/>
  </hyperlinks>
  <pageMargins left="0.7" right="0.7" top="0.75" bottom="0.75" header="0.3" footer="0.3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CEDD-1285-4B81-AF0D-21FD497966CC}">
  <dimension ref="A1:J18"/>
  <sheetViews>
    <sheetView workbookViewId="0">
      <selection activeCell="C4" sqref="C4:F4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4.140625" style="41" bestFit="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244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235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ROW()-ROW(testtbl6141811232427527294042495051[[#Headers],[Step no.]])</f>
        <v>1</v>
      </c>
      <c r="C12" s="14" t="str">
        <f>C$2&amp;TEXT(testtbl6141811232427527294042495051[[#This Row],[Step no.]],"000")</f>
        <v>TC35001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ROW()-ROW(testtbl6141811232427527294042495051[[#Headers],[Step no.]])</f>
        <v>2</v>
      </c>
      <c r="C13" s="14" t="str">
        <f>C$2&amp;TEXT(testtbl6141811232427527294042495051[[#This Row],[Step no.]],"000")</f>
        <v>TC35002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ROW()-ROW(testtbl6141811232427527294042495051[[#Headers],[Step no.]])</f>
        <v>3</v>
      </c>
      <c r="C14" s="14" t="str">
        <f>C$2&amp;TEXT(testtbl6141811232427527294042495051[[#This Row],[Step no.]],"000")</f>
        <v>TC35003</v>
      </c>
      <c r="D14" s="16" t="s">
        <v>144</v>
      </c>
      <c r="E14" s="24"/>
      <c r="F14" s="23"/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ROW()-ROW(testtbl6141811232427527294042495051[[#Headers],[Step no.]])</f>
        <v>4</v>
      </c>
      <c r="C15" s="17" t="str">
        <f>C$2&amp;TEXT(testtbl6141811232427527294042495051[[#This Row],[Step no.]],"000")</f>
        <v>TC35004</v>
      </c>
      <c r="D15" s="16" t="s">
        <v>146</v>
      </c>
      <c r="E15" s="24"/>
      <c r="F15" s="24" t="s">
        <v>158</v>
      </c>
      <c r="G15" s="16" t="s">
        <v>147</v>
      </c>
      <c r="H15" s="16" t="s">
        <v>147</v>
      </c>
      <c r="I15" s="18" t="s">
        <v>9</v>
      </c>
      <c r="J15" s="19"/>
    </row>
    <row r="16" spans="1:10" ht="120" x14ac:dyDescent="0.25">
      <c r="A16" s="21"/>
      <c r="B16" s="17">
        <f>ROW()-ROW(testtbl6141811232427527294042495051[[#Headers],[Step no.]])</f>
        <v>5</v>
      </c>
      <c r="C16" s="17" t="str">
        <f>C$2&amp;TEXT(testtbl6141811232427527294042495051[[#This Row],[Step no.]],"000")</f>
        <v>TC35005</v>
      </c>
      <c r="D16" s="20" t="s">
        <v>148</v>
      </c>
      <c r="E16" s="24"/>
      <c r="F16" s="24" t="s">
        <v>245</v>
      </c>
      <c r="G16" s="20" t="s">
        <v>149</v>
      </c>
      <c r="H16" s="16" t="s">
        <v>150</v>
      </c>
      <c r="I16" s="18" t="s">
        <v>9</v>
      </c>
      <c r="J16" s="19"/>
    </row>
    <row r="17" spans="1:10" ht="120" x14ac:dyDescent="0.25">
      <c r="A17" s="21"/>
      <c r="B17" s="31">
        <f>ROW()-ROW(testtbl6141811232427527294042495051[[#Headers],[Step no.]])</f>
        <v>6</v>
      </c>
      <c r="C17" s="31" t="str">
        <f>C$2&amp;TEXT(testtbl6141811232427527294042495051[[#This Row],[Step no.]],"000")</f>
        <v>TC35006</v>
      </c>
      <c r="D17" s="37" t="s">
        <v>237</v>
      </c>
      <c r="E17" s="24"/>
      <c r="F17" s="24" t="s">
        <v>246</v>
      </c>
      <c r="G17" s="50" t="s">
        <v>239</v>
      </c>
      <c r="H17" s="50" t="s">
        <v>239</v>
      </c>
      <c r="I17" s="38" t="s">
        <v>9</v>
      </c>
      <c r="J17" s="33"/>
    </row>
    <row r="18" spans="1:10" ht="75" x14ac:dyDescent="0.25">
      <c r="A18" s="21"/>
      <c r="B18" s="31">
        <f>ROW()-ROW(testtbl6141811232427527294042495051[[#Headers],[Step no.]])</f>
        <v>7</v>
      </c>
      <c r="C18" s="31" t="str">
        <f>C$2&amp;TEXT(testtbl6141811232427527294042495051[[#This Row],[Step no.]],"000")</f>
        <v>TC35007</v>
      </c>
      <c r="D18" s="37" t="s">
        <v>176</v>
      </c>
      <c r="E18" s="24"/>
      <c r="F18" s="23"/>
      <c r="G18" s="37" t="s">
        <v>188</v>
      </c>
      <c r="H18" s="32" t="s">
        <v>240</v>
      </c>
      <c r="I18" s="38" t="s">
        <v>9</v>
      </c>
      <c r="J18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8">
    <cfRule type="cellIs" dxfId="125" priority="4" operator="equal">
      <formula>"Fail"</formula>
    </cfRule>
    <cfRule type="cellIs" dxfId="124" priority="5" operator="equal">
      <formula>"Pass"</formula>
    </cfRule>
    <cfRule type="containsBlanks" dxfId="123" priority="6">
      <formula>LEN(TRIM(I13))=0</formula>
    </cfRule>
  </conditionalFormatting>
  <conditionalFormatting sqref="I12">
    <cfRule type="cellIs" dxfId="122" priority="1" operator="equal">
      <formula>"Fail"</formula>
    </cfRule>
    <cfRule type="cellIs" dxfId="121" priority="2" operator="equal">
      <formula>"Pass"</formula>
    </cfRule>
    <cfRule type="containsBlanks" dxfId="120" priority="3">
      <formula>LEN(TRIM(I12))=0</formula>
    </cfRule>
  </conditionalFormatting>
  <dataValidations count="3">
    <dataValidation type="list" allowBlank="1" showInputMessage="1" showErrorMessage="1" sqref="I12:I18" xr:uid="{A4EACED1-00F4-4892-BA5C-E414EC108B40}">
      <formula1>"Pass,Fail,Not Attempted"</formula1>
    </dataValidation>
    <dataValidation type="list" allowBlank="1" showInputMessage="1" showErrorMessage="1" sqref="A9:E9" xr:uid="{65156077-7ED0-4D35-9BC3-B69E76123E16}">
      <formula1>progressstatus</formula1>
    </dataValidation>
    <dataValidation type="list" allowBlank="1" showInputMessage="1" showErrorMessage="1" sqref="A10:E10" xr:uid="{749C9947-2B0E-41F1-9F9C-F001197960F4}">
      <formula1>teststatus</formula1>
    </dataValidation>
  </dataValidations>
  <hyperlinks>
    <hyperlink ref="C6" r:id="rId1" xr:uid="{FD98EC34-15A7-49CE-A429-F09413780404}"/>
  </hyperlinks>
  <pageMargins left="0.7" right="0.7" top="0.75" bottom="0.75" header="0.3" footer="0.3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2D6A-02C4-4FB6-AAC9-67760F5018F7}">
  <dimension ref="A1:J25"/>
  <sheetViews>
    <sheetView zoomScale="90" workbookViewId="0">
      <selection sqref="A1:XFD1048576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4.140625" style="41" bestFit="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194</v>
      </c>
      <c r="D2" s="7"/>
      <c r="E2" s="7"/>
      <c r="F2" s="7"/>
    </row>
    <row r="3" spans="1:10" x14ac:dyDescent="0.25">
      <c r="A3" s="5" t="s">
        <v>3</v>
      </c>
      <c r="B3" s="6"/>
      <c r="C3" s="8" t="s">
        <v>195</v>
      </c>
      <c r="D3" s="9"/>
      <c r="E3" s="9"/>
      <c r="F3" s="10"/>
    </row>
    <row r="4" spans="1:10" x14ac:dyDescent="0.25">
      <c r="A4" s="5" t="s">
        <v>4</v>
      </c>
      <c r="B4" s="6"/>
      <c r="C4" s="11" t="s">
        <v>196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ROW()-ROW(testtbl614181123242752729404243[[#Headers],[Step no.]])</f>
        <v>1</v>
      </c>
      <c r="C12" s="14" t="str">
        <f>C$2&amp;TEXT(testtbl614181123242752729404243[[#This Row],[Step no.]],"000")</f>
        <v>TC36001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ROW()-ROW(testtbl614181123242752729404243[[#Headers],[Step no.]])</f>
        <v>2</v>
      </c>
      <c r="C13" s="14" t="str">
        <f>C$2&amp;TEXT(testtbl614181123242752729404243[[#This Row],[Step no.]],"000")</f>
        <v>TC36002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ROW()-ROW(testtbl614181123242752729404243[[#Headers],[Step no.]])</f>
        <v>3</v>
      </c>
      <c r="C14" s="14" t="str">
        <f>C$2&amp;TEXT(testtbl614181123242752729404243[[#This Row],[Step no.]],"000")</f>
        <v>TC36003</v>
      </c>
      <c r="D14" s="16" t="s">
        <v>144</v>
      </c>
      <c r="E14" s="24" t="s">
        <v>143</v>
      </c>
      <c r="F14" s="24" t="s">
        <v>153</v>
      </c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ROW()-ROW(testtbl614181123242752729404243[[#Headers],[Step no.]])</f>
        <v>4</v>
      </c>
      <c r="C15" s="17" t="str">
        <f>C$2&amp;TEXT(testtbl614181123242752729404243[[#This Row],[Step no.]],"000")</f>
        <v>TC36004</v>
      </c>
      <c r="D15" s="16" t="s">
        <v>146</v>
      </c>
      <c r="E15" s="24" t="s">
        <v>143</v>
      </c>
      <c r="F15" s="24"/>
      <c r="G15" s="16" t="s">
        <v>147</v>
      </c>
      <c r="H15" s="16" t="s">
        <v>147</v>
      </c>
      <c r="I15" s="18" t="s">
        <v>9</v>
      </c>
      <c r="J15" s="19"/>
    </row>
    <row r="16" spans="1:10" ht="30" x14ac:dyDescent="0.25">
      <c r="A16" s="21"/>
      <c r="B16" s="17">
        <f>ROW()-ROW(testtbl614181123242752729404243[[#Headers],[Step no.]])</f>
        <v>5</v>
      </c>
      <c r="C16" s="17" t="str">
        <f>C$2&amp;TEXT(testtbl614181123242752729404243[[#This Row],[Step no.]],"000")</f>
        <v>TC36005</v>
      </c>
      <c r="D16" s="20" t="s">
        <v>197</v>
      </c>
      <c r="E16" s="24" t="s">
        <v>143</v>
      </c>
      <c r="F16" s="24"/>
      <c r="G16" s="20" t="s">
        <v>198</v>
      </c>
      <c r="H16" s="16" t="s">
        <v>150</v>
      </c>
      <c r="I16" s="18" t="s">
        <v>9</v>
      </c>
      <c r="J16" s="19"/>
    </row>
    <row r="17" spans="1:10" ht="30" x14ac:dyDescent="0.25">
      <c r="A17" s="21"/>
      <c r="B17" s="31">
        <f>ROW()-ROW(testtbl614181123242752729404243[[#Headers],[Step no.]])</f>
        <v>6</v>
      </c>
      <c r="C17" s="31" t="str">
        <f>C$2&amp;TEXT(testtbl614181123242752729404243[[#This Row],[Step no.]],"000")</f>
        <v>TC36006</v>
      </c>
      <c r="D17" s="37" t="s">
        <v>199</v>
      </c>
      <c r="E17" s="24" t="s">
        <v>143</v>
      </c>
      <c r="F17" s="24"/>
      <c r="G17" s="50" t="s">
        <v>200</v>
      </c>
      <c r="H17" s="50" t="s">
        <v>150</v>
      </c>
      <c r="I17" s="38" t="s">
        <v>9</v>
      </c>
      <c r="J17" s="33"/>
    </row>
    <row r="18" spans="1:10" ht="30" x14ac:dyDescent="0.25">
      <c r="A18" s="21" t="s">
        <v>20</v>
      </c>
      <c r="B18" s="14">
        <f>ROW()-ROW(testtbl614181123242752729404243[[#Headers],[Step no.]])</f>
        <v>7</v>
      </c>
      <c r="C18" s="14" t="str">
        <f>C$2&amp;TEXT(testtbl614181123242752729404243[[#This Row],[Step no.]],"000")</f>
        <v>TC36007</v>
      </c>
      <c r="D18" s="16" t="s">
        <v>144</v>
      </c>
      <c r="E18" s="24" t="s">
        <v>143</v>
      </c>
      <c r="F18" s="24" t="s">
        <v>156</v>
      </c>
      <c r="G18" s="16" t="s">
        <v>145</v>
      </c>
      <c r="H18" s="16" t="s">
        <v>145</v>
      </c>
      <c r="I18" s="14" t="s">
        <v>9</v>
      </c>
    </row>
    <row r="19" spans="1:10" ht="30" x14ac:dyDescent="0.25">
      <c r="A19" s="21"/>
      <c r="B19" s="17">
        <f>ROW()-ROW(testtbl614181123242752729404243[[#Headers],[Step no.]])</f>
        <v>8</v>
      </c>
      <c r="C19" s="17" t="str">
        <f>C$2&amp;TEXT(testtbl614181123242752729404243[[#This Row],[Step no.]],"000")</f>
        <v>TC36008</v>
      </c>
      <c r="D19" s="16" t="s">
        <v>146</v>
      </c>
      <c r="E19" s="24" t="s">
        <v>143</v>
      </c>
      <c r="F19" s="24"/>
      <c r="G19" s="16" t="s">
        <v>147</v>
      </c>
      <c r="H19" s="16" t="s">
        <v>147</v>
      </c>
      <c r="I19" s="18" t="s">
        <v>9</v>
      </c>
      <c r="J19" s="19"/>
    </row>
    <row r="20" spans="1:10" ht="30" x14ac:dyDescent="0.25">
      <c r="A20" s="21"/>
      <c r="B20" s="17">
        <f>ROW()-ROW(testtbl614181123242752729404243[[#Headers],[Step no.]])</f>
        <v>9</v>
      </c>
      <c r="C20" s="17" t="str">
        <f>C$2&amp;TEXT(testtbl614181123242752729404243[[#This Row],[Step no.]],"000")</f>
        <v>TC36009</v>
      </c>
      <c r="D20" s="20" t="s">
        <v>197</v>
      </c>
      <c r="E20" s="24" t="s">
        <v>143</v>
      </c>
      <c r="F20" s="24"/>
      <c r="G20" s="20" t="s">
        <v>198</v>
      </c>
      <c r="H20" s="16" t="s">
        <v>150</v>
      </c>
      <c r="I20" s="18" t="s">
        <v>9</v>
      </c>
      <c r="J20" s="19"/>
    </row>
    <row r="21" spans="1:10" ht="30" x14ac:dyDescent="0.25">
      <c r="A21" s="21"/>
      <c r="B21" s="31">
        <f>ROW()-ROW(testtbl614181123242752729404243[[#Headers],[Step no.]])</f>
        <v>10</v>
      </c>
      <c r="C21" s="31" t="str">
        <f>C$2&amp;TEXT(testtbl614181123242752729404243[[#This Row],[Step no.]],"000")</f>
        <v>TC36010</v>
      </c>
      <c r="D21" s="37" t="s">
        <v>199</v>
      </c>
      <c r="E21" s="24" t="s">
        <v>143</v>
      </c>
      <c r="F21" s="24"/>
      <c r="G21" s="50" t="s">
        <v>200</v>
      </c>
      <c r="H21" s="50" t="s">
        <v>150</v>
      </c>
      <c r="I21" s="38" t="s">
        <v>9</v>
      </c>
      <c r="J21" s="33"/>
    </row>
    <row r="22" spans="1:10" ht="30" x14ac:dyDescent="0.25">
      <c r="A22" s="21" t="s">
        <v>20</v>
      </c>
      <c r="B22" s="14">
        <f>ROW()-ROW(testtbl614181123242752729404243[[#Headers],[Step no.]])</f>
        <v>11</v>
      </c>
      <c r="C22" s="14" t="str">
        <f>C$2&amp;TEXT(testtbl614181123242752729404243[[#This Row],[Step no.]],"000")</f>
        <v>TC36011</v>
      </c>
      <c r="D22" s="16" t="s">
        <v>144</v>
      </c>
      <c r="E22" s="24" t="s">
        <v>143</v>
      </c>
      <c r="F22" s="24" t="s">
        <v>158</v>
      </c>
      <c r="G22" s="16" t="s">
        <v>145</v>
      </c>
      <c r="H22" s="16" t="s">
        <v>145</v>
      </c>
      <c r="I22" s="14" t="s">
        <v>9</v>
      </c>
    </row>
    <row r="23" spans="1:10" ht="30" x14ac:dyDescent="0.25">
      <c r="A23" s="21"/>
      <c r="B23" s="17">
        <f>ROW()-ROW(testtbl614181123242752729404243[[#Headers],[Step no.]])</f>
        <v>12</v>
      </c>
      <c r="C23" s="17" t="str">
        <f>C$2&amp;TEXT(testtbl614181123242752729404243[[#This Row],[Step no.]],"000")</f>
        <v>TC36012</v>
      </c>
      <c r="D23" s="16" t="s">
        <v>146</v>
      </c>
      <c r="E23" s="24" t="s">
        <v>143</v>
      </c>
      <c r="F23" s="24"/>
      <c r="G23" s="16" t="s">
        <v>147</v>
      </c>
      <c r="H23" s="16" t="s">
        <v>147</v>
      </c>
      <c r="I23" s="18" t="s">
        <v>9</v>
      </c>
      <c r="J23" s="19"/>
    </row>
    <row r="24" spans="1:10" ht="30" x14ac:dyDescent="0.25">
      <c r="A24" s="21"/>
      <c r="B24" s="17">
        <f>ROW()-ROW(testtbl614181123242752729404243[[#Headers],[Step no.]])</f>
        <v>13</v>
      </c>
      <c r="C24" s="17" t="str">
        <f>C$2&amp;TEXT(testtbl614181123242752729404243[[#This Row],[Step no.]],"000")</f>
        <v>TC36013</v>
      </c>
      <c r="D24" s="20" t="s">
        <v>197</v>
      </c>
      <c r="E24" s="24" t="s">
        <v>143</v>
      </c>
      <c r="F24" s="24"/>
      <c r="G24" s="20" t="s">
        <v>198</v>
      </c>
      <c r="H24" s="16" t="s">
        <v>150</v>
      </c>
      <c r="I24" s="18" t="s">
        <v>9</v>
      </c>
      <c r="J24" s="19"/>
    </row>
    <row r="25" spans="1:10" ht="30" x14ac:dyDescent="0.25">
      <c r="A25" s="21"/>
      <c r="B25" s="31">
        <f>ROW()-ROW(testtbl614181123242752729404243[[#Headers],[Step no.]])</f>
        <v>14</v>
      </c>
      <c r="C25" s="31" t="str">
        <f>C$2&amp;TEXT(testtbl614181123242752729404243[[#This Row],[Step no.]],"000")</f>
        <v>TC36014</v>
      </c>
      <c r="D25" s="37" t="s">
        <v>199</v>
      </c>
      <c r="E25" s="24" t="s">
        <v>143</v>
      </c>
      <c r="F25" s="24"/>
      <c r="G25" s="50" t="s">
        <v>200</v>
      </c>
      <c r="H25" s="50" t="s">
        <v>150</v>
      </c>
      <c r="I25" s="38" t="s">
        <v>9</v>
      </c>
      <c r="J25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25">
    <cfRule type="cellIs" dxfId="263" priority="4" operator="equal">
      <formula>"Fail"</formula>
    </cfRule>
    <cfRule type="cellIs" dxfId="262" priority="5" operator="equal">
      <formula>"Pass"</formula>
    </cfRule>
    <cfRule type="containsBlanks" dxfId="261" priority="6">
      <formula>LEN(TRIM(I13))=0</formula>
    </cfRule>
  </conditionalFormatting>
  <conditionalFormatting sqref="I12">
    <cfRule type="cellIs" dxfId="260" priority="1" operator="equal">
      <formula>"Fail"</formula>
    </cfRule>
    <cfRule type="cellIs" dxfId="259" priority="2" operator="equal">
      <formula>"Pass"</formula>
    </cfRule>
    <cfRule type="containsBlanks" dxfId="258" priority="3">
      <formula>LEN(TRIM(I12))=0</formula>
    </cfRule>
  </conditionalFormatting>
  <dataValidations count="3">
    <dataValidation type="list" allowBlank="1" showInputMessage="1" showErrorMessage="1" sqref="I12:I25" xr:uid="{0A962EF0-B17D-4B29-8431-86D4E05456E7}">
      <formula1>"Pass,Fail,Not Attempted"</formula1>
    </dataValidation>
    <dataValidation type="list" allowBlank="1" showInputMessage="1" showErrorMessage="1" sqref="A9:E9" xr:uid="{B7C20750-6488-4E7F-9ADA-77FC09460F6F}">
      <formula1>progressstatus</formula1>
    </dataValidation>
    <dataValidation type="list" allowBlank="1" showInputMessage="1" showErrorMessage="1" sqref="A10:E10" xr:uid="{7924AA56-4C47-4098-9245-71FE44BC1F5C}">
      <formula1>teststatus</formula1>
    </dataValidation>
  </dataValidations>
  <hyperlinks>
    <hyperlink ref="C6" r:id="rId1" xr:uid="{FACA87B6-6D5A-42C8-B3C6-C9BEC851223C}"/>
  </hyperlinks>
  <pageMargins left="0.7" right="0.7" top="0.75" bottom="0.75" header="0.3" footer="0.3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C76E-CD1F-4B4C-8CA1-CFBFC01A4AF4}">
  <dimension ref="A1:J25"/>
  <sheetViews>
    <sheetView workbookViewId="0">
      <selection activeCell="F24" sqref="F24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4.140625" style="41" bestFit="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201</v>
      </c>
      <c r="D2" s="7"/>
      <c r="E2" s="7"/>
      <c r="F2" s="7"/>
    </row>
    <row r="3" spans="1:10" x14ac:dyDescent="0.25">
      <c r="A3" s="5" t="s">
        <v>3</v>
      </c>
      <c r="B3" s="6"/>
      <c r="C3" s="8" t="s">
        <v>195</v>
      </c>
      <c r="D3" s="9"/>
      <c r="E3" s="9"/>
      <c r="F3" s="10"/>
    </row>
    <row r="4" spans="1:10" x14ac:dyDescent="0.25">
      <c r="A4" s="5" t="s">
        <v>4</v>
      </c>
      <c r="B4" s="6"/>
      <c r="C4" s="11" t="s">
        <v>202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ROW()-ROW(testtbl61418112324275272940424344[[#Headers],[Step no.]])</f>
        <v>1</v>
      </c>
      <c r="C12" s="14" t="str">
        <f>C$2&amp;TEXT(testtbl61418112324275272940424344[[#This Row],[Step no.]],"000")</f>
        <v>TC37001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ROW()-ROW(testtbl61418112324275272940424344[[#Headers],[Step no.]])</f>
        <v>2</v>
      </c>
      <c r="C13" s="14" t="str">
        <f>C$2&amp;TEXT(testtbl61418112324275272940424344[[#This Row],[Step no.]],"000")</f>
        <v>TC37002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ROW()-ROW(testtbl61418112324275272940424344[[#Headers],[Step no.]])</f>
        <v>3</v>
      </c>
      <c r="C14" s="14" t="str">
        <f>C$2&amp;TEXT(testtbl61418112324275272940424344[[#This Row],[Step no.]],"000")</f>
        <v>TC37003</v>
      </c>
      <c r="D14" s="16" t="s">
        <v>144</v>
      </c>
      <c r="E14" s="24" t="s">
        <v>143</v>
      </c>
      <c r="F14" s="24" t="s">
        <v>153</v>
      </c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ROW()-ROW(testtbl61418112324275272940424344[[#Headers],[Step no.]])</f>
        <v>4</v>
      </c>
      <c r="C15" s="17" t="str">
        <f>C$2&amp;TEXT(testtbl61418112324275272940424344[[#This Row],[Step no.]],"000")</f>
        <v>TC37004</v>
      </c>
      <c r="D15" s="16" t="s">
        <v>146</v>
      </c>
      <c r="E15" s="24" t="s">
        <v>143</v>
      </c>
      <c r="F15" s="24"/>
      <c r="G15" s="16" t="s">
        <v>147</v>
      </c>
      <c r="H15" s="16" t="s">
        <v>147</v>
      </c>
      <c r="I15" s="18" t="s">
        <v>9</v>
      </c>
      <c r="J15" s="19"/>
    </row>
    <row r="16" spans="1:10" ht="30" x14ac:dyDescent="0.25">
      <c r="A16" s="21"/>
      <c r="B16" s="17">
        <f>ROW()-ROW(testtbl61418112324275272940424344[[#Headers],[Step no.]])</f>
        <v>5</v>
      </c>
      <c r="C16" s="17" t="str">
        <f>C$2&amp;TEXT(testtbl61418112324275272940424344[[#This Row],[Step no.]],"000")</f>
        <v>TC37005</v>
      </c>
      <c r="D16" s="20" t="s">
        <v>197</v>
      </c>
      <c r="E16" s="24" t="s">
        <v>143</v>
      </c>
      <c r="F16" s="24"/>
      <c r="G16" s="20" t="s">
        <v>198</v>
      </c>
      <c r="H16" s="16" t="s">
        <v>150</v>
      </c>
      <c r="I16" s="18" t="s">
        <v>9</v>
      </c>
      <c r="J16" s="19"/>
    </row>
    <row r="17" spans="1:10" ht="30" x14ac:dyDescent="0.25">
      <c r="A17" s="21"/>
      <c r="B17" s="31">
        <f>ROW()-ROW(testtbl61418112324275272940424344[[#Headers],[Step no.]])</f>
        <v>6</v>
      </c>
      <c r="C17" s="31" t="str">
        <f>C$2&amp;TEXT(testtbl61418112324275272940424344[[#This Row],[Step no.]],"000")</f>
        <v>TC37006</v>
      </c>
      <c r="D17" s="37" t="s">
        <v>203</v>
      </c>
      <c r="E17" s="24" t="s">
        <v>143</v>
      </c>
      <c r="F17" s="24"/>
      <c r="G17" s="50" t="s">
        <v>169</v>
      </c>
      <c r="H17" s="50" t="s">
        <v>150</v>
      </c>
      <c r="I17" s="38" t="s">
        <v>9</v>
      </c>
      <c r="J17" s="33"/>
    </row>
    <row r="18" spans="1:10" ht="30" x14ac:dyDescent="0.25">
      <c r="A18" s="21" t="s">
        <v>20</v>
      </c>
      <c r="B18" s="14">
        <f>ROW()-ROW(testtbl61418112324275272940424344[[#Headers],[Step no.]])</f>
        <v>7</v>
      </c>
      <c r="C18" s="14" t="str">
        <f>C$2&amp;TEXT(testtbl61418112324275272940424344[[#This Row],[Step no.]],"000")</f>
        <v>TC37007</v>
      </c>
      <c r="D18" s="16" t="s">
        <v>144</v>
      </c>
      <c r="E18" s="24" t="s">
        <v>143</v>
      </c>
      <c r="F18" s="24" t="s">
        <v>156</v>
      </c>
      <c r="G18" s="16" t="s">
        <v>145</v>
      </c>
      <c r="H18" s="16" t="s">
        <v>145</v>
      </c>
      <c r="I18" s="14" t="s">
        <v>9</v>
      </c>
    </row>
    <row r="19" spans="1:10" ht="30" x14ac:dyDescent="0.25">
      <c r="A19" s="21"/>
      <c r="B19" s="17">
        <f>ROW()-ROW(testtbl61418112324275272940424344[[#Headers],[Step no.]])</f>
        <v>8</v>
      </c>
      <c r="C19" s="17" t="str">
        <f>C$2&amp;TEXT(testtbl61418112324275272940424344[[#This Row],[Step no.]],"000")</f>
        <v>TC37008</v>
      </c>
      <c r="D19" s="16" t="s">
        <v>146</v>
      </c>
      <c r="E19" s="24" t="s">
        <v>143</v>
      </c>
      <c r="F19" s="24"/>
      <c r="G19" s="16" t="s">
        <v>147</v>
      </c>
      <c r="H19" s="16" t="s">
        <v>147</v>
      </c>
      <c r="I19" s="18" t="s">
        <v>9</v>
      </c>
      <c r="J19" s="19"/>
    </row>
    <row r="20" spans="1:10" ht="30" x14ac:dyDescent="0.25">
      <c r="A20" s="21"/>
      <c r="B20" s="17">
        <f>ROW()-ROW(testtbl61418112324275272940424344[[#Headers],[Step no.]])</f>
        <v>9</v>
      </c>
      <c r="C20" s="17" t="str">
        <f>C$2&amp;TEXT(testtbl61418112324275272940424344[[#This Row],[Step no.]],"000")</f>
        <v>TC37009</v>
      </c>
      <c r="D20" s="20" t="s">
        <v>197</v>
      </c>
      <c r="E20" s="24" t="s">
        <v>143</v>
      </c>
      <c r="F20" s="24"/>
      <c r="G20" s="20" t="s">
        <v>198</v>
      </c>
      <c r="H20" s="16" t="s">
        <v>150</v>
      </c>
      <c r="I20" s="18" t="s">
        <v>9</v>
      </c>
      <c r="J20" s="19"/>
    </row>
    <row r="21" spans="1:10" ht="30" x14ac:dyDescent="0.25">
      <c r="A21" s="21"/>
      <c r="B21" s="31">
        <f>ROW()-ROW(testtbl61418112324275272940424344[[#Headers],[Step no.]])</f>
        <v>10</v>
      </c>
      <c r="C21" s="31" t="str">
        <f>C$2&amp;TEXT(testtbl61418112324275272940424344[[#This Row],[Step no.]],"000")</f>
        <v>TC37010</v>
      </c>
      <c r="D21" s="37" t="s">
        <v>203</v>
      </c>
      <c r="E21" s="24" t="s">
        <v>143</v>
      </c>
      <c r="F21" s="24"/>
      <c r="G21" s="50" t="s">
        <v>169</v>
      </c>
      <c r="H21" s="50" t="s">
        <v>150</v>
      </c>
      <c r="I21" s="38" t="s">
        <v>9</v>
      </c>
      <c r="J21" s="33"/>
    </row>
    <row r="22" spans="1:10" ht="30" x14ac:dyDescent="0.25">
      <c r="A22" s="21" t="s">
        <v>20</v>
      </c>
      <c r="B22" s="14">
        <f>ROW()-ROW(testtbl61418112324275272940424344[[#Headers],[Step no.]])</f>
        <v>11</v>
      </c>
      <c r="C22" s="14" t="str">
        <f>C$2&amp;TEXT(testtbl61418112324275272940424344[[#This Row],[Step no.]],"000")</f>
        <v>TC37011</v>
      </c>
      <c r="D22" s="16" t="s">
        <v>144</v>
      </c>
      <c r="E22" s="24" t="s">
        <v>143</v>
      </c>
      <c r="F22" s="24" t="s">
        <v>158</v>
      </c>
      <c r="G22" s="16" t="s">
        <v>145</v>
      </c>
      <c r="H22" s="16" t="s">
        <v>145</v>
      </c>
      <c r="I22" s="14" t="s">
        <v>9</v>
      </c>
    </row>
    <row r="23" spans="1:10" ht="30" x14ac:dyDescent="0.25">
      <c r="A23" s="21"/>
      <c r="B23" s="17">
        <f>ROW()-ROW(testtbl61418112324275272940424344[[#Headers],[Step no.]])</f>
        <v>12</v>
      </c>
      <c r="C23" s="17" t="str">
        <f>C$2&amp;TEXT(testtbl61418112324275272940424344[[#This Row],[Step no.]],"000")</f>
        <v>TC37012</v>
      </c>
      <c r="D23" s="16" t="s">
        <v>146</v>
      </c>
      <c r="E23" s="24" t="s">
        <v>143</v>
      </c>
      <c r="F23" s="24"/>
      <c r="G23" s="16" t="s">
        <v>147</v>
      </c>
      <c r="H23" s="16" t="s">
        <v>147</v>
      </c>
      <c r="I23" s="18" t="s">
        <v>9</v>
      </c>
      <c r="J23" s="19"/>
    </row>
    <row r="24" spans="1:10" ht="30" x14ac:dyDescent="0.25">
      <c r="A24" s="21"/>
      <c r="B24" s="17">
        <f>ROW()-ROW(testtbl61418112324275272940424344[[#Headers],[Step no.]])</f>
        <v>13</v>
      </c>
      <c r="C24" s="17" t="str">
        <f>C$2&amp;TEXT(testtbl61418112324275272940424344[[#This Row],[Step no.]],"000")</f>
        <v>TC37013</v>
      </c>
      <c r="D24" s="20" t="s">
        <v>197</v>
      </c>
      <c r="E24" s="24" t="s">
        <v>143</v>
      </c>
      <c r="F24" s="24"/>
      <c r="G24" s="20" t="s">
        <v>198</v>
      </c>
      <c r="H24" s="16" t="s">
        <v>150</v>
      </c>
      <c r="I24" s="18" t="s">
        <v>9</v>
      </c>
      <c r="J24" s="19"/>
    </row>
    <row r="25" spans="1:10" ht="30" x14ac:dyDescent="0.25">
      <c r="A25" s="21"/>
      <c r="B25" s="31">
        <f>ROW()-ROW(testtbl61418112324275272940424344[[#Headers],[Step no.]])</f>
        <v>14</v>
      </c>
      <c r="C25" s="31" t="str">
        <f>C$2&amp;TEXT(testtbl61418112324275272940424344[[#This Row],[Step no.]],"000")</f>
        <v>TC37014</v>
      </c>
      <c r="D25" s="37" t="s">
        <v>203</v>
      </c>
      <c r="E25" s="24" t="s">
        <v>143</v>
      </c>
      <c r="F25" s="24"/>
      <c r="G25" s="50" t="s">
        <v>169</v>
      </c>
      <c r="H25" s="50" t="s">
        <v>150</v>
      </c>
      <c r="I25" s="38" t="s">
        <v>9</v>
      </c>
      <c r="J25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25">
    <cfRule type="cellIs" dxfId="257" priority="4" operator="equal">
      <formula>"Fail"</formula>
    </cfRule>
    <cfRule type="cellIs" dxfId="256" priority="5" operator="equal">
      <formula>"Pass"</formula>
    </cfRule>
    <cfRule type="containsBlanks" dxfId="255" priority="6">
      <formula>LEN(TRIM(I13))=0</formula>
    </cfRule>
  </conditionalFormatting>
  <conditionalFormatting sqref="I12">
    <cfRule type="cellIs" dxfId="254" priority="1" operator="equal">
      <formula>"Fail"</formula>
    </cfRule>
    <cfRule type="cellIs" dxfId="253" priority="2" operator="equal">
      <formula>"Pass"</formula>
    </cfRule>
    <cfRule type="containsBlanks" dxfId="252" priority="3">
      <formula>LEN(TRIM(I12))=0</formula>
    </cfRule>
  </conditionalFormatting>
  <dataValidations count="3">
    <dataValidation type="list" allowBlank="1" showInputMessage="1" showErrorMessage="1" sqref="A10:E10" xr:uid="{CB23C0E7-32F7-4DA6-85E2-7406A7F6C153}">
      <formula1>teststatus</formula1>
    </dataValidation>
    <dataValidation type="list" allowBlank="1" showInputMessage="1" showErrorMessage="1" sqref="A9:E9" xr:uid="{614D1E0B-46F7-4F13-8243-48B848F96847}">
      <formula1>progressstatus</formula1>
    </dataValidation>
    <dataValidation type="list" allowBlank="1" showInputMessage="1" showErrorMessage="1" sqref="I12:I25" xr:uid="{5C2845C2-9CE4-4364-B301-94ECE98242F1}">
      <formula1>"Pass,Fail,Not Attempted"</formula1>
    </dataValidation>
  </dataValidations>
  <hyperlinks>
    <hyperlink ref="C6" r:id="rId1" xr:uid="{4C9776A0-BA23-4E95-83FB-B903A4FAFF1C}"/>
  </hyperlinks>
  <pageMargins left="0.7" right="0.7" top="0.75" bottom="0.75" header="0.3" footer="0.3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17F2-0918-44B3-9C50-5134007ADD5E}">
  <dimension ref="A1:J16"/>
  <sheetViews>
    <sheetView topLeftCell="D1" zoomScale="80" zoomScaleNormal="66" workbookViewId="0">
      <selection activeCell="C3" sqref="C3:F3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29" bestFit="1" customWidth="1"/>
    <col min="6" max="6" width="22.85546875" bestFit="1" customWidth="1"/>
    <col min="7" max="7" width="21" bestFit="1" customWidth="1"/>
    <col min="8" max="8" width="17.425781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205</v>
      </c>
      <c r="D2" s="7"/>
      <c r="E2" s="7"/>
      <c r="F2" s="7"/>
    </row>
    <row r="3" spans="1:10" x14ac:dyDescent="0.25">
      <c r="A3" s="5" t="s">
        <v>3</v>
      </c>
      <c r="B3" s="6"/>
      <c r="C3" s="8" t="s">
        <v>17</v>
      </c>
      <c r="D3" s="9"/>
      <c r="E3" s="9"/>
      <c r="F3" s="10"/>
    </row>
    <row r="4" spans="1:10" x14ac:dyDescent="0.25">
      <c r="A4" s="5" t="s">
        <v>4</v>
      </c>
      <c r="B4" s="6"/>
      <c r="C4" s="11" t="s">
        <v>18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44903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0" t="s">
        <v>22</v>
      </c>
      <c r="F11" s="22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30" x14ac:dyDescent="0.25">
      <c r="A12" s="21" t="s">
        <v>20</v>
      </c>
      <c r="B12" s="14">
        <f>ROW()-ROW(testtbl6141811232427[[#Headers],[Step no.]])</f>
        <v>1</v>
      </c>
      <c r="C12" s="14" t="str">
        <f>C$2&amp;TEXT(testtbl6141811232427[[#This Row],[Step no.]],"000")</f>
        <v>TC38001</v>
      </c>
      <c r="D12" s="16" t="s">
        <v>27</v>
      </c>
      <c r="E12" s="25" t="s">
        <v>28</v>
      </c>
      <c r="F12" s="25" t="s">
        <v>16</v>
      </c>
      <c r="G12" s="16" t="s">
        <v>29</v>
      </c>
      <c r="H12" s="16" t="s">
        <v>43</v>
      </c>
      <c r="I12" s="14" t="s">
        <v>9</v>
      </c>
    </row>
    <row r="13" spans="1:10" ht="30" x14ac:dyDescent="0.25">
      <c r="A13" s="21"/>
      <c r="B13" s="14">
        <f>ROW()-ROW(testtbl6141811232427[[#Headers],[Step no.]])</f>
        <v>2</v>
      </c>
      <c r="C13" s="14" t="str">
        <f>C$2&amp;TEXT(testtbl6141811232427[[#This Row],[Step no.]],"000")</f>
        <v>TC38002</v>
      </c>
      <c r="D13" s="16" t="s">
        <v>30</v>
      </c>
      <c r="E13" s="25" t="s">
        <v>28</v>
      </c>
      <c r="F13" s="21"/>
      <c r="G13" s="16" t="s">
        <v>31</v>
      </c>
      <c r="H13" s="16" t="s">
        <v>44</v>
      </c>
      <c r="I13" s="14" t="s">
        <v>9</v>
      </c>
    </row>
    <row r="14" spans="1:10" ht="45" x14ac:dyDescent="0.25">
      <c r="A14" s="21"/>
      <c r="B14" s="14">
        <f>ROW()-ROW(testtbl6141811232427[[#Headers],[Step no.]])</f>
        <v>3</v>
      </c>
      <c r="C14" s="14" t="str">
        <f>C$2&amp;TEXT(testtbl6141811232427[[#This Row],[Step no.]],"000")</f>
        <v>TC38003</v>
      </c>
      <c r="D14" s="16" t="s">
        <v>32</v>
      </c>
      <c r="E14" s="24" t="s">
        <v>34</v>
      </c>
      <c r="F14" s="24" t="s">
        <v>35</v>
      </c>
      <c r="G14" s="16" t="s">
        <v>36</v>
      </c>
      <c r="H14" s="16" t="s">
        <v>36</v>
      </c>
      <c r="I14" s="14" t="s">
        <v>9</v>
      </c>
    </row>
    <row r="15" spans="1:10" ht="45" x14ac:dyDescent="0.25">
      <c r="A15" s="21"/>
      <c r="B15" s="17">
        <f>ROW()-ROW(testtbl6141811232427[[#Headers],[Step no.]])</f>
        <v>4</v>
      </c>
      <c r="C15" s="17" t="str">
        <f>C$2&amp;TEXT(testtbl6141811232427[[#This Row],[Step no.]],"000")</f>
        <v>TC38004</v>
      </c>
      <c r="D15" s="16" t="s">
        <v>33</v>
      </c>
      <c r="E15" s="25" t="s">
        <v>37</v>
      </c>
      <c r="F15" s="24" t="s">
        <v>35</v>
      </c>
      <c r="G15" s="16" t="s">
        <v>38</v>
      </c>
      <c r="H15" s="16" t="s">
        <v>45</v>
      </c>
      <c r="I15" s="18" t="s">
        <v>9</v>
      </c>
      <c r="J15" s="19"/>
    </row>
    <row r="16" spans="1:10" ht="60" x14ac:dyDescent="0.25">
      <c r="A16" s="21"/>
      <c r="B16" s="17">
        <f>ROW()-ROW(testtbl6141811232427[[#Headers],[Step no.]])</f>
        <v>5</v>
      </c>
      <c r="C16" s="17" t="str">
        <f>C$2&amp;TEXT(testtbl6141811232427[[#This Row],[Step no.]],"000")</f>
        <v>TC38005</v>
      </c>
      <c r="D16" s="20" t="s">
        <v>41</v>
      </c>
      <c r="E16" s="25" t="s">
        <v>39</v>
      </c>
      <c r="F16" s="21" t="s">
        <v>40</v>
      </c>
      <c r="G16" s="20" t="s">
        <v>42</v>
      </c>
      <c r="H16" s="16" t="s">
        <v>46</v>
      </c>
      <c r="I16" s="18" t="s">
        <v>9</v>
      </c>
      <c r="J16" s="19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phoneticPr fontId="8" type="noConversion"/>
  <conditionalFormatting sqref="I13:I16">
    <cfRule type="cellIs" dxfId="251" priority="10" operator="equal">
      <formula>"Fail"</formula>
    </cfRule>
    <cfRule type="cellIs" dxfId="250" priority="11" operator="equal">
      <formula>"Pass"</formula>
    </cfRule>
    <cfRule type="containsBlanks" dxfId="249" priority="12">
      <formula>LEN(TRIM(I13))=0</formula>
    </cfRule>
  </conditionalFormatting>
  <conditionalFormatting sqref="I12">
    <cfRule type="cellIs" dxfId="248" priority="7" operator="equal">
      <formula>"Fail"</formula>
    </cfRule>
    <cfRule type="cellIs" dxfId="247" priority="8" operator="equal">
      <formula>"Pass"</formula>
    </cfRule>
    <cfRule type="containsBlanks" dxfId="246" priority="9">
      <formula>LEN(TRIM(I12))=0</formula>
    </cfRule>
  </conditionalFormatting>
  <dataValidations count="3">
    <dataValidation type="list" allowBlank="1" showInputMessage="1" showErrorMessage="1" sqref="I12:I16" xr:uid="{F78957B5-21F1-4182-A0DD-2658BFB9966E}">
      <formula1>"Pass,Fail,Not Attempted"</formula1>
    </dataValidation>
    <dataValidation type="list" allowBlank="1" showInputMessage="1" showErrorMessage="1" sqref="A9:E9" xr:uid="{2FC4FD92-7CFD-46D4-A9F1-2D0A94A00A29}">
      <formula1>progressstatus</formula1>
    </dataValidation>
    <dataValidation type="list" allowBlank="1" showInputMessage="1" showErrorMessage="1" sqref="A10:E10" xr:uid="{FB3A6B66-B6F7-4381-B2B1-BF30DBBD4400}">
      <formula1>teststatus</formula1>
    </dataValidation>
  </dataValidations>
  <hyperlinks>
    <hyperlink ref="C6" r:id="rId1" xr:uid="{34327A3E-94DC-4278-9308-2C96196A01B8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2E44-7A8D-48C6-AE5E-DCF34F8FD3A2}">
  <dimension ref="A1:J17"/>
  <sheetViews>
    <sheetView zoomScale="68" workbookViewId="0">
      <selection activeCell="C3" sqref="C3:F3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2.85546875" style="41" bestFit="1" customWidth="1"/>
    <col min="7" max="7" width="21" bestFit="1" customWidth="1"/>
    <col min="8" max="8" width="17.425781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57</v>
      </c>
      <c r="D2" s="7"/>
      <c r="E2" s="7"/>
      <c r="F2" s="7"/>
    </row>
    <row r="3" spans="1:10" x14ac:dyDescent="0.25">
      <c r="A3" s="5" t="s">
        <v>3</v>
      </c>
      <c r="B3" s="6"/>
      <c r="C3" s="8" t="s">
        <v>62</v>
      </c>
      <c r="D3" s="9"/>
      <c r="E3" s="9"/>
      <c r="F3" s="10"/>
    </row>
    <row r="4" spans="1:10" x14ac:dyDescent="0.25">
      <c r="A4" s="5" t="s">
        <v>4</v>
      </c>
      <c r="B4" s="6"/>
      <c r="C4" s="11" t="s">
        <v>83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44903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ROW()-ROW(testtbl6141811232427567[[#Headers],[Step no.]])</f>
        <v>1</v>
      </c>
      <c r="C12" s="14" t="str">
        <f>C$2&amp;TEXT(testtbl6141811232427567[[#This Row],[Step no.]],"000")</f>
        <v>TC03001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ROW()-ROW(testtbl6141811232427567[[#Headers],[Step no.]])</f>
        <v>2</v>
      </c>
      <c r="C13" s="14" t="str">
        <f>C$2&amp;TEXT(testtbl6141811232427567[[#This Row],[Step no.]],"000")</f>
        <v>TC03002</v>
      </c>
      <c r="D13" s="16" t="s">
        <v>66</v>
      </c>
      <c r="E13" s="24" t="s">
        <v>74</v>
      </c>
      <c r="F13" s="23"/>
      <c r="G13" s="16" t="s">
        <v>69</v>
      </c>
      <c r="H13" s="16" t="s">
        <v>70</v>
      </c>
      <c r="I13" s="14" t="s">
        <v>9</v>
      </c>
    </row>
    <row r="14" spans="1:10" ht="45" x14ac:dyDescent="0.25">
      <c r="A14" s="21"/>
      <c r="B14" s="14">
        <f>ROW()-ROW(testtbl6141811232427567[[#Headers],[Step no.]])</f>
        <v>3</v>
      </c>
      <c r="C14" s="14" t="str">
        <f>C$2&amp;TEXT(testtbl6141811232427567[[#This Row],[Step no.]],"000")</f>
        <v>TC03003</v>
      </c>
      <c r="D14" s="16" t="s">
        <v>71</v>
      </c>
      <c r="E14" s="24" t="s">
        <v>74</v>
      </c>
      <c r="F14" s="24"/>
      <c r="G14" s="16" t="s">
        <v>72</v>
      </c>
      <c r="H14" s="16" t="s">
        <v>72</v>
      </c>
      <c r="I14" s="14" t="s">
        <v>9</v>
      </c>
    </row>
    <row r="15" spans="1:10" ht="60" x14ac:dyDescent="0.25">
      <c r="A15" s="21"/>
      <c r="B15" s="17">
        <f>ROW()-ROW(testtbl6141811232427567[[#Headers],[Step no.]])</f>
        <v>4</v>
      </c>
      <c r="C15" s="17" t="str">
        <f>C$2&amp;TEXT(testtbl6141811232427567[[#This Row],[Step no.]],"000")</f>
        <v>TC03004</v>
      </c>
      <c r="D15" s="16" t="s">
        <v>73</v>
      </c>
      <c r="E15" s="24" t="s">
        <v>74</v>
      </c>
      <c r="F15" s="24" t="s">
        <v>84</v>
      </c>
      <c r="G15" s="16" t="s">
        <v>76</v>
      </c>
      <c r="H15" s="16" t="s">
        <v>76</v>
      </c>
      <c r="I15" s="18" t="s">
        <v>9</v>
      </c>
      <c r="J15" s="19"/>
    </row>
    <row r="16" spans="1:10" ht="30" x14ac:dyDescent="0.25">
      <c r="A16" s="21"/>
      <c r="B16" s="17">
        <f>ROW()-ROW(testtbl6141811232427567[[#Headers],[Step no.]])</f>
        <v>5</v>
      </c>
      <c r="C16" s="17" t="str">
        <f>C$2&amp;TEXT(testtbl6141811232427567[[#This Row],[Step no.]],"000")</f>
        <v>TC03005</v>
      </c>
      <c r="D16" s="20" t="s">
        <v>77</v>
      </c>
      <c r="E16" s="24" t="s">
        <v>37</v>
      </c>
      <c r="F16" s="23"/>
      <c r="G16" s="20" t="s">
        <v>69</v>
      </c>
      <c r="H16" s="16" t="s">
        <v>70</v>
      </c>
      <c r="I16" s="18" t="s">
        <v>9</v>
      </c>
      <c r="J16" s="19"/>
    </row>
    <row r="17" spans="1:10" ht="30" x14ac:dyDescent="0.25">
      <c r="A17" s="21"/>
      <c r="B17" s="31">
        <f>ROW()-ROW(testtbl6141811232427567[[#Headers],[Step no.]])</f>
        <v>6</v>
      </c>
      <c r="C17" s="31" t="str">
        <f>C$2&amp;TEXT(testtbl6141811232427567[[#This Row],[Step no.]],"000")</f>
        <v>TC03006</v>
      </c>
      <c r="D17" s="32" t="s">
        <v>78</v>
      </c>
      <c r="E17" s="24" t="s">
        <v>80</v>
      </c>
      <c r="F17" s="23"/>
      <c r="G17" s="32" t="s">
        <v>79</v>
      </c>
      <c r="H17" s="32" t="s">
        <v>79</v>
      </c>
      <c r="I17" s="38" t="s">
        <v>9</v>
      </c>
      <c r="J17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7">
    <cfRule type="cellIs" dxfId="443" priority="4" operator="equal">
      <formula>"Fail"</formula>
    </cfRule>
    <cfRule type="cellIs" dxfId="442" priority="5" operator="equal">
      <formula>"Pass"</formula>
    </cfRule>
    <cfRule type="containsBlanks" dxfId="441" priority="6">
      <formula>LEN(TRIM(I13))=0</formula>
    </cfRule>
  </conditionalFormatting>
  <conditionalFormatting sqref="I12">
    <cfRule type="cellIs" dxfId="440" priority="1" operator="equal">
      <formula>"Fail"</formula>
    </cfRule>
    <cfRule type="cellIs" dxfId="439" priority="2" operator="equal">
      <formula>"Pass"</formula>
    </cfRule>
    <cfRule type="containsBlanks" dxfId="438" priority="3">
      <formula>LEN(TRIM(I12))=0</formula>
    </cfRule>
  </conditionalFormatting>
  <dataValidations count="3">
    <dataValidation type="list" allowBlank="1" showInputMessage="1" showErrorMessage="1" sqref="A10:E10" xr:uid="{E20BE909-C005-4CCF-A39D-6AB630475386}">
      <formula1>teststatus</formula1>
    </dataValidation>
    <dataValidation type="list" allowBlank="1" showInputMessage="1" showErrorMessage="1" sqref="A9:E9" xr:uid="{9A42CFB4-5D2D-4EE3-B1E5-05924D835841}">
      <formula1>progressstatus</formula1>
    </dataValidation>
    <dataValidation type="list" allowBlank="1" showInputMessage="1" showErrorMessage="1" sqref="I12:I17" xr:uid="{893D50EC-845F-439C-8D9E-7B1E7B8378A6}">
      <formula1>"Pass,Fail,Not Attempted"</formula1>
    </dataValidation>
  </dataValidations>
  <hyperlinks>
    <hyperlink ref="C6" r:id="rId1" xr:uid="{DBC27027-9D82-4140-ADE1-F212F910794A}"/>
  </hyperlinks>
  <pageMargins left="0.7" right="0.7" top="0.75" bottom="0.75" header="0.3" footer="0.3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3AEB-358E-423D-8A6D-81375CD11421}">
  <dimension ref="A1:J15"/>
  <sheetViews>
    <sheetView zoomScale="80" workbookViewId="0">
      <selection activeCell="C3" sqref="C3:F3"/>
    </sheetView>
  </sheetViews>
  <sheetFormatPr defaultRowHeight="15" x14ac:dyDescent="0.25"/>
  <cols>
    <col min="1" max="1" width="20.85546875" bestFit="1" customWidth="1"/>
    <col min="2" max="2" width="14.140625" bestFit="1" customWidth="1"/>
    <col min="3" max="3" width="17.7109375" bestFit="1" customWidth="1"/>
    <col min="4" max="4" width="24.85546875" bestFit="1" customWidth="1"/>
    <col min="5" max="5" width="21" style="34" bestFit="1" customWidth="1"/>
    <col min="6" max="6" width="24.85546875" bestFit="1" customWidth="1"/>
    <col min="7" max="7" width="22.140625" bestFit="1" customWidth="1"/>
    <col min="8" max="8" width="18.5703125" bestFit="1" customWidth="1"/>
    <col min="9" max="9" width="12.42578125" bestFit="1" customWidth="1"/>
    <col min="10" max="10" width="12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206</v>
      </c>
      <c r="D2" s="7"/>
      <c r="E2" s="7"/>
      <c r="F2" s="7"/>
    </row>
    <row r="3" spans="1:10" x14ac:dyDescent="0.25">
      <c r="A3" s="5" t="s">
        <v>3</v>
      </c>
      <c r="B3" s="6"/>
      <c r="C3" s="8" t="s">
        <v>17</v>
      </c>
      <c r="D3" s="9"/>
      <c r="E3" s="9"/>
      <c r="F3" s="10"/>
    </row>
    <row r="4" spans="1:10" x14ac:dyDescent="0.25">
      <c r="A4" s="5" t="s">
        <v>4</v>
      </c>
      <c r="B4" s="6"/>
      <c r="C4" s="11" t="s">
        <v>204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44903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22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30" x14ac:dyDescent="0.25">
      <c r="A12" s="21" t="s">
        <v>48</v>
      </c>
      <c r="B12" s="14">
        <f>ROW()-ROW(testtbl61418112324273[[#Headers],[Step no.]])</f>
        <v>1</v>
      </c>
      <c r="C12" s="14" t="str">
        <f>C$2&amp;TEXT(testtbl61418112324273[[#This Row],[Step no.]],"000")</f>
        <v>TC39001</v>
      </c>
      <c r="D12" s="16" t="s">
        <v>27</v>
      </c>
      <c r="E12" s="24" t="s">
        <v>28</v>
      </c>
      <c r="F12" s="25" t="s">
        <v>16</v>
      </c>
      <c r="G12" s="16" t="s">
        <v>29</v>
      </c>
      <c r="H12" s="16" t="s">
        <v>43</v>
      </c>
      <c r="I12" s="14" t="s">
        <v>9</v>
      </c>
    </row>
    <row r="13" spans="1:10" x14ac:dyDescent="0.25">
      <c r="A13" s="21"/>
      <c r="B13" s="14">
        <f>ROW()-ROW(testtbl61418112324273[[#Headers],[Step no.]])</f>
        <v>2</v>
      </c>
      <c r="C13" s="14" t="str">
        <f>C$2&amp;TEXT(testtbl61418112324273[[#This Row],[Step no.]],"000")</f>
        <v>TC39002</v>
      </c>
      <c r="D13" s="16" t="s">
        <v>30</v>
      </c>
      <c r="E13" s="24" t="s">
        <v>28</v>
      </c>
      <c r="F13" s="21"/>
      <c r="G13" s="16" t="s">
        <v>31</v>
      </c>
      <c r="H13" s="16" t="s">
        <v>44</v>
      </c>
      <c r="I13" s="14" t="s">
        <v>9</v>
      </c>
    </row>
    <row r="14" spans="1:10" ht="75" x14ac:dyDescent="0.25">
      <c r="A14" s="21"/>
      <c r="B14" s="14">
        <f>ROW()-ROW(testtbl61418112324273[[#Headers],[Step no.]])</f>
        <v>3</v>
      </c>
      <c r="C14" s="14" t="str">
        <f>C$2&amp;TEXT(testtbl61418112324273[[#This Row],[Step no.]],"000")</f>
        <v>TC39003</v>
      </c>
      <c r="D14" s="16" t="s">
        <v>32</v>
      </c>
      <c r="E14" s="24" t="s">
        <v>49</v>
      </c>
      <c r="F14" s="24" t="s">
        <v>50</v>
      </c>
      <c r="G14" s="16" t="s">
        <v>51</v>
      </c>
      <c r="H14" s="16" t="s">
        <v>52</v>
      </c>
      <c r="I14" s="14" t="s">
        <v>9</v>
      </c>
    </row>
    <row r="15" spans="1:10" s="40" customFormat="1" ht="45" x14ac:dyDescent="0.25">
      <c r="A15" s="21" t="s">
        <v>48</v>
      </c>
      <c r="B15" s="31">
        <f>ROW()-ROW(testtbl61418112324273[[#Headers],[Step no.]])</f>
        <v>4</v>
      </c>
      <c r="C15" s="31" t="str">
        <f>C$2&amp;TEXT(testtbl61418112324273[[#This Row],[Step no.]],"000")</f>
        <v>TC39004</v>
      </c>
      <c r="D15" s="37" t="s">
        <v>32</v>
      </c>
      <c r="E15" s="24" t="s">
        <v>53</v>
      </c>
      <c r="F15" s="25" t="s">
        <v>54</v>
      </c>
      <c r="G15" s="37" t="s">
        <v>55</v>
      </c>
      <c r="H15" s="37" t="s">
        <v>56</v>
      </c>
      <c r="I15" s="38" t="s">
        <v>9</v>
      </c>
      <c r="J15" s="39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5">
    <cfRule type="cellIs" dxfId="245" priority="4" operator="equal">
      <formula>"Fail"</formula>
    </cfRule>
    <cfRule type="cellIs" dxfId="244" priority="5" operator="equal">
      <formula>"Pass"</formula>
    </cfRule>
    <cfRule type="containsBlanks" dxfId="243" priority="6">
      <formula>LEN(TRIM(I13))=0</formula>
    </cfRule>
  </conditionalFormatting>
  <conditionalFormatting sqref="I12">
    <cfRule type="cellIs" dxfId="242" priority="1" operator="equal">
      <formula>"Fail"</formula>
    </cfRule>
    <cfRule type="cellIs" dxfId="241" priority="2" operator="equal">
      <formula>"Pass"</formula>
    </cfRule>
    <cfRule type="containsBlanks" dxfId="240" priority="3">
      <formula>LEN(TRIM(I12))=0</formula>
    </cfRule>
  </conditionalFormatting>
  <dataValidations count="3">
    <dataValidation type="list" allowBlank="1" showInputMessage="1" showErrorMessage="1" sqref="A10:E10" xr:uid="{7766C811-6BDE-420E-B4FE-40A28604B8EE}">
      <formula1>teststatus</formula1>
    </dataValidation>
    <dataValidation type="list" allowBlank="1" showInputMessage="1" showErrorMessage="1" sqref="A9:E9" xr:uid="{8E598BB9-33E9-4FAB-9080-33F0AEBD3324}">
      <formula1>progressstatus</formula1>
    </dataValidation>
    <dataValidation type="list" allowBlank="1" showInputMessage="1" showErrorMessage="1" sqref="I12:I15" xr:uid="{7D4D10EC-AB5F-424A-BB74-79D9EF7F366A}">
      <formula1>"Pass,Fail,Not Attempted"</formula1>
    </dataValidation>
  </dataValidations>
  <hyperlinks>
    <hyperlink ref="C6" r:id="rId1" xr:uid="{3D44973C-7048-4198-AD88-4AAB125821E8}"/>
  </hyperlinks>
  <pageMargins left="0.7" right="0.7" top="0.75" bottom="0.75" header="0.3" footer="0.3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795F2-7454-4920-B8EE-BAECF3CC7C01}">
  <dimension ref="A1:J15"/>
  <sheetViews>
    <sheetView topLeftCell="B1" zoomScale="85" zoomScaleNormal="85" workbookViewId="0">
      <selection activeCell="C9" sqref="C9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8.85546875" style="29" bestFit="1" customWidth="1"/>
    <col min="6" max="6" width="22.85546875" bestFit="1" customWidth="1"/>
    <col min="7" max="7" width="21" bestFit="1" customWidth="1"/>
    <col min="8" max="8" width="17.425781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207</v>
      </c>
      <c r="D2" s="7"/>
      <c r="E2" s="7"/>
      <c r="F2" s="7"/>
    </row>
    <row r="3" spans="1:10" x14ac:dyDescent="0.25">
      <c r="A3" s="5" t="s">
        <v>3</v>
      </c>
      <c r="B3" s="6"/>
      <c r="C3" s="8" t="s">
        <v>58</v>
      </c>
      <c r="D3" s="9"/>
      <c r="E3" s="9"/>
      <c r="F3" s="10"/>
    </row>
    <row r="4" spans="1:10" x14ac:dyDescent="0.25">
      <c r="A4" s="5" t="s">
        <v>4</v>
      </c>
      <c r="B4" s="6"/>
      <c r="C4" s="11" t="s">
        <v>208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0" t="s">
        <v>22</v>
      </c>
      <c r="F11" s="22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30" x14ac:dyDescent="0.25">
      <c r="A12" s="21" t="s">
        <v>20</v>
      </c>
      <c r="B12" s="14">
        <f>ROW()-ROW(testtbl61418112324274[[#Headers],[Step no.]])</f>
        <v>1</v>
      </c>
      <c r="C12" s="14" t="str">
        <f>C$2&amp;TEXT(testtbl61418112324274[[#This Row],[Step no.]],"000")</f>
        <v>TC40001</v>
      </c>
      <c r="D12" s="16" t="s">
        <v>27</v>
      </c>
      <c r="E12" s="25" t="s">
        <v>28</v>
      </c>
      <c r="F12" s="25" t="s">
        <v>16</v>
      </c>
      <c r="G12" s="16" t="s">
        <v>29</v>
      </c>
      <c r="H12" s="16" t="s">
        <v>43</v>
      </c>
      <c r="I12" s="14" t="s">
        <v>9</v>
      </c>
    </row>
    <row r="13" spans="1:10" ht="30" x14ac:dyDescent="0.25">
      <c r="A13" s="21"/>
      <c r="B13" s="14">
        <f>ROW()-ROW(testtbl61418112324274[[#Headers],[Step no.]])</f>
        <v>2</v>
      </c>
      <c r="C13" s="14" t="str">
        <f>C$2&amp;TEXT(testtbl61418112324274[[#This Row],[Step no.]],"000")</f>
        <v>TC40002</v>
      </c>
      <c r="D13" s="16" t="s">
        <v>209</v>
      </c>
      <c r="E13" s="25" t="s">
        <v>28</v>
      </c>
      <c r="F13" s="21"/>
      <c r="G13" s="16" t="s">
        <v>210</v>
      </c>
      <c r="H13" s="16" t="s">
        <v>211</v>
      </c>
      <c r="I13" s="14" t="s">
        <v>9</v>
      </c>
    </row>
    <row r="14" spans="1:10" ht="45" x14ac:dyDescent="0.25">
      <c r="A14" s="21"/>
      <c r="B14" s="14">
        <f>ROW()-ROW(testtbl61418112324274[[#Headers],[Step no.]])</f>
        <v>3</v>
      </c>
      <c r="C14" s="14" t="str">
        <f>C$2&amp;TEXT(testtbl61418112324274[[#This Row],[Step no.]],"000")</f>
        <v>TC40003</v>
      </c>
      <c r="D14" s="16" t="s">
        <v>32</v>
      </c>
      <c r="E14" s="24" t="s">
        <v>34</v>
      </c>
      <c r="F14" s="24" t="s">
        <v>35</v>
      </c>
      <c r="G14" s="16" t="s">
        <v>36</v>
      </c>
      <c r="H14" s="16" t="s">
        <v>36</v>
      </c>
      <c r="I14" s="14" t="s">
        <v>9</v>
      </c>
    </row>
    <row r="15" spans="1:10" x14ac:dyDescent="0.25">
      <c r="A15" s="21"/>
      <c r="B15" s="17">
        <f>ROW()-ROW(testtbl61418112324274[[#Headers],[Step no.]])</f>
        <v>4</v>
      </c>
      <c r="C15" s="17" t="str">
        <f>C$2&amp;TEXT(testtbl61418112324274[[#This Row],[Step no.]],"000")</f>
        <v>TC40004</v>
      </c>
      <c r="D15" s="16" t="s">
        <v>209</v>
      </c>
      <c r="E15" s="25" t="s">
        <v>37</v>
      </c>
      <c r="F15" s="24"/>
      <c r="G15" s="16" t="s">
        <v>61</v>
      </c>
      <c r="H15" s="16" t="s">
        <v>212</v>
      </c>
      <c r="I15" s="18" t="s">
        <v>9</v>
      </c>
      <c r="J15" s="19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5">
    <cfRule type="cellIs" dxfId="239" priority="4" operator="equal">
      <formula>"Fail"</formula>
    </cfRule>
    <cfRule type="cellIs" dxfId="238" priority="5" operator="equal">
      <formula>"Pass"</formula>
    </cfRule>
    <cfRule type="containsBlanks" dxfId="237" priority="6">
      <formula>LEN(TRIM(I13))=0</formula>
    </cfRule>
  </conditionalFormatting>
  <conditionalFormatting sqref="I12">
    <cfRule type="cellIs" dxfId="236" priority="1" operator="equal">
      <formula>"Fail"</formula>
    </cfRule>
    <cfRule type="cellIs" dxfId="235" priority="2" operator="equal">
      <formula>"Pass"</formula>
    </cfRule>
    <cfRule type="containsBlanks" dxfId="234" priority="3">
      <formula>LEN(TRIM(I12))=0</formula>
    </cfRule>
  </conditionalFormatting>
  <dataValidations count="3">
    <dataValidation type="list" allowBlank="1" showInputMessage="1" showErrorMessage="1" sqref="A10:E10" xr:uid="{2EBFE294-4519-46BB-960C-0D75BDB8A956}">
      <formula1>teststatus</formula1>
    </dataValidation>
    <dataValidation type="list" allowBlank="1" showInputMessage="1" showErrorMessage="1" sqref="A9:E9" xr:uid="{36E54C56-6B41-4D7C-ACAB-AD1B37DAF0C7}">
      <formula1>progressstatus</formula1>
    </dataValidation>
    <dataValidation type="list" allowBlank="1" showInputMessage="1" showErrorMessage="1" sqref="I12:I15" xr:uid="{60B1CD75-65E3-4598-B7F6-A03E564F99D7}">
      <formula1>"Pass,Fail,Not Attempted"</formula1>
    </dataValidation>
  </dataValidations>
  <hyperlinks>
    <hyperlink ref="C6" r:id="rId1" xr:uid="{571FF0A6-E8AF-438B-917B-ED50321BC35C}"/>
  </hyperlinks>
  <pageMargins left="0.7" right="0.7" top="0.75" bottom="0.75" header="0.3" footer="0.3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01AB5-7F5D-49C2-BF01-553E84355B1D}">
  <dimension ref="A1:J15"/>
  <sheetViews>
    <sheetView zoomScale="92" workbookViewId="0">
      <selection sqref="A1:XFD1048576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8.85546875" style="29" bestFit="1" customWidth="1"/>
    <col min="6" max="6" width="22.85546875" bestFit="1" customWidth="1"/>
    <col min="7" max="7" width="21" bestFit="1" customWidth="1"/>
    <col min="8" max="8" width="17.425781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218</v>
      </c>
      <c r="D2" s="7"/>
      <c r="E2" s="7"/>
      <c r="F2" s="7"/>
    </row>
    <row r="3" spans="1:10" x14ac:dyDescent="0.25">
      <c r="A3" s="5" t="s">
        <v>3</v>
      </c>
      <c r="B3" s="6"/>
      <c r="C3" s="8" t="s">
        <v>58</v>
      </c>
      <c r="D3" s="9"/>
      <c r="E3" s="9"/>
      <c r="F3" s="10"/>
    </row>
    <row r="4" spans="1:10" x14ac:dyDescent="0.25">
      <c r="A4" s="5" t="s">
        <v>4</v>
      </c>
      <c r="B4" s="6"/>
      <c r="C4" s="11" t="s">
        <v>213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0" t="s">
        <v>22</v>
      </c>
      <c r="F11" s="22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30" x14ac:dyDescent="0.25">
      <c r="A12" s="21" t="s">
        <v>48</v>
      </c>
      <c r="B12" s="14">
        <f>ROW()-ROW(testtbl6141811232427445[[#Headers],[Step no.]])</f>
        <v>1</v>
      </c>
      <c r="C12" s="14" t="str">
        <f>C$2&amp;TEXT(testtbl6141811232427445[[#This Row],[Step no.]],"000")</f>
        <v>TC41001</v>
      </c>
      <c r="D12" s="16" t="s">
        <v>27</v>
      </c>
      <c r="E12" s="25" t="s">
        <v>28</v>
      </c>
      <c r="F12" s="25" t="s">
        <v>16</v>
      </c>
      <c r="G12" s="16" t="s">
        <v>29</v>
      </c>
      <c r="H12" s="16" t="s">
        <v>43</v>
      </c>
      <c r="I12" s="14" t="s">
        <v>9</v>
      </c>
    </row>
    <row r="13" spans="1:10" ht="30" x14ac:dyDescent="0.25">
      <c r="A13" s="21"/>
      <c r="B13" s="14">
        <f>ROW()-ROW(testtbl6141811232427445[[#Headers],[Step no.]])</f>
        <v>2</v>
      </c>
      <c r="C13" s="14" t="str">
        <f>C$2&amp;TEXT(testtbl6141811232427445[[#This Row],[Step no.]],"000")</f>
        <v>TC41002</v>
      </c>
      <c r="D13" s="16" t="s">
        <v>209</v>
      </c>
      <c r="E13" s="25" t="s">
        <v>28</v>
      </c>
      <c r="F13" s="21"/>
      <c r="G13" s="16" t="s">
        <v>210</v>
      </c>
      <c r="H13" s="16" t="s">
        <v>211</v>
      </c>
      <c r="I13" s="14" t="s">
        <v>9</v>
      </c>
    </row>
    <row r="14" spans="1:10" ht="45" x14ac:dyDescent="0.25">
      <c r="A14" s="21"/>
      <c r="B14" s="14">
        <f>ROW()-ROW(testtbl6141811232427445[[#Headers],[Step no.]])</f>
        <v>3</v>
      </c>
      <c r="C14" s="14" t="str">
        <f>C$2&amp;TEXT(testtbl6141811232427445[[#This Row],[Step no.]],"000")</f>
        <v>TC41003</v>
      </c>
      <c r="D14" s="16" t="s">
        <v>214</v>
      </c>
      <c r="E14" s="24" t="s">
        <v>214</v>
      </c>
      <c r="F14" s="24" t="s">
        <v>215</v>
      </c>
      <c r="G14" s="16" t="s">
        <v>187</v>
      </c>
      <c r="H14" s="16" t="s">
        <v>187</v>
      </c>
      <c r="I14" s="14" t="s">
        <v>9</v>
      </c>
    </row>
    <row r="15" spans="1:10" ht="60" x14ac:dyDescent="0.25">
      <c r="A15" s="21"/>
      <c r="B15" s="17">
        <f>ROW()-ROW(testtbl6141811232427445[[#Headers],[Step no.]])</f>
        <v>4</v>
      </c>
      <c r="C15" s="17" t="str">
        <f>C$2&amp;TEXT(testtbl6141811232427445[[#This Row],[Step no.]],"000")</f>
        <v>TC41004</v>
      </c>
      <c r="D15" s="16" t="s">
        <v>209</v>
      </c>
      <c r="E15" s="25" t="s">
        <v>216</v>
      </c>
      <c r="F15" s="24"/>
      <c r="G15" s="16" t="s">
        <v>217</v>
      </c>
      <c r="H15" s="16" t="s">
        <v>217</v>
      </c>
      <c r="I15" s="18" t="s">
        <v>9</v>
      </c>
      <c r="J15" s="19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5">
    <cfRule type="cellIs" dxfId="233" priority="4" operator="equal">
      <formula>"Fail"</formula>
    </cfRule>
    <cfRule type="cellIs" dxfId="232" priority="5" operator="equal">
      <formula>"Pass"</formula>
    </cfRule>
    <cfRule type="containsBlanks" dxfId="231" priority="6">
      <formula>LEN(TRIM(I13))=0</formula>
    </cfRule>
  </conditionalFormatting>
  <conditionalFormatting sqref="I12">
    <cfRule type="cellIs" dxfId="230" priority="1" operator="equal">
      <formula>"Fail"</formula>
    </cfRule>
    <cfRule type="cellIs" dxfId="229" priority="2" operator="equal">
      <formula>"Pass"</formula>
    </cfRule>
    <cfRule type="containsBlanks" dxfId="228" priority="3">
      <formula>LEN(TRIM(I12))=0</formula>
    </cfRule>
  </conditionalFormatting>
  <dataValidations count="3">
    <dataValidation type="list" allowBlank="1" showInputMessage="1" showErrorMessage="1" sqref="I12:I15" xr:uid="{FA8D1BAF-4435-4A7E-BC7D-9E4F79454604}">
      <formula1>"Pass,Fail,Not Attempted"</formula1>
    </dataValidation>
    <dataValidation type="list" allowBlank="1" showInputMessage="1" showErrorMessage="1" sqref="A9:E9" xr:uid="{C973D70B-8337-4CB9-9219-2CB05E5E14F7}">
      <formula1>progressstatus</formula1>
    </dataValidation>
    <dataValidation type="list" allowBlank="1" showInputMessage="1" showErrorMessage="1" sqref="A10:E10" xr:uid="{95A5EE0B-FA44-4E74-89D0-2EA9E136728F}">
      <formula1>teststatus</formula1>
    </dataValidation>
  </dataValidations>
  <hyperlinks>
    <hyperlink ref="C6" r:id="rId1" xr:uid="{B2FEE73E-E079-49F1-86EA-9BF4E67D6EC4}"/>
  </hyperlinks>
  <pageMargins left="0.7" right="0.7" top="0.75" bottom="0.75" header="0.3" footer="0.3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E8B7-F68B-4979-A8AA-05A4DDEA05D2}">
  <dimension ref="A1:J15"/>
  <sheetViews>
    <sheetView workbookViewId="0">
      <selection sqref="A1:XFD1048576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8.85546875" style="29" bestFit="1" customWidth="1"/>
    <col min="6" max="6" width="22.85546875" bestFit="1" customWidth="1"/>
    <col min="7" max="7" width="21" bestFit="1" customWidth="1"/>
    <col min="8" max="8" width="17.425781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220</v>
      </c>
      <c r="D2" s="7"/>
      <c r="E2" s="7"/>
      <c r="F2" s="7"/>
    </row>
    <row r="3" spans="1:10" x14ac:dyDescent="0.25">
      <c r="A3" s="5" t="s">
        <v>3</v>
      </c>
      <c r="B3" s="6"/>
      <c r="C3" s="8" t="s">
        <v>58</v>
      </c>
      <c r="D3" s="9"/>
      <c r="E3" s="9"/>
      <c r="F3" s="10"/>
    </row>
    <row r="4" spans="1:10" x14ac:dyDescent="0.25">
      <c r="A4" s="5" t="s">
        <v>4</v>
      </c>
      <c r="B4" s="6"/>
      <c r="C4" s="11" t="s">
        <v>219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0" t="s">
        <v>22</v>
      </c>
      <c r="F11" s="22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30" x14ac:dyDescent="0.25">
      <c r="A12" s="21" t="s">
        <v>48</v>
      </c>
      <c r="B12" s="14">
        <f>ROW()-ROW(testtbl614181123242744546[[#Headers],[Step no.]])</f>
        <v>1</v>
      </c>
      <c r="C12" s="14" t="str">
        <f>C$2&amp;TEXT(testtbl614181123242744546[[#This Row],[Step no.]],"000")</f>
        <v>TC42001</v>
      </c>
      <c r="D12" s="16" t="s">
        <v>27</v>
      </c>
      <c r="E12" s="25" t="s">
        <v>28</v>
      </c>
      <c r="F12" s="25" t="s">
        <v>16</v>
      </c>
      <c r="G12" s="16" t="s">
        <v>29</v>
      </c>
      <c r="H12" s="16" t="s">
        <v>43</v>
      </c>
      <c r="I12" s="14" t="s">
        <v>9</v>
      </c>
    </row>
    <row r="13" spans="1:10" ht="30" x14ac:dyDescent="0.25">
      <c r="A13" s="21"/>
      <c r="B13" s="14">
        <f>ROW()-ROW(testtbl614181123242744546[[#Headers],[Step no.]])</f>
        <v>2</v>
      </c>
      <c r="C13" s="14" t="str">
        <f>C$2&amp;TEXT(testtbl614181123242744546[[#This Row],[Step no.]],"000")</f>
        <v>TC42002</v>
      </c>
      <c r="D13" s="16" t="s">
        <v>209</v>
      </c>
      <c r="E13" s="25" t="s">
        <v>28</v>
      </c>
      <c r="F13" s="21"/>
      <c r="G13" s="16" t="s">
        <v>210</v>
      </c>
      <c r="H13" s="16" t="s">
        <v>211</v>
      </c>
      <c r="I13" s="14" t="s">
        <v>9</v>
      </c>
    </row>
    <row r="14" spans="1:10" ht="45" x14ac:dyDescent="0.25">
      <c r="A14" s="21"/>
      <c r="B14" s="14">
        <f>ROW()-ROW(testtbl614181123242744546[[#Headers],[Step no.]])</f>
        <v>3</v>
      </c>
      <c r="C14" s="14" t="str">
        <f>C$2&amp;TEXT(testtbl614181123242744546[[#This Row],[Step no.]],"000")</f>
        <v>TC42003</v>
      </c>
      <c r="D14" s="16" t="s">
        <v>32</v>
      </c>
      <c r="E14" s="24" t="s">
        <v>221</v>
      </c>
      <c r="F14" s="24" t="s">
        <v>222</v>
      </c>
      <c r="G14" s="16" t="s">
        <v>223</v>
      </c>
      <c r="H14" s="16" t="s">
        <v>224</v>
      </c>
      <c r="I14" s="14" t="s">
        <v>9</v>
      </c>
    </row>
    <row r="15" spans="1:10" ht="60" x14ac:dyDescent="0.25">
      <c r="A15" s="21"/>
      <c r="B15" s="17">
        <f>ROW()-ROW(testtbl614181123242744546[[#Headers],[Step no.]])</f>
        <v>4</v>
      </c>
      <c r="C15" s="17" t="str">
        <f>C$2&amp;TEXT(testtbl614181123242744546[[#This Row],[Step no.]],"000")</f>
        <v>TC42004</v>
      </c>
      <c r="D15" s="16" t="s">
        <v>209</v>
      </c>
      <c r="E15" s="25" t="s">
        <v>108</v>
      </c>
      <c r="F15" s="24"/>
      <c r="G15" s="16" t="s">
        <v>217</v>
      </c>
      <c r="H15" s="16" t="s">
        <v>217</v>
      </c>
      <c r="I15" s="18" t="s">
        <v>9</v>
      </c>
      <c r="J15" s="19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5">
    <cfRule type="cellIs" dxfId="215" priority="4" operator="equal">
      <formula>"Fail"</formula>
    </cfRule>
    <cfRule type="cellIs" dxfId="214" priority="5" operator="equal">
      <formula>"Pass"</formula>
    </cfRule>
    <cfRule type="containsBlanks" dxfId="213" priority="6">
      <formula>LEN(TRIM(I13))=0</formula>
    </cfRule>
  </conditionalFormatting>
  <conditionalFormatting sqref="I12">
    <cfRule type="cellIs" dxfId="212" priority="1" operator="equal">
      <formula>"Fail"</formula>
    </cfRule>
    <cfRule type="cellIs" dxfId="211" priority="2" operator="equal">
      <formula>"Pass"</formula>
    </cfRule>
    <cfRule type="containsBlanks" dxfId="210" priority="3">
      <formula>LEN(TRIM(I12))=0</formula>
    </cfRule>
  </conditionalFormatting>
  <dataValidations count="3">
    <dataValidation type="list" allowBlank="1" showInputMessage="1" showErrorMessage="1" sqref="A10:E10" xr:uid="{7D20DC0B-6DD4-483E-B090-94D54792A6AA}">
      <formula1>teststatus</formula1>
    </dataValidation>
    <dataValidation type="list" allowBlank="1" showInputMessage="1" showErrorMessage="1" sqref="A9:E9" xr:uid="{1C76365A-FC56-4444-9590-00877636AAFE}">
      <formula1>progressstatus</formula1>
    </dataValidation>
    <dataValidation type="list" allowBlank="1" showInputMessage="1" showErrorMessage="1" sqref="I12:I15" xr:uid="{56DA6442-27FB-4EC1-A499-822147F74E7C}">
      <formula1>"Pass,Fail,Not Attempted"</formula1>
    </dataValidation>
  </dataValidations>
  <hyperlinks>
    <hyperlink ref="C6" r:id="rId1" xr:uid="{ABF13664-9EC7-4F2D-B4F9-B09ED5D84892}"/>
  </hyperlinks>
  <pageMargins left="0.7" right="0.7" top="0.75" bottom="0.75" header="0.3" footer="0.3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A7DC-FEE0-4E88-9685-32A50CC0499D}">
  <dimension ref="A1:J15"/>
  <sheetViews>
    <sheetView workbookViewId="0">
      <selection activeCell="F15" sqref="F15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8.85546875" style="29" bestFit="1" customWidth="1"/>
    <col min="6" max="6" width="22.85546875" bestFit="1" customWidth="1"/>
    <col min="7" max="7" width="21" bestFit="1" customWidth="1"/>
    <col min="8" max="8" width="17.425781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225</v>
      </c>
      <c r="D2" s="7"/>
      <c r="E2" s="7"/>
      <c r="F2" s="7"/>
    </row>
    <row r="3" spans="1:10" x14ac:dyDescent="0.25">
      <c r="A3" s="5" t="s">
        <v>3</v>
      </c>
      <c r="B3" s="6"/>
      <c r="C3" s="8" t="s">
        <v>58</v>
      </c>
      <c r="D3" s="9"/>
      <c r="E3" s="9"/>
      <c r="F3" s="10"/>
    </row>
    <row r="4" spans="1:10" x14ac:dyDescent="0.25">
      <c r="A4" s="5" t="s">
        <v>4</v>
      </c>
      <c r="B4" s="6"/>
      <c r="C4" s="11" t="s">
        <v>226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0" t="s">
        <v>22</v>
      </c>
      <c r="F11" s="22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30" x14ac:dyDescent="0.25">
      <c r="A12" s="21" t="s">
        <v>48</v>
      </c>
      <c r="B12" s="14">
        <f>ROW()-ROW(testtbl61418112324274454647[[#Headers],[Step no.]])</f>
        <v>1</v>
      </c>
      <c r="C12" s="14" t="str">
        <f>C$2&amp;TEXT(testtbl61418112324274454647[[#This Row],[Step no.]],"000")</f>
        <v>TC43001</v>
      </c>
      <c r="D12" s="16" t="s">
        <v>27</v>
      </c>
      <c r="E12" s="25" t="s">
        <v>28</v>
      </c>
      <c r="F12" s="25" t="s">
        <v>16</v>
      </c>
      <c r="G12" s="16" t="s">
        <v>29</v>
      </c>
      <c r="H12" s="16" t="s">
        <v>43</v>
      </c>
      <c r="I12" s="14" t="s">
        <v>9</v>
      </c>
    </row>
    <row r="13" spans="1:10" ht="30" x14ac:dyDescent="0.25">
      <c r="A13" s="21"/>
      <c r="B13" s="14">
        <f>ROW()-ROW(testtbl61418112324274454647[[#Headers],[Step no.]])</f>
        <v>2</v>
      </c>
      <c r="C13" s="14" t="str">
        <f>C$2&amp;TEXT(testtbl61418112324274454647[[#This Row],[Step no.]],"000")</f>
        <v>TC43002</v>
      </c>
      <c r="D13" s="16" t="s">
        <v>209</v>
      </c>
      <c r="E13" s="25" t="s">
        <v>28</v>
      </c>
      <c r="F13" s="21"/>
      <c r="G13" s="16" t="s">
        <v>210</v>
      </c>
      <c r="H13" s="16" t="s">
        <v>211</v>
      </c>
      <c r="I13" s="14" t="s">
        <v>9</v>
      </c>
    </row>
    <row r="14" spans="1:10" ht="45" x14ac:dyDescent="0.25">
      <c r="A14" s="21"/>
      <c r="B14" s="14">
        <f>ROW()-ROW(testtbl61418112324274454647[[#Headers],[Step no.]])</f>
        <v>3</v>
      </c>
      <c r="C14" s="14" t="str">
        <f>C$2&amp;TEXT(testtbl61418112324274454647[[#This Row],[Step no.]],"000")</f>
        <v>TC43003</v>
      </c>
      <c r="D14" s="16" t="s">
        <v>32</v>
      </c>
      <c r="E14" s="24" t="s">
        <v>227</v>
      </c>
      <c r="F14" s="24" t="s">
        <v>228</v>
      </c>
      <c r="G14" s="16" t="s">
        <v>223</v>
      </c>
      <c r="H14" s="16" t="s">
        <v>224</v>
      </c>
      <c r="I14" s="14" t="s">
        <v>9</v>
      </c>
    </row>
    <row r="15" spans="1:10" ht="60" x14ac:dyDescent="0.25">
      <c r="A15" s="21"/>
      <c r="B15" s="17">
        <f>ROW()-ROW(testtbl61418112324274454647[[#Headers],[Step no.]])</f>
        <v>4</v>
      </c>
      <c r="C15" s="17" t="str">
        <f>C$2&amp;TEXT(testtbl61418112324274454647[[#This Row],[Step no.]],"000")</f>
        <v>TC43004</v>
      </c>
      <c r="D15" s="16" t="s">
        <v>209</v>
      </c>
      <c r="E15" s="25" t="s">
        <v>108</v>
      </c>
      <c r="F15" s="24"/>
      <c r="G15" s="16" t="s">
        <v>217</v>
      </c>
      <c r="H15" s="16" t="s">
        <v>217</v>
      </c>
      <c r="I15" s="18" t="s">
        <v>9</v>
      </c>
      <c r="J15" s="19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5">
    <cfRule type="cellIs" dxfId="197" priority="4" operator="equal">
      <formula>"Fail"</formula>
    </cfRule>
    <cfRule type="cellIs" dxfId="196" priority="5" operator="equal">
      <formula>"Pass"</formula>
    </cfRule>
    <cfRule type="containsBlanks" dxfId="195" priority="6">
      <formula>LEN(TRIM(I13))=0</formula>
    </cfRule>
  </conditionalFormatting>
  <conditionalFormatting sqref="I12">
    <cfRule type="cellIs" dxfId="194" priority="1" operator="equal">
      <formula>"Fail"</formula>
    </cfRule>
    <cfRule type="cellIs" dxfId="193" priority="2" operator="equal">
      <formula>"Pass"</formula>
    </cfRule>
    <cfRule type="containsBlanks" dxfId="192" priority="3">
      <formula>LEN(TRIM(I12))=0</formula>
    </cfRule>
  </conditionalFormatting>
  <dataValidations count="3">
    <dataValidation type="list" allowBlank="1" showInputMessage="1" showErrorMessage="1" sqref="I12:I15" xr:uid="{B76795C5-3862-4119-898A-233EDFCC343B}">
      <formula1>"Pass,Fail,Not Attempted"</formula1>
    </dataValidation>
    <dataValidation type="list" allowBlank="1" showInputMessage="1" showErrorMessage="1" sqref="A9:E9" xr:uid="{553A839C-3D0C-4208-94EE-BDD8F053A4B5}">
      <formula1>progressstatus</formula1>
    </dataValidation>
    <dataValidation type="list" allowBlank="1" showInputMessage="1" showErrorMessage="1" sqref="A10:E10" xr:uid="{63AAB8BB-CB27-4EAC-A00F-7F5F2A487A38}">
      <formula1>teststatus</formula1>
    </dataValidation>
  </dataValidations>
  <hyperlinks>
    <hyperlink ref="C6" r:id="rId1" xr:uid="{1960D1EC-57B2-4ED5-AE84-311D977BCA60}"/>
  </hyperlinks>
  <pageMargins left="0.7" right="0.7" top="0.75" bottom="0.75" header="0.3" footer="0.3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1656-CDB5-4457-9E0A-3C240B435FCC}">
  <dimension ref="A1:J17"/>
  <sheetViews>
    <sheetView zoomScale="78" workbookViewId="0">
      <selection activeCell="F14" sqref="F14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2.85546875" style="41" bestFit="1" customWidth="1"/>
    <col min="7" max="7" width="21" bestFit="1" customWidth="1"/>
    <col min="8" max="8" width="17.425781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229</v>
      </c>
      <c r="D2" s="7"/>
      <c r="E2" s="7"/>
      <c r="F2" s="7"/>
    </row>
    <row r="3" spans="1:10" x14ac:dyDescent="0.25">
      <c r="A3" s="5" t="s">
        <v>3</v>
      </c>
      <c r="B3" s="6"/>
      <c r="C3" s="8" t="s">
        <v>230</v>
      </c>
      <c r="D3" s="9"/>
      <c r="E3" s="9"/>
      <c r="F3" s="10"/>
    </row>
    <row r="4" spans="1:10" x14ac:dyDescent="0.25">
      <c r="A4" s="5" t="s">
        <v>4</v>
      </c>
      <c r="B4" s="6"/>
      <c r="C4" s="11" t="s">
        <v>231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ROW()-ROW(testtbl6141811232427548[[#Headers],[Step no.]])</f>
        <v>1</v>
      </c>
      <c r="C12" s="14" t="str">
        <f>C$2&amp;TEXT(testtbl6141811232427548[[#This Row],[Step no.]],"000")</f>
        <v>TC44001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ROW()-ROW(testtbl6141811232427548[[#Headers],[Step no.]])</f>
        <v>2</v>
      </c>
      <c r="C13" s="14" t="str">
        <f>C$2&amp;TEXT(testtbl6141811232427548[[#This Row],[Step no.]],"000")</f>
        <v>TC44002</v>
      </c>
      <c r="D13" s="16" t="s">
        <v>66</v>
      </c>
      <c r="E13" s="24" t="s">
        <v>74</v>
      </c>
      <c r="F13" s="23"/>
      <c r="G13" s="16" t="s">
        <v>69</v>
      </c>
      <c r="H13" s="16" t="s">
        <v>70</v>
      </c>
      <c r="I13" s="14" t="s">
        <v>9</v>
      </c>
    </row>
    <row r="14" spans="1:10" ht="45" x14ac:dyDescent="0.25">
      <c r="A14" s="21"/>
      <c r="B14" s="14">
        <f>ROW()-ROW(testtbl6141811232427548[[#Headers],[Step no.]])</f>
        <v>3</v>
      </c>
      <c r="C14" s="14" t="str">
        <f>C$2&amp;TEXT(testtbl6141811232427548[[#This Row],[Step no.]],"000")</f>
        <v>TC44003</v>
      </c>
      <c r="D14" s="16" t="s">
        <v>71</v>
      </c>
      <c r="E14" s="24" t="s">
        <v>74</v>
      </c>
      <c r="F14" s="24"/>
      <c r="G14" s="16" t="s">
        <v>72</v>
      </c>
      <c r="H14" s="16" t="s">
        <v>72</v>
      </c>
      <c r="I14" s="14" t="s">
        <v>9</v>
      </c>
    </row>
    <row r="15" spans="1:10" ht="60" x14ac:dyDescent="0.25">
      <c r="A15" s="21"/>
      <c r="B15" s="17">
        <f>ROW()-ROW(testtbl6141811232427548[[#Headers],[Step no.]])</f>
        <v>4</v>
      </c>
      <c r="C15" s="17" t="str">
        <f>C$2&amp;TEXT(testtbl6141811232427548[[#This Row],[Step no.]],"000")</f>
        <v>TC44004</v>
      </c>
      <c r="D15" s="16" t="s">
        <v>73</v>
      </c>
      <c r="E15" s="24" t="s">
        <v>74</v>
      </c>
      <c r="F15" s="24" t="s">
        <v>75</v>
      </c>
      <c r="G15" s="16" t="s">
        <v>76</v>
      </c>
      <c r="H15" s="16" t="s">
        <v>76</v>
      </c>
      <c r="I15" s="18" t="s">
        <v>9</v>
      </c>
      <c r="J15" s="19"/>
    </row>
    <row r="16" spans="1:10" ht="30" x14ac:dyDescent="0.25">
      <c r="A16" s="21"/>
      <c r="B16" s="17">
        <f>ROW()-ROW(testtbl6141811232427548[[#Headers],[Step no.]])</f>
        <v>5</v>
      </c>
      <c r="C16" s="17" t="str">
        <f>C$2&amp;TEXT(testtbl6141811232427548[[#This Row],[Step no.]],"000")</f>
        <v>TC44005</v>
      </c>
      <c r="D16" s="20" t="s">
        <v>77</v>
      </c>
      <c r="E16" s="24" t="s">
        <v>37</v>
      </c>
      <c r="F16" s="23"/>
      <c r="G16" s="20" t="s">
        <v>69</v>
      </c>
      <c r="H16" s="16" t="s">
        <v>70</v>
      </c>
      <c r="I16" s="18" t="s">
        <v>9</v>
      </c>
      <c r="J16" s="19"/>
    </row>
    <row r="17" spans="1:10" ht="30" x14ac:dyDescent="0.25">
      <c r="A17" s="21"/>
      <c r="B17" s="31">
        <f>ROW()-ROW(testtbl6141811232427548[[#Headers],[Step no.]])</f>
        <v>6</v>
      </c>
      <c r="C17" s="31" t="str">
        <f>C$2&amp;TEXT(testtbl6141811232427548[[#This Row],[Step no.]],"000")</f>
        <v>TC44006</v>
      </c>
      <c r="D17" s="32" t="s">
        <v>232</v>
      </c>
      <c r="E17" s="24" t="s">
        <v>80</v>
      </c>
      <c r="F17" s="23"/>
      <c r="G17" s="32" t="s">
        <v>233</v>
      </c>
      <c r="H17" s="32" t="s">
        <v>233</v>
      </c>
      <c r="I17" s="38" t="s">
        <v>9</v>
      </c>
      <c r="J17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7">
    <cfRule type="cellIs" dxfId="179" priority="4" operator="equal">
      <formula>"Fail"</formula>
    </cfRule>
    <cfRule type="cellIs" dxfId="178" priority="5" operator="equal">
      <formula>"Pass"</formula>
    </cfRule>
    <cfRule type="containsBlanks" dxfId="177" priority="6">
      <formula>LEN(TRIM(I13))=0</formula>
    </cfRule>
  </conditionalFormatting>
  <conditionalFormatting sqref="I12">
    <cfRule type="cellIs" dxfId="176" priority="1" operator="equal">
      <formula>"Fail"</formula>
    </cfRule>
    <cfRule type="cellIs" dxfId="175" priority="2" operator="equal">
      <formula>"Pass"</formula>
    </cfRule>
    <cfRule type="containsBlanks" dxfId="174" priority="3">
      <formula>LEN(TRIM(I12))=0</formula>
    </cfRule>
  </conditionalFormatting>
  <dataValidations count="3">
    <dataValidation type="list" allowBlank="1" showInputMessage="1" showErrorMessage="1" sqref="I12:I17" xr:uid="{13A537DD-66F6-438E-AAA2-5D666F6C1EC0}">
      <formula1>"Pass,Fail,Not Attempted"</formula1>
    </dataValidation>
    <dataValidation type="list" allowBlank="1" showInputMessage="1" showErrorMessage="1" sqref="A9:E9" xr:uid="{AB08860A-1EAF-44FC-B04A-9986C9216A30}">
      <formula1>progressstatus</formula1>
    </dataValidation>
    <dataValidation type="list" allowBlank="1" showInputMessage="1" showErrorMessage="1" sqref="A10:E10" xr:uid="{1448A5A3-95BB-4F9B-80DB-9B501CA7F140}">
      <formula1>teststatus</formula1>
    </dataValidation>
  </dataValidations>
  <hyperlinks>
    <hyperlink ref="C6" r:id="rId1" xr:uid="{1076E594-4B44-4005-AE3A-29D418A8DE2D}"/>
  </hyperlinks>
  <pageMargins left="0.7" right="0.7" top="0.75" bottom="0.75" header="0.3" footer="0.3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CDFE7-A3CF-4BE9-9402-C66DB1111E7C}">
  <dimension ref="A1:J18"/>
  <sheetViews>
    <sheetView topLeftCell="A7" zoomScale="74" workbookViewId="0">
      <selection activeCell="D17" sqref="D17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4.140625" style="41" bestFit="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247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248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ROW()-ROW(testtbl614181123242752729404152[[#Headers],[Step no.]])</f>
        <v>1</v>
      </c>
      <c r="C12" s="14" t="str">
        <f>C$2&amp;TEXT(testtbl614181123242752729404152[[#This Row],[Step no.]],"000")</f>
        <v>TC45001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ROW()-ROW(testtbl614181123242752729404152[[#Headers],[Step no.]])</f>
        <v>2</v>
      </c>
      <c r="C13" s="14" t="str">
        <f>C$2&amp;TEXT(testtbl614181123242752729404152[[#This Row],[Step no.]],"000")</f>
        <v>TC45002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ROW()-ROW(testtbl614181123242752729404152[[#Headers],[Step no.]])</f>
        <v>3</v>
      </c>
      <c r="C14" s="14" t="str">
        <f>C$2&amp;TEXT(testtbl614181123242752729404152[[#This Row],[Step no.]],"000")</f>
        <v>TC45003</v>
      </c>
      <c r="D14" s="16" t="s">
        <v>144</v>
      </c>
      <c r="E14" s="24"/>
      <c r="F14" s="23"/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ROW()-ROW(testtbl614181123242752729404152[[#Headers],[Step no.]])</f>
        <v>4</v>
      </c>
      <c r="C15" s="17" t="str">
        <f>C$2&amp;TEXT(testtbl614181123242752729404152[[#This Row],[Step no.]],"000")</f>
        <v>TC45004</v>
      </c>
      <c r="D15" s="16" t="s">
        <v>146</v>
      </c>
      <c r="E15" s="24"/>
      <c r="F15" s="24" t="s">
        <v>153</v>
      </c>
      <c r="G15" s="16" t="s">
        <v>147</v>
      </c>
      <c r="H15" s="16" t="s">
        <v>147</v>
      </c>
      <c r="I15" s="18" t="s">
        <v>9</v>
      </c>
      <c r="J15" s="19"/>
    </row>
    <row r="16" spans="1:10" ht="120" x14ac:dyDescent="0.25">
      <c r="A16" s="21"/>
      <c r="B16" s="17">
        <f>ROW()-ROW(testtbl614181123242752729404152[[#Headers],[Step no.]])</f>
        <v>5</v>
      </c>
      <c r="C16" s="17" t="str">
        <f>C$2&amp;TEXT(testtbl614181123242752729404152[[#This Row],[Step no.]],"000")</f>
        <v>TC45005</v>
      </c>
      <c r="D16" s="20" t="s">
        <v>148</v>
      </c>
      <c r="E16" s="24"/>
      <c r="F16" s="24" t="s">
        <v>249</v>
      </c>
      <c r="G16" s="20" t="s">
        <v>149</v>
      </c>
      <c r="H16" s="16" t="s">
        <v>150</v>
      </c>
      <c r="I16" s="18" t="s">
        <v>9</v>
      </c>
      <c r="J16" s="19"/>
    </row>
    <row r="17" spans="1:10" ht="105" x14ac:dyDescent="0.25">
      <c r="A17" s="21"/>
      <c r="B17" s="31">
        <f>ROW()-ROW(testtbl614181123242752729404152[[#Headers],[Step no.]])</f>
        <v>6</v>
      </c>
      <c r="C17" s="31" t="str">
        <f>C$2&amp;TEXT(testtbl614181123242752729404152[[#This Row],[Step no.]],"000")</f>
        <v>TC45006</v>
      </c>
      <c r="D17" s="37" t="s">
        <v>250</v>
      </c>
      <c r="E17" s="24"/>
      <c r="F17" s="24" t="s">
        <v>251</v>
      </c>
      <c r="G17" s="50" t="s">
        <v>252</v>
      </c>
      <c r="H17" s="50" t="s">
        <v>252</v>
      </c>
      <c r="I17" s="38" t="s">
        <v>9</v>
      </c>
      <c r="J17" s="33"/>
    </row>
    <row r="18" spans="1:10" ht="90" x14ac:dyDescent="0.25">
      <c r="A18" s="21"/>
      <c r="B18" s="31">
        <f>ROW()-ROW(testtbl614181123242752729404152[[#Headers],[Step no.]])</f>
        <v>7</v>
      </c>
      <c r="C18" s="31" t="str">
        <f>C$2&amp;TEXT(testtbl614181123242752729404152[[#This Row],[Step no.]],"000")</f>
        <v>TC45007</v>
      </c>
      <c r="D18" s="37" t="s">
        <v>176</v>
      </c>
      <c r="E18" s="24"/>
      <c r="F18" s="23"/>
      <c r="G18" s="37" t="s">
        <v>188</v>
      </c>
      <c r="H18" s="32" t="s">
        <v>253</v>
      </c>
      <c r="I18" s="38" t="s">
        <v>9</v>
      </c>
      <c r="J18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8">
    <cfRule type="cellIs" dxfId="107" priority="4" operator="equal">
      <formula>"Fail"</formula>
    </cfRule>
    <cfRule type="cellIs" dxfId="106" priority="5" operator="equal">
      <formula>"Pass"</formula>
    </cfRule>
    <cfRule type="containsBlanks" dxfId="105" priority="6">
      <formula>LEN(TRIM(I13))=0</formula>
    </cfRule>
  </conditionalFormatting>
  <conditionalFormatting sqref="I12">
    <cfRule type="cellIs" dxfId="104" priority="1" operator="equal">
      <formula>"Fail"</formula>
    </cfRule>
    <cfRule type="cellIs" dxfId="103" priority="2" operator="equal">
      <formula>"Pass"</formula>
    </cfRule>
    <cfRule type="containsBlanks" dxfId="102" priority="3">
      <formula>LEN(TRIM(I12))=0</formula>
    </cfRule>
  </conditionalFormatting>
  <dataValidations count="3">
    <dataValidation type="list" allowBlank="1" showInputMessage="1" showErrorMessage="1" sqref="I12:I18" xr:uid="{45E2C545-3834-431A-9240-37AD1359E0A1}">
      <formula1>"Pass,Fail,Not Attempted"</formula1>
    </dataValidation>
    <dataValidation type="list" allowBlank="1" showInputMessage="1" showErrorMessage="1" sqref="A9:E9" xr:uid="{1E2E2F99-7C05-4895-ACF3-0507DA3340E7}">
      <formula1>progressstatus</formula1>
    </dataValidation>
    <dataValidation type="list" allowBlank="1" showInputMessage="1" showErrorMessage="1" sqref="A10:E10" xr:uid="{5B6F4F94-8766-49B7-95BC-CCDF882419E3}">
      <formula1>teststatus</formula1>
    </dataValidation>
  </dataValidations>
  <hyperlinks>
    <hyperlink ref="C6" r:id="rId1" xr:uid="{BC4CF6F0-BD8D-47A0-8A90-94CA5A620734}"/>
  </hyperlinks>
  <pageMargins left="0.7" right="0.7" top="0.75" bottom="0.75" header="0.3" footer="0.3"/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77BFA-82F3-40F2-90CB-DD961D78A93F}">
  <dimension ref="A1:J18"/>
  <sheetViews>
    <sheetView zoomScale="87" workbookViewId="0">
      <selection activeCell="F16" sqref="F16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7.28515625" style="41" bestFit="1" customWidth="1"/>
    <col min="7" max="7" width="29.710937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254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248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ROW()-ROW(testtbl61418112324275272940415253[[#Headers],[Step no.]])</f>
        <v>1</v>
      </c>
      <c r="C12" s="14" t="str">
        <f>C$2&amp;TEXT(testtbl61418112324275272940415253[[#This Row],[Step no.]],"000")</f>
        <v>TC46001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ROW()-ROW(testtbl61418112324275272940415253[[#Headers],[Step no.]])</f>
        <v>2</v>
      </c>
      <c r="C13" s="14" t="str">
        <f>C$2&amp;TEXT(testtbl61418112324275272940415253[[#This Row],[Step no.]],"000")</f>
        <v>TC46002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ROW()-ROW(testtbl61418112324275272940415253[[#Headers],[Step no.]])</f>
        <v>3</v>
      </c>
      <c r="C14" s="14" t="str">
        <f>C$2&amp;TEXT(testtbl61418112324275272940415253[[#This Row],[Step no.]],"000")</f>
        <v>TC46003</v>
      </c>
      <c r="D14" s="16" t="s">
        <v>144</v>
      </c>
      <c r="E14" s="24"/>
      <c r="F14" s="23"/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ROW()-ROW(testtbl61418112324275272940415253[[#Headers],[Step no.]])</f>
        <v>4</v>
      </c>
      <c r="C15" s="17" t="str">
        <f>C$2&amp;TEXT(testtbl61418112324275272940415253[[#This Row],[Step no.]],"000")</f>
        <v>TC46004</v>
      </c>
      <c r="D15" s="16" t="s">
        <v>146</v>
      </c>
      <c r="E15" s="24"/>
      <c r="F15" s="24" t="s">
        <v>156</v>
      </c>
      <c r="G15" s="16" t="s">
        <v>147</v>
      </c>
      <c r="H15" s="16" t="s">
        <v>147</v>
      </c>
      <c r="I15" s="18" t="s">
        <v>9</v>
      </c>
      <c r="J15" s="19"/>
    </row>
    <row r="16" spans="1:10" ht="120" x14ac:dyDescent="0.25">
      <c r="A16" s="21"/>
      <c r="B16" s="17">
        <f>ROW()-ROW(testtbl61418112324275272940415253[[#Headers],[Step no.]])</f>
        <v>5</v>
      </c>
      <c r="C16" s="17" t="str">
        <f>C$2&amp;TEXT(testtbl61418112324275272940415253[[#This Row],[Step no.]],"000")</f>
        <v>TC46005</v>
      </c>
      <c r="D16" s="20" t="s">
        <v>148</v>
      </c>
      <c r="E16" s="24"/>
      <c r="F16" s="24" t="s">
        <v>255</v>
      </c>
      <c r="G16" s="61" t="s">
        <v>255</v>
      </c>
      <c r="H16" s="16" t="s">
        <v>150</v>
      </c>
      <c r="I16" s="18" t="s">
        <v>9</v>
      </c>
      <c r="J16" s="19"/>
    </row>
    <row r="17" spans="1:10" ht="105" x14ac:dyDescent="0.25">
      <c r="A17" s="21"/>
      <c r="B17" s="31">
        <f>ROW()-ROW(testtbl61418112324275272940415253[[#Headers],[Step no.]])</f>
        <v>6</v>
      </c>
      <c r="C17" s="31" t="str">
        <f>C$2&amp;TEXT(testtbl61418112324275272940415253[[#This Row],[Step no.]],"000")</f>
        <v>TC46006</v>
      </c>
      <c r="D17" s="37" t="s">
        <v>250</v>
      </c>
      <c r="E17" s="24"/>
      <c r="F17" s="24" t="s">
        <v>251</v>
      </c>
      <c r="G17" s="50" t="s">
        <v>252</v>
      </c>
      <c r="H17" s="50" t="s">
        <v>252</v>
      </c>
      <c r="I17" s="38" t="s">
        <v>9</v>
      </c>
      <c r="J17" s="33"/>
    </row>
    <row r="18" spans="1:10" ht="90" x14ac:dyDescent="0.25">
      <c r="A18" s="21"/>
      <c r="B18" s="31">
        <f>ROW()-ROW(testtbl61418112324275272940415253[[#Headers],[Step no.]])</f>
        <v>7</v>
      </c>
      <c r="C18" s="31" t="str">
        <f>C$2&amp;TEXT(testtbl61418112324275272940415253[[#This Row],[Step no.]],"000")</f>
        <v>TC46007</v>
      </c>
      <c r="D18" s="37" t="s">
        <v>176</v>
      </c>
      <c r="E18" s="24"/>
      <c r="F18" s="23"/>
      <c r="G18" s="37" t="s">
        <v>188</v>
      </c>
      <c r="H18" s="32" t="s">
        <v>253</v>
      </c>
      <c r="I18" s="38" t="s">
        <v>9</v>
      </c>
      <c r="J18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8">
    <cfRule type="cellIs" dxfId="89" priority="4" operator="equal">
      <formula>"Fail"</formula>
    </cfRule>
    <cfRule type="cellIs" dxfId="88" priority="5" operator="equal">
      <formula>"Pass"</formula>
    </cfRule>
    <cfRule type="containsBlanks" dxfId="87" priority="6">
      <formula>LEN(TRIM(I13))=0</formula>
    </cfRule>
  </conditionalFormatting>
  <conditionalFormatting sqref="I12">
    <cfRule type="cellIs" dxfId="86" priority="1" operator="equal">
      <formula>"Fail"</formula>
    </cfRule>
    <cfRule type="cellIs" dxfId="85" priority="2" operator="equal">
      <formula>"Pass"</formula>
    </cfRule>
    <cfRule type="containsBlanks" dxfId="84" priority="3">
      <formula>LEN(TRIM(I12))=0</formula>
    </cfRule>
  </conditionalFormatting>
  <dataValidations count="3">
    <dataValidation type="list" allowBlank="1" showInputMessage="1" showErrorMessage="1" sqref="A10:E10" xr:uid="{CDF42125-2316-47A4-8586-03D4BC7ECFF8}">
      <formula1>teststatus</formula1>
    </dataValidation>
    <dataValidation type="list" allowBlank="1" showInputMessage="1" showErrorMessage="1" sqref="A9:E9" xr:uid="{64E09E53-4D9F-4FDA-8E2A-7ECF101A51FF}">
      <formula1>progressstatus</formula1>
    </dataValidation>
    <dataValidation type="list" allowBlank="1" showInputMessage="1" showErrorMessage="1" sqref="I12:I18" xr:uid="{F29AE000-1544-47EA-9393-509E7DD38BE0}">
      <formula1>"Pass,Fail,Not Attempted"</formula1>
    </dataValidation>
  </dataValidations>
  <hyperlinks>
    <hyperlink ref="C6" r:id="rId1" xr:uid="{40C6CFD9-FBA3-45E2-8E37-73AEC9AC2CF9}"/>
  </hyperlinks>
  <pageMargins left="0.7" right="0.7" top="0.75" bottom="0.75" header="0.3" footer="0.3"/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8BCA-7E4D-4F65-9766-C5497581D007}">
  <dimension ref="A1:J18"/>
  <sheetViews>
    <sheetView workbookViewId="0">
      <selection sqref="A1:XFD1048576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4.140625" style="41" bestFit="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256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248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ROW()-ROW(testtbl61418112324275272940415254[[#Headers],[Step no.]])</f>
        <v>1</v>
      </c>
      <c r="C12" s="14" t="str">
        <f>C$2&amp;TEXT(testtbl61418112324275272940415254[[#This Row],[Step no.]],"000")</f>
        <v>TC47001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ROW()-ROW(testtbl61418112324275272940415254[[#Headers],[Step no.]])</f>
        <v>2</v>
      </c>
      <c r="C13" s="14" t="str">
        <f>C$2&amp;TEXT(testtbl61418112324275272940415254[[#This Row],[Step no.]],"000")</f>
        <v>TC47002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ROW()-ROW(testtbl61418112324275272940415254[[#Headers],[Step no.]])</f>
        <v>3</v>
      </c>
      <c r="C14" s="14" t="str">
        <f>C$2&amp;TEXT(testtbl61418112324275272940415254[[#This Row],[Step no.]],"000")</f>
        <v>TC47003</v>
      </c>
      <c r="D14" s="16" t="s">
        <v>144</v>
      </c>
      <c r="E14" s="24"/>
      <c r="F14" s="23"/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ROW()-ROW(testtbl61418112324275272940415254[[#Headers],[Step no.]])</f>
        <v>4</v>
      </c>
      <c r="C15" s="17" t="str">
        <f>C$2&amp;TEXT(testtbl61418112324275272940415254[[#This Row],[Step no.]],"000")</f>
        <v>TC47004</v>
      </c>
      <c r="D15" s="16" t="s">
        <v>146</v>
      </c>
      <c r="E15" s="24"/>
      <c r="F15" s="24" t="s">
        <v>158</v>
      </c>
      <c r="G15" s="16" t="s">
        <v>147</v>
      </c>
      <c r="H15" s="16" t="s">
        <v>147</v>
      </c>
      <c r="I15" s="18" t="s">
        <v>9</v>
      </c>
      <c r="J15" s="19"/>
    </row>
    <row r="16" spans="1:10" ht="120" x14ac:dyDescent="0.25">
      <c r="A16" s="21"/>
      <c r="B16" s="17">
        <f>ROW()-ROW(testtbl61418112324275272940415254[[#Headers],[Step no.]])</f>
        <v>5</v>
      </c>
      <c r="C16" s="17" t="str">
        <f>C$2&amp;TEXT(testtbl61418112324275272940415254[[#This Row],[Step no.]],"000")</f>
        <v>TC47005</v>
      </c>
      <c r="D16" s="20" t="s">
        <v>148</v>
      </c>
      <c r="E16" s="24"/>
      <c r="F16" s="24" t="s">
        <v>257</v>
      </c>
      <c r="G16" s="20" t="s">
        <v>149</v>
      </c>
      <c r="H16" s="16" t="s">
        <v>150</v>
      </c>
      <c r="I16" s="18" t="s">
        <v>9</v>
      </c>
      <c r="J16" s="19"/>
    </row>
    <row r="17" spans="1:10" ht="105" x14ac:dyDescent="0.25">
      <c r="A17" s="21"/>
      <c r="B17" s="31">
        <f>ROW()-ROW(testtbl61418112324275272940415254[[#Headers],[Step no.]])</f>
        <v>6</v>
      </c>
      <c r="C17" s="31" t="str">
        <f>C$2&amp;TEXT(testtbl61418112324275272940415254[[#This Row],[Step no.]],"000")</f>
        <v>TC47006</v>
      </c>
      <c r="D17" s="37" t="s">
        <v>250</v>
      </c>
      <c r="E17" s="24"/>
      <c r="F17" s="24" t="s">
        <v>251</v>
      </c>
      <c r="G17" s="50" t="s">
        <v>252</v>
      </c>
      <c r="H17" s="50" t="s">
        <v>252</v>
      </c>
      <c r="I17" s="38" t="s">
        <v>9</v>
      </c>
      <c r="J17" s="33"/>
    </row>
    <row r="18" spans="1:10" ht="90" x14ac:dyDescent="0.25">
      <c r="A18" s="21"/>
      <c r="B18" s="31">
        <f>ROW()-ROW(testtbl61418112324275272940415254[[#Headers],[Step no.]])</f>
        <v>7</v>
      </c>
      <c r="C18" s="31" t="str">
        <f>C$2&amp;TEXT(testtbl61418112324275272940415254[[#This Row],[Step no.]],"000")</f>
        <v>TC47007</v>
      </c>
      <c r="D18" s="37" t="s">
        <v>176</v>
      </c>
      <c r="E18" s="24"/>
      <c r="F18" s="23"/>
      <c r="G18" s="37" t="s">
        <v>188</v>
      </c>
      <c r="H18" s="32" t="s">
        <v>253</v>
      </c>
      <c r="I18" s="38" t="s">
        <v>9</v>
      </c>
      <c r="J18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8">
    <cfRule type="cellIs" dxfId="71" priority="4" operator="equal">
      <formula>"Fail"</formula>
    </cfRule>
    <cfRule type="cellIs" dxfId="70" priority="5" operator="equal">
      <formula>"Pass"</formula>
    </cfRule>
    <cfRule type="containsBlanks" dxfId="69" priority="6">
      <formula>LEN(TRIM(I13))=0</formula>
    </cfRule>
  </conditionalFormatting>
  <conditionalFormatting sqref="I12">
    <cfRule type="cellIs" dxfId="68" priority="1" operator="equal">
      <formula>"Fail"</formula>
    </cfRule>
    <cfRule type="cellIs" dxfId="67" priority="2" operator="equal">
      <formula>"Pass"</formula>
    </cfRule>
    <cfRule type="containsBlanks" dxfId="66" priority="3">
      <formula>LEN(TRIM(I12))=0</formula>
    </cfRule>
  </conditionalFormatting>
  <dataValidations count="3">
    <dataValidation type="list" allowBlank="1" showInputMessage="1" showErrorMessage="1" sqref="A10:E10" xr:uid="{ECD1B31E-1A85-413A-98AF-0ED524F5BF4B}">
      <formula1>teststatus</formula1>
    </dataValidation>
    <dataValidation type="list" allowBlank="1" showInputMessage="1" showErrorMessage="1" sqref="A9:E9" xr:uid="{290CF0AF-6CEF-4A37-9CBB-75AFB9E18CFC}">
      <formula1>progressstatus</formula1>
    </dataValidation>
    <dataValidation type="list" allowBlank="1" showInputMessage="1" showErrorMessage="1" sqref="I12:I18" xr:uid="{B2A00893-7F17-425A-AF00-44BA8484BF59}">
      <formula1>"Pass,Fail,Not Attempted"</formula1>
    </dataValidation>
  </dataValidations>
  <hyperlinks>
    <hyperlink ref="C6" r:id="rId1" xr:uid="{77F7EF14-6F56-4FDD-96AB-85024943125D}"/>
  </hyperlinks>
  <pageMargins left="0.7" right="0.7" top="0.75" bottom="0.75" header="0.3" footer="0.3"/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3439-A8AE-484F-8374-10139C523C27}">
  <dimension ref="A1:J18"/>
  <sheetViews>
    <sheetView topLeftCell="C1" zoomScale="73" workbookViewId="0">
      <selection activeCell="C1" sqref="A1:XFD1048576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32.7109375" style="4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264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258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ROW()-ROW(testtbl6141811232427527294041525455[[#Headers],[Step no.]])</f>
        <v>1</v>
      </c>
      <c r="C12" s="14" t="str">
        <f>C$2&amp;TEXT(testtbl6141811232427527294041525455[[#This Row],[Step no.]],"000")</f>
        <v>TC48001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ROW()-ROW(testtbl6141811232427527294041525455[[#Headers],[Step no.]])</f>
        <v>2</v>
      </c>
      <c r="C13" s="14" t="str">
        <f>C$2&amp;TEXT(testtbl6141811232427527294041525455[[#This Row],[Step no.]],"000")</f>
        <v>TC48002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ROW()-ROW(testtbl6141811232427527294041525455[[#Headers],[Step no.]])</f>
        <v>3</v>
      </c>
      <c r="C14" s="14" t="str">
        <f>C$2&amp;TEXT(testtbl6141811232427527294041525455[[#This Row],[Step no.]],"000")</f>
        <v>TC48003</v>
      </c>
      <c r="D14" s="16" t="s">
        <v>144</v>
      </c>
      <c r="E14" s="24"/>
      <c r="F14" s="23"/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ROW()-ROW(testtbl6141811232427527294041525455[[#Headers],[Step no.]])</f>
        <v>4</v>
      </c>
      <c r="C15" s="17" t="str">
        <f>C$2&amp;TEXT(testtbl6141811232427527294041525455[[#This Row],[Step no.]],"000")</f>
        <v>TC48004</v>
      </c>
      <c r="D15" s="16" t="s">
        <v>146</v>
      </c>
      <c r="E15" s="24"/>
      <c r="F15" s="24" t="s">
        <v>153</v>
      </c>
      <c r="G15" s="16" t="s">
        <v>147</v>
      </c>
      <c r="H15" s="16" t="s">
        <v>147</v>
      </c>
      <c r="I15" s="18" t="s">
        <v>9</v>
      </c>
      <c r="J15" s="19"/>
    </row>
    <row r="16" spans="1:10" ht="105" x14ac:dyDescent="0.25">
      <c r="A16" s="21"/>
      <c r="B16" s="17">
        <f>ROW()-ROW(testtbl6141811232427527294041525455[[#Headers],[Step no.]])</f>
        <v>5</v>
      </c>
      <c r="C16" s="17" t="str">
        <f>C$2&amp;TEXT(testtbl6141811232427527294041525455[[#This Row],[Step no.]],"000")</f>
        <v>TC48005</v>
      </c>
      <c r="D16" s="20" t="s">
        <v>148</v>
      </c>
      <c r="E16" s="24"/>
      <c r="F16" s="24" t="s">
        <v>259</v>
      </c>
      <c r="G16" s="20" t="s">
        <v>149</v>
      </c>
      <c r="H16" s="16" t="s">
        <v>150</v>
      </c>
      <c r="I16" s="18" t="s">
        <v>9</v>
      </c>
      <c r="J16" s="19"/>
    </row>
    <row r="17" spans="1:10" ht="105" x14ac:dyDescent="0.25">
      <c r="A17" s="21"/>
      <c r="B17" s="31">
        <f>ROW()-ROW(testtbl6141811232427527294041525455[[#Headers],[Step no.]])</f>
        <v>6</v>
      </c>
      <c r="C17" s="31" t="str">
        <f>C$2&amp;TEXT(testtbl6141811232427527294041525455[[#This Row],[Step no.]],"000")</f>
        <v>TC48006</v>
      </c>
      <c r="D17" s="37" t="s">
        <v>261</v>
      </c>
      <c r="E17" s="24"/>
      <c r="F17" s="24" t="s">
        <v>260</v>
      </c>
      <c r="G17" s="50" t="s">
        <v>262</v>
      </c>
      <c r="H17" s="50" t="s">
        <v>262</v>
      </c>
      <c r="I17" s="38" t="s">
        <v>9</v>
      </c>
      <c r="J17" s="33"/>
    </row>
    <row r="18" spans="1:10" ht="75" x14ac:dyDescent="0.25">
      <c r="A18" s="21"/>
      <c r="B18" s="31">
        <f>ROW()-ROW(testtbl6141811232427527294041525455[[#Headers],[Step no.]])</f>
        <v>7</v>
      </c>
      <c r="C18" s="31" t="str">
        <f>C$2&amp;TEXT(testtbl6141811232427527294041525455[[#This Row],[Step no.]],"000")</f>
        <v>TC48007</v>
      </c>
      <c r="D18" s="37" t="s">
        <v>176</v>
      </c>
      <c r="E18" s="24"/>
      <c r="F18" s="23"/>
      <c r="G18" s="37" t="s">
        <v>152</v>
      </c>
      <c r="H18" s="32" t="s">
        <v>263</v>
      </c>
      <c r="I18" s="38" t="s">
        <v>9</v>
      </c>
      <c r="J18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8">
    <cfRule type="cellIs" dxfId="53" priority="4" operator="equal">
      <formula>"Fail"</formula>
    </cfRule>
    <cfRule type="cellIs" dxfId="52" priority="5" operator="equal">
      <formula>"Pass"</formula>
    </cfRule>
    <cfRule type="containsBlanks" dxfId="51" priority="6">
      <formula>LEN(TRIM(I13))=0</formula>
    </cfRule>
  </conditionalFormatting>
  <conditionalFormatting sqref="I12">
    <cfRule type="cellIs" dxfId="50" priority="1" operator="equal">
      <formula>"Fail"</formula>
    </cfRule>
    <cfRule type="cellIs" dxfId="49" priority="2" operator="equal">
      <formula>"Pass"</formula>
    </cfRule>
    <cfRule type="containsBlanks" dxfId="48" priority="3">
      <formula>LEN(TRIM(I12))=0</formula>
    </cfRule>
  </conditionalFormatting>
  <dataValidations count="3">
    <dataValidation type="list" allowBlank="1" showInputMessage="1" showErrorMessage="1" sqref="I12:I18" xr:uid="{BC25ECDA-31D4-4BA0-B4C5-7BC26692527B}">
      <formula1>"Pass,Fail,Not Attempted"</formula1>
    </dataValidation>
    <dataValidation type="list" allowBlank="1" showInputMessage="1" showErrorMessage="1" sqref="A9:E9" xr:uid="{DFE68BF3-40BD-41B6-AA7C-833293062DCB}">
      <formula1>progressstatus</formula1>
    </dataValidation>
    <dataValidation type="list" allowBlank="1" showInputMessage="1" showErrorMessage="1" sqref="A10:E10" xr:uid="{67E0FA7C-D623-4F72-A3F1-8060438A589C}">
      <formula1>teststatus</formula1>
    </dataValidation>
  </dataValidations>
  <hyperlinks>
    <hyperlink ref="C6" r:id="rId1" xr:uid="{7891C741-4602-4010-BD11-84944BD35246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FE53-C214-44E9-B2DD-E630663A19C1}">
  <dimension ref="A1:J17"/>
  <sheetViews>
    <sheetView zoomScale="74" workbookViewId="0">
      <selection activeCell="E15" sqref="E15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8.140625" style="41" customWidth="1"/>
    <col min="7" max="7" width="21" bestFit="1" customWidth="1"/>
    <col min="8" max="8" width="17.425781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85</v>
      </c>
      <c r="D2" s="7"/>
      <c r="E2" s="7"/>
      <c r="F2" s="7"/>
    </row>
    <row r="3" spans="1:10" x14ac:dyDescent="0.25">
      <c r="A3" s="5" t="s">
        <v>3</v>
      </c>
      <c r="B3" s="6"/>
      <c r="C3" s="8" t="s">
        <v>62</v>
      </c>
      <c r="D3" s="9"/>
      <c r="E3" s="9"/>
      <c r="F3" s="10"/>
    </row>
    <row r="4" spans="1:10" x14ac:dyDescent="0.25">
      <c r="A4" s="5" t="s">
        <v>4</v>
      </c>
      <c r="B4" s="6"/>
      <c r="C4" s="11" t="s">
        <v>88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44903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ROW()-ROW(testtbl6141811232427568[[#Headers],[Step no.]])</f>
        <v>1</v>
      </c>
      <c r="C12" s="14" t="str">
        <f>C$2&amp;TEXT(testtbl6141811232427568[[#This Row],[Step no.]],"000")</f>
        <v>TC04001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ROW()-ROW(testtbl6141811232427568[[#Headers],[Step no.]])</f>
        <v>2</v>
      </c>
      <c r="C13" s="14" t="str">
        <f>C$2&amp;TEXT(testtbl6141811232427568[[#This Row],[Step no.]],"000")</f>
        <v>TC04002</v>
      </c>
      <c r="D13" s="16" t="s">
        <v>66</v>
      </c>
      <c r="E13" s="24" t="s">
        <v>74</v>
      </c>
      <c r="F13" s="23"/>
      <c r="G13" s="16" t="s">
        <v>69</v>
      </c>
      <c r="H13" s="16" t="s">
        <v>70</v>
      </c>
      <c r="I13" s="14" t="s">
        <v>9</v>
      </c>
    </row>
    <row r="14" spans="1:10" ht="45" x14ac:dyDescent="0.25">
      <c r="A14" s="21"/>
      <c r="B14" s="14">
        <f>ROW()-ROW(testtbl6141811232427568[[#Headers],[Step no.]])</f>
        <v>3</v>
      </c>
      <c r="C14" s="14" t="str">
        <f>C$2&amp;TEXT(testtbl6141811232427568[[#This Row],[Step no.]],"000")</f>
        <v>TC04003</v>
      </c>
      <c r="D14" s="16" t="s">
        <v>71</v>
      </c>
      <c r="E14" s="24" t="s">
        <v>74</v>
      </c>
      <c r="F14" s="24"/>
      <c r="G14" s="16" t="s">
        <v>72</v>
      </c>
      <c r="H14" s="16" t="s">
        <v>72</v>
      </c>
      <c r="I14" s="14" t="s">
        <v>9</v>
      </c>
    </row>
    <row r="15" spans="1:10" ht="75" x14ac:dyDescent="0.25">
      <c r="A15" s="21"/>
      <c r="B15" s="17">
        <f>ROW()-ROW(testtbl6141811232427568[[#Headers],[Step no.]])</f>
        <v>4</v>
      </c>
      <c r="C15" s="17" t="str">
        <f>C$2&amp;TEXT(testtbl6141811232427568[[#This Row],[Step no.]],"000")</f>
        <v>TC04004</v>
      </c>
      <c r="D15" s="16" t="s">
        <v>73</v>
      </c>
      <c r="E15" s="24" t="s">
        <v>87</v>
      </c>
      <c r="F15" s="24" t="s">
        <v>75</v>
      </c>
      <c r="G15" s="16" t="s">
        <v>76</v>
      </c>
      <c r="H15" s="16" t="s">
        <v>76</v>
      </c>
      <c r="I15" s="18" t="s">
        <v>9</v>
      </c>
      <c r="J15" s="19"/>
    </row>
    <row r="16" spans="1:10" ht="30" x14ac:dyDescent="0.25">
      <c r="A16" s="21"/>
      <c r="B16" s="17">
        <f>ROW()-ROW(testtbl6141811232427568[[#Headers],[Step no.]])</f>
        <v>5</v>
      </c>
      <c r="C16" s="17" t="str">
        <f>C$2&amp;TEXT(testtbl6141811232427568[[#This Row],[Step no.]],"000")</f>
        <v>TC04005</v>
      </c>
      <c r="D16" s="20" t="s">
        <v>77</v>
      </c>
      <c r="E16" s="24" t="s">
        <v>37</v>
      </c>
      <c r="F16" s="23"/>
      <c r="G16" s="20" t="s">
        <v>69</v>
      </c>
      <c r="H16" s="16" t="s">
        <v>70</v>
      </c>
      <c r="I16" s="18" t="s">
        <v>9</v>
      </c>
      <c r="J16" s="19"/>
    </row>
    <row r="17" spans="1:10" ht="45" x14ac:dyDescent="0.25">
      <c r="A17" s="21"/>
      <c r="B17" s="31">
        <f>ROW()-ROW(testtbl6141811232427568[[#Headers],[Step no.]])</f>
        <v>6</v>
      </c>
      <c r="C17" s="31" t="str">
        <f>C$2&amp;TEXT(testtbl6141811232427568[[#This Row],[Step no.]],"000")</f>
        <v>TC04006</v>
      </c>
      <c r="D17" s="32" t="s">
        <v>78</v>
      </c>
      <c r="E17" s="24" t="s">
        <v>80</v>
      </c>
      <c r="F17" s="23"/>
      <c r="G17" s="32" t="s">
        <v>89</v>
      </c>
      <c r="H17" s="32" t="s">
        <v>79</v>
      </c>
      <c r="I17" s="38" t="s">
        <v>9</v>
      </c>
      <c r="J17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7">
    <cfRule type="cellIs" dxfId="437" priority="4" operator="equal">
      <formula>"Fail"</formula>
    </cfRule>
    <cfRule type="cellIs" dxfId="436" priority="5" operator="equal">
      <formula>"Pass"</formula>
    </cfRule>
    <cfRule type="containsBlanks" dxfId="435" priority="6">
      <formula>LEN(TRIM(I13))=0</formula>
    </cfRule>
  </conditionalFormatting>
  <conditionalFormatting sqref="I12">
    <cfRule type="cellIs" dxfId="434" priority="1" operator="equal">
      <formula>"Fail"</formula>
    </cfRule>
    <cfRule type="cellIs" dxfId="433" priority="2" operator="equal">
      <formula>"Pass"</formula>
    </cfRule>
    <cfRule type="containsBlanks" dxfId="432" priority="3">
      <formula>LEN(TRIM(I12))=0</formula>
    </cfRule>
  </conditionalFormatting>
  <dataValidations count="3">
    <dataValidation type="list" allowBlank="1" showInputMessage="1" showErrorMessage="1" sqref="A10:E10" xr:uid="{4D0DF487-1AA6-44C0-A3DB-3A034CC9D598}">
      <formula1>teststatus</formula1>
    </dataValidation>
    <dataValidation type="list" allowBlank="1" showInputMessage="1" showErrorMessage="1" sqref="A9:E9" xr:uid="{69A60F6B-26A9-433F-9655-80884CBC5B5E}">
      <formula1>progressstatus</formula1>
    </dataValidation>
    <dataValidation type="list" allowBlank="1" showInputMessage="1" showErrorMessage="1" sqref="I12:I17" xr:uid="{70C1CE5A-621D-46B8-B36D-013779E621E2}">
      <formula1>"Pass,Fail,Not Attempted"</formula1>
    </dataValidation>
  </dataValidations>
  <hyperlinks>
    <hyperlink ref="C6" r:id="rId1" xr:uid="{3DDDF75D-1DA4-47A6-902A-67511D68B73D}"/>
  </hyperlinks>
  <pageMargins left="0.7" right="0.7" top="0.75" bottom="0.75" header="0.3" footer="0.3"/>
  <tableParts count="1"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64F3-6049-4815-B12D-1D20210E68B9}">
  <dimension ref="A1:J18"/>
  <sheetViews>
    <sheetView workbookViewId="0">
      <selection sqref="A1:XFD1048576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32.7109375" style="4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267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258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ROW()-ROW(testtbl614181123242752729404152545556[[#Headers],[Step no.]])</f>
        <v>1</v>
      </c>
      <c r="C12" s="14" t="str">
        <f>C$2&amp;TEXT(testtbl614181123242752729404152545556[[#This Row],[Step no.]],"000")</f>
        <v>TC49001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ROW()-ROW(testtbl614181123242752729404152545556[[#Headers],[Step no.]])</f>
        <v>2</v>
      </c>
      <c r="C13" s="14" t="str">
        <f>C$2&amp;TEXT(testtbl614181123242752729404152545556[[#This Row],[Step no.]],"000")</f>
        <v>TC49002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ROW()-ROW(testtbl614181123242752729404152545556[[#Headers],[Step no.]])</f>
        <v>3</v>
      </c>
      <c r="C14" s="14" t="str">
        <f>C$2&amp;TEXT(testtbl614181123242752729404152545556[[#This Row],[Step no.]],"000")</f>
        <v>TC49003</v>
      </c>
      <c r="D14" s="16" t="s">
        <v>144</v>
      </c>
      <c r="E14" s="24"/>
      <c r="F14" s="23"/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ROW()-ROW(testtbl614181123242752729404152545556[[#Headers],[Step no.]])</f>
        <v>4</v>
      </c>
      <c r="C15" s="17" t="str">
        <f>C$2&amp;TEXT(testtbl614181123242752729404152545556[[#This Row],[Step no.]],"000")</f>
        <v>TC49004</v>
      </c>
      <c r="D15" s="16" t="s">
        <v>146</v>
      </c>
      <c r="E15" s="24"/>
      <c r="F15" s="24" t="s">
        <v>156</v>
      </c>
      <c r="G15" s="16" t="s">
        <v>147</v>
      </c>
      <c r="H15" s="16" t="s">
        <v>147</v>
      </c>
      <c r="I15" s="18" t="s">
        <v>9</v>
      </c>
      <c r="J15" s="19"/>
    </row>
    <row r="16" spans="1:10" ht="105" x14ac:dyDescent="0.25">
      <c r="A16" s="21"/>
      <c r="B16" s="17">
        <f>ROW()-ROW(testtbl614181123242752729404152545556[[#Headers],[Step no.]])</f>
        <v>5</v>
      </c>
      <c r="C16" s="17" t="str">
        <f>C$2&amp;TEXT(testtbl614181123242752729404152545556[[#This Row],[Step no.]],"000")</f>
        <v>TC49005</v>
      </c>
      <c r="D16" s="20" t="s">
        <v>148</v>
      </c>
      <c r="E16" s="24"/>
      <c r="F16" s="24" t="s">
        <v>265</v>
      </c>
      <c r="G16" s="20" t="s">
        <v>149</v>
      </c>
      <c r="H16" s="16" t="s">
        <v>150</v>
      </c>
      <c r="I16" s="18" t="s">
        <v>9</v>
      </c>
      <c r="J16" s="19"/>
    </row>
    <row r="17" spans="1:10" ht="105" x14ac:dyDescent="0.25">
      <c r="A17" s="21"/>
      <c r="B17" s="31">
        <f>ROW()-ROW(testtbl614181123242752729404152545556[[#Headers],[Step no.]])</f>
        <v>6</v>
      </c>
      <c r="C17" s="31" t="str">
        <f>C$2&amp;TEXT(testtbl614181123242752729404152545556[[#This Row],[Step no.]],"000")</f>
        <v>TC49006</v>
      </c>
      <c r="D17" s="37" t="s">
        <v>261</v>
      </c>
      <c r="E17" s="24"/>
      <c r="F17" s="24" t="s">
        <v>266</v>
      </c>
      <c r="G17" s="50" t="s">
        <v>262</v>
      </c>
      <c r="H17" s="50" t="s">
        <v>262</v>
      </c>
      <c r="I17" s="38" t="s">
        <v>9</v>
      </c>
      <c r="J17" s="33"/>
    </row>
    <row r="18" spans="1:10" ht="75" x14ac:dyDescent="0.25">
      <c r="A18" s="21"/>
      <c r="B18" s="31">
        <f>ROW()-ROW(testtbl614181123242752729404152545556[[#Headers],[Step no.]])</f>
        <v>7</v>
      </c>
      <c r="C18" s="31" t="str">
        <f>C$2&amp;TEXT(testtbl614181123242752729404152545556[[#This Row],[Step no.]],"000")</f>
        <v>TC49007</v>
      </c>
      <c r="D18" s="37" t="s">
        <v>176</v>
      </c>
      <c r="E18" s="24"/>
      <c r="F18" s="23"/>
      <c r="G18" s="37" t="s">
        <v>152</v>
      </c>
      <c r="H18" s="32" t="s">
        <v>263</v>
      </c>
      <c r="I18" s="38" t="s">
        <v>9</v>
      </c>
      <c r="J18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8">
    <cfRule type="cellIs" dxfId="35" priority="4" operator="equal">
      <formula>"Fail"</formula>
    </cfRule>
    <cfRule type="cellIs" dxfId="34" priority="5" operator="equal">
      <formula>"Pass"</formula>
    </cfRule>
    <cfRule type="containsBlanks" dxfId="33" priority="6">
      <formula>LEN(TRIM(I13))=0</formula>
    </cfRule>
  </conditionalFormatting>
  <conditionalFormatting sqref="I12">
    <cfRule type="cellIs" dxfId="32" priority="1" operator="equal">
      <formula>"Fail"</formula>
    </cfRule>
    <cfRule type="cellIs" dxfId="31" priority="2" operator="equal">
      <formula>"Pass"</formula>
    </cfRule>
    <cfRule type="containsBlanks" dxfId="30" priority="3">
      <formula>LEN(TRIM(I12))=0</formula>
    </cfRule>
  </conditionalFormatting>
  <dataValidations count="3">
    <dataValidation type="list" allowBlank="1" showInputMessage="1" showErrorMessage="1" sqref="A10:E10" xr:uid="{8D27D157-1B09-4992-BC29-B4630F2B3582}">
      <formula1>teststatus</formula1>
    </dataValidation>
    <dataValidation type="list" allowBlank="1" showInputMessage="1" showErrorMessage="1" sqref="A9:E9" xr:uid="{104175C7-0197-4B7E-B37F-D977DEB9E1B9}">
      <formula1>progressstatus</formula1>
    </dataValidation>
    <dataValidation type="list" allowBlank="1" showInputMessage="1" showErrorMessage="1" sqref="I12:I18" xr:uid="{8A8BC4FB-5655-4811-8BF6-20C21906BF91}">
      <formula1>"Pass,Fail,Not Attempted"</formula1>
    </dataValidation>
  </dataValidations>
  <hyperlinks>
    <hyperlink ref="C6" r:id="rId1" xr:uid="{A198AD76-09AB-4008-92EE-C154DDCB2054}"/>
  </hyperlinks>
  <pageMargins left="0.7" right="0.7" top="0.75" bottom="0.75" header="0.3" footer="0.3"/>
  <tableParts count="1">
    <tablePart r:id="rId2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58FD-D6A5-45CD-9A00-70CDDC8FB216}">
  <dimension ref="A1:J18"/>
  <sheetViews>
    <sheetView workbookViewId="0">
      <selection activeCell="F18" sqref="F18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32.7109375" style="41" customWidth="1"/>
    <col min="7" max="7" width="23.140625" bestFit="1" customWidth="1"/>
    <col min="8" max="8" width="28.1406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268</v>
      </c>
      <c r="D2" s="7"/>
      <c r="E2" s="7"/>
      <c r="F2" s="7"/>
    </row>
    <row r="3" spans="1:10" x14ac:dyDescent="0.25">
      <c r="A3" s="5" t="s">
        <v>3</v>
      </c>
      <c r="B3" s="6"/>
      <c r="C3" s="8" t="s">
        <v>141</v>
      </c>
      <c r="D3" s="9"/>
      <c r="E3" s="9"/>
      <c r="F3" s="10"/>
    </row>
    <row r="4" spans="1:10" x14ac:dyDescent="0.25">
      <c r="A4" s="5" t="s">
        <v>4</v>
      </c>
      <c r="B4" s="6"/>
      <c r="C4" s="11" t="s">
        <v>258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44905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ROW()-ROW(testtbl61418112324275272940415254555657[[#Headers],[Step no.]])</f>
        <v>1</v>
      </c>
      <c r="C12" s="14" t="str">
        <f>C$2&amp;TEXT(testtbl61418112324275272940415254555657[[#This Row],[Step no.]],"000")</f>
        <v>TC50001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ROW()-ROW(testtbl61418112324275272940415254555657[[#Headers],[Step no.]])</f>
        <v>2</v>
      </c>
      <c r="C13" s="14" t="str">
        <f>C$2&amp;TEXT(testtbl61418112324275272940415254555657[[#This Row],[Step no.]],"000")</f>
        <v>TC50002</v>
      </c>
      <c r="D13" s="16" t="s">
        <v>142</v>
      </c>
      <c r="E13" s="24" t="s">
        <v>143</v>
      </c>
      <c r="F13" s="23"/>
      <c r="G13" s="16" t="s">
        <v>69</v>
      </c>
      <c r="H13" s="16" t="s">
        <v>69</v>
      </c>
      <c r="I13" s="14" t="s">
        <v>9</v>
      </c>
    </row>
    <row r="14" spans="1:10" ht="30" x14ac:dyDescent="0.25">
      <c r="A14" s="21"/>
      <c r="B14" s="14">
        <f>ROW()-ROW(testtbl61418112324275272940415254555657[[#Headers],[Step no.]])</f>
        <v>3</v>
      </c>
      <c r="C14" s="14" t="str">
        <f>C$2&amp;TEXT(testtbl61418112324275272940415254555657[[#This Row],[Step no.]],"000")</f>
        <v>TC50003</v>
      </c>
      <c r="D14" s="16" t="s">
        <v>144</v>
      </c>
      <c r="E14" s="24"/>
      <c r="F14" s="23"/>
      <c r="G14" s="16" t="s">
        <v>145</v>
      </c>
      <c r="H14" s="16" t="s">
        <v>145</v>
      </c>
      <c r="I14" s="14" t="s">
        <v>9</v>
      </c>
    </row>
    <row r="15" spans="1:10" ht="30" x14ac:dyDescent="0.25">
      <c r="A15" s="21"/>
      <c r="B15" s="17">
        <f>ROW()-ROW(testtbl61418112324275272940415254555657[[#Headers],[Step no.]])</f>
        <v>4</v>
      </c>
      <c r="C15" s="17" t="str">
        <f>C$2&amp;TEXT(testtbl61418112324275272940415254555657[[#This Row],[Step no.]],"000")</f>
        <v>TC50004</v>
      </c>
      <c r="D15" s="16" t="s">
        <v>146</v>
      </c>
      <c r="E15" s="24"/>
      <c r="F15" s="24" t="s">
        <v>158</v>
      </c>
      <c r="G15" s="16" t="s">
        <v>147</v>
      </c>
      <c r="H15" s="16" t="s">
        <v>147</v>
      </c>
      <c r="I15" s="18" t="s">
        <v>9</v>
      </c>
      <c r="J15" s="19"/>
    </row>
    <row r="16" spans="1:10" ht="105" x14ac:dyDescent="0.25">
      <c r="A16" s="21"/>
      <c r="B16" s="17">
        <f>ROW()-ROW(testtbl61418112324275272940415254555657[[#Headers],[Step no.]])</f>
        <v>5</v>
      </c>
      <c r="C16" s="17" t="str">
        <f>C$2&amp;TEXT(testtbl61418112324275272940415254555657[[#This Row],[Step no.]],"000")</f>
        <v>TC50005</v>
      </c>
      <c r="D16" s="20" t="s">
        <v>148</v>
      </c>
      <c r="E16" s="24"/>
      <c r="F16" s="24" t="s">
        <v>269</v>
      </c>
      <c r="G16" s="20" t="s">
        <v>149</v>
      </c>
      <c r="H16" s="16" t="s">
        <v>150</v>
      </c>
      <c r="I16" s="18" t="s">
        <v>9</v>
      </c>
      <c r="J16" s="19"/>
    </row>
    <row r="17" spans="1:10" ht="105" x14ac:dyDescent="0.25">
      <c r="A17" s="21"/>
      <c r="B17" s="31">
        <f>ROW()-ROW(testtbl61418112324275272940415254555657[[#Headers],[Step no.]])</f>
        <v>6</v>
      </c>
      <c r="C17" s="31" t="str">
        <f>C$2&amp;TEXT(testtbl61418112324275272940415254555657[[#This Row],[Step no.]],"000")</f>
        <v>TC50006</v>
      </c>
      <c r="D17" s="37" t="s">
        <v>261</v>
      </c>
      <c r="E17" s="24"/>
      <c r="F17" s="24" t="s">
        <v>270</v>
      </c>
      <c r="G17" s="50" t="s">
        <v>262</v>
      </c>
      <c r="H17" s="50" t="s">
        <v>262</v>
      </c>
      <c r="I17" s="38" t="s">
        <v>9</v>
      </c>
      <c r="J17" s="33"/>
    </row>
    <row r="18" spans="1:10" ht="75" x14ac:dyDescent="0.25">
      <c r="A18" s="21"/>
      <c r="B18" s="31">
        <f>ROW()-ROW(testtbl61418112324275272940415254555657[[#Headers],[Step no.]])</f>
        <v>7</v>
      </c>
      <c r="C18" s="31" t="str">
        <f>C$2&amp;TEXT(testtbl61418112324275272940415254555657[[#This Row],[Step no.]],"000")</f>
        <v>TC50007</v>
      </c>
      <c r="D18" s="37" t="s">
        <v>176</v>
      </c>
      <c r="E18" s="24"/>
      <c r="F18" s="23"/>
      <c r="G18" s="37" t="s">
        <v>152</v>
      </c>
      <c r="H18" s="32" t="s">
        <v>263</v>
      </c>
      <c r="I18" s="38" t="s">
        <v>9</v>
      </c>
      <c r="J18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8">
    <cfRule type="cellIs" dxfId="17" priority="4" operator="equal">
      <formula>"Fail"</formula>
    </cfRule>
    <cfRule type="cellIs" dxfId="16" priority="5" operator="equal">
      <formula>"Pass"</formula>
    </cfRule>
    <cfRule type="containsBlanks" dxfId="15" priority="6">
      <formula>LEN(TRIM(I13))=0</formula>
    </cfRule>
  </conditionalFormatting>
  <conditionalFormatting sqref="I12">
    <cfRule type="cellIs" dxfId="14" priority="1" operator="equal">
      <formula>"Fail"</formula>
    </cfRule>
    <cfRule type="cellIs" dxfId="13" priority="2" operator="equal">
      <formula>"Pass"</formula>
    </cfRule>
    <cfRule type="containsBlanks" dxfId="12" priority="3">
      <formula>LEN(TRIM(I12))=0</formula>
    </cfRule>
  </conditionalFormatting>
  <dataValidations count="3">
    <dataValidation type="list" allowBlank="1" showInputMessage="1" showErrorMessage="1" sqref="I12:I18" xr:uid="{CEAFF9E9-5AAE-4F60-BD61-C0F276AB519A}">
      <formula1>"Pass,Fail,Not Attempted"</formula1>
    </dataValidation>
    <dataValidation type="list" allowBlank="1" showInputMessage="1" showErrorMessage="1" sqref="A9:E9" xr:uid="{1BAB9E1A-A4DF-4DFB-A252-283537D8BE81}">
      <formula1>progressstatus</formula1>
    </dataValidation>
    <dataValidation type="list" allowBlank="1" showInputMessage="1" showErrorMessage="1" sqref="A10:E10" xr:uid="{C437205C-E941-427C-9275-42DFED902391}">
      <formula1>teststatus</formula1>
    </dataValidation>
  </dataValidations>
  <hyperlinks>
    <hyperlink ref="C6" r:id="rId1" xr:uid="{ECF52F29-8611-47FD-8D48-ED2A61C2A05D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937E-BE06-4957-BAF2-89A5FBE82DD4}">
  <dimension ref="A1:J17"/>
  <sheetViews>
    <sheetView zoomScale="79" workbookViewId="0">
      <selection activeCell="C3" sqref="C3:F3"/>
    </sheetView>
  </sheetViews>
  <sheetFormatPr defaultColWidth="29.7109375" defaultRowHeight="15" x14ac:dyDescent="0.25"/>
  <cols>
    <col min="1" max="1" width="15.140625" customWidth="1"/>
    <col min="2" max="2" width="14.85546875" customWidth="1"/>
    <col min="5" max="5" width="29.7109375" style="34"/>
    <col min="6" max="6" width="29.7109375" style="4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93</v>
      </c>
      <c r="D2" s="7"/>
      <c r="E2" s="7"/>
      <c r="F2" s="7"/>
    </row>
    <row r="3" spans="1:10" x14ac:dyDescent="0.25">
      <c r="A3" s="5" t="s">
        <v>3</v>
      </c>
      <c r="B3" s="6"/>
      <c r="C3" s="8" t="s">
        <v>62</v>
      </c>
      <c r="D3" s="9"/>
      <c r="E3" s="9"/>
      <c r="F3" s="10"/>
    </row>
    <row r="4" spans="1:10" x14ac:dyDescent="0.25">
      <c r="A4" s="5" t="s">
        <v>4</v>
      </c>
      <c r="B4" s="6"/>
      <c r="C4" s="11" t="s">
        <v>86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44903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ROW()-ROW(testtbl6141811232427569[[#Headers],[Step no.]])</f>
        <v>1</v>
      </c>
      <c r="C12" s="14" t="str">
        <f>C$2&amp;TEXT(testtbl6141811232427569[[#This Row],[Step no.]],"000")</f>
        <v>TC05001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ROW()-ROW(testtbl6141811232427569[[#Headers],[Step no.]])</f>
        <v>2</v>
      </c>
      <c r="C13" s="14" t="str">
        <f>C$2&amp;TEXT(testtbl6141811232427569[[#This Row],[Step no.]],"000")</f>
        <v>TC05002</v>
      </c>
      <c r="D13" s="16" t="s">
        <v>66</v>
      </c>
      <c r="E13" s="24" t="s">
        <v>74</v>
      </c>
      <c r="F13" s="23"/>
      <c r="G13" s="16" t="s">
        <v>69</v>
      </c>
      <c r="H13" s="16" t="s">
        <v>70</v>
      </c>
      <c r="I13" s="14" t="s">
        <v>9</v>
      </c>
    </row>
    <row r="14" spans="1:10" ht="45" x14ac:dyDescent="0.25">
      <c r="A14" s="21"/>
      <c r="B14" s="14">
        <f>ROW()-ROW(testtbl6141811232427569[[#Headers],[Step no.]])</f>
        <v>3</v>
      </c>
      <c r="C14" s="14" t="str">
        <f>C$2&amp;TEXT(testtbl6141811232427569[[#This Row],[Step no.]],"000")</f>
        <v>TC05003</v>
      </c>
      <c r="D14" s="16" t="s">
        <v>71</v>
      </c>
      <c r="E14" s="24" t="s">
        <v>74</v>
      </c>
      <c r="F14" s="24"/>
      <c r="G14" s="16" t="s">
        <v>72</v>
      </c>
      <c r="H14" s="16" t="s">
        <v>72</v>
      </c>
      <c r="I14" s="14" t="s">
        <v>9</v>
      </c>
    </row>
    <row r="15" spans="1:10" ht="75" x14ac:dyDescent="0.25">
      <c r="A15" s="21"/>
      <c r="B15" s="17">
        <f>ROW()-ROW(testtbl6141811232427569[[#Headers],[Step no.]])</f>
        <v>4</v>
      </c>
      <c r="C15" s="17" t="str">
        <f>C$2&amp;TEXT(testtbl6141811232427569[[#This Row],[Step no.]],"000")</f>
        <v>TC05004</v>
      </c>
      <c r="D15" s="16" t="s">
        <v>73</v>
      </c>
      <c r="E15" s="24" t="s">
        <v>90</v>
      </c>
      <c r="F15" s="24" t="s">
        <v>82</v>
      </c>
      <c r="G15" s="16" t="s">
        <v>76</v>
      </c>
      <c r="H15" s="16" t="s">
        <v>76</v>
      </c>
      <c r="I15" s="18" t="s">
        <v>9</v>
      </c>
      <c r="J15" s="19"/>
    </row>
    <row r="16" spans="1:10" ht="30" x14ac:dyDescent="0.25">
      <c r="A16" s="21"/>
      <c r="B16" s="17">
        <f>ROW()-ROW(testtbl6141811232427569[[#Headers],[Step no.]])</f>
        <v>5</v>
      </c>
      <c r="C16" s="17" t="str">
        <f>C$2&amp;TEXT(testtbl6141811232427569[[#This Row],[Step no.]],"000")</f>
        <v>TC05005</v>
      </c>
      <c r="D16" s="20" t="s">
        <v>77</v>
      </c>
      <c r="E16" s="24" t="s">
        <v>37</v>
      </c>
      <c r="F16" s="23"/>
      <c r="G16" s="20" t="s">
        <v>69</v>
      </c>
      <c r="H16" s="16" t="s">
        <v>70</v>
      </c>
      <c r="I16" s="18" t="s">
        <v>9</v>
      </c>
      <c r="J16" s="19"/>
    </row>
    <row r="17" spans="1:10" ht="30" x14ac:dyDescent="0.25">
      <c r="A17" s="21"/>
      <c r="B17" s="31">
        <f>ROW()-ROW(testtbl6141811232427569[[#Headers],[Step no.]])</f>
        <v>6</v>
      </c>
      <c r="C17" s="31" t="str">
        <f>C$2&amp;TEXT(testtbl6141811232427569[[#This Row],[Step no.]],"000")</f>
        <v>TC05006</v>
      </c>
      <c r="D17" s="32" t="s">
        <v>78</v>
      </c>
      <c r="E17" s="24" t="s">
        <v>80</v>
      </c>
      <c r="F17" s="23"/>
      <c r="G17" s="32" t="s">
        <v>79</v>
      </c>
      <c r="H17" s="32" t="s">
        <v>79</v>
      </c>
      <c r="I17" s="38" t="s">
        <v>9</v>
      </c>
      <c r="J17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7">
    <cfRule type="cellIs" dxfId="431" priority="4" operator="equal">
      <formula>"Fail"</formula>
    </cfRule>
    <cfRule type="cellIs" dxfId="430" priority="5" operator="equal">
      <formula>"Pass"</formula>
    </cfRule>
    <cfRule type="containsBlanks" dxfId="429" priority="6">
      <formula>LEN(TRIM(I13))=0</formula>
    </cfRule>
  </conditionalFormatting>
  <conditionalFormatting sqref="I12">
    <cfRule type="cellIs" dxfId="428" priority="1" operator="equal">
      <formula>"Fail"</formula>
    </cfRule>
    <cfRule type="cellIs" dxfId="427" priority="2" operator="equal">
      <formula>"Pass"</formula>
    </cfRule>
    <cfRule type="containsBlanks" dxfId="426" priority="3">
      <formula>LEN(TRIM(I12))=0</formula>
    </cfRule>
  </conditionalFormatting>
  <dataValidations count="3">
    <dataValidation type="list" allowBlank="1" showInputMessage="1" showErrorMessage="1" sqref="A10:E10" xr:uid="{FB946610-F373-4103-99BA-C955728342A0}">
      <formula1>teststatus</formula1>
    </dataValidation>
    <dataValidation type="list" allowBlank="1" showInputMessage="1" showErrorMessage="1" sqref="A9:E9" xr:uid="{3D64A285-1458-4D47-B655-91225DA4C58D}">
      <formula1>progressstatus</formula1>
    </dataValidation>
    <dataValidation type="list" allowBlank="1" showInputMessage="1" showErrorMessage="1" sqref="I12:I17" xr:uid="{4E8258FD-FD36-47DD-B6B4-453B5D318C84}">
      <formula1>"Pass,Fail,Not Attempted"</formula1>
    </dataValidation>
  </dataValidations>
  <hyperlinks>
    <hyperlink ref="C6" r:id="rId1" xr:uid="{CDC89CAE-6E51-43F5-A842-34C9C3F578DC}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0B0E-05FF-407D-9FBF-AACB6E05C774}">
  <dimension ref="A1:J17"/>
  <sheetViews>
    <sheetView workbookViewId="0">
      <selection activeCell="H18" sqref="H18"/>
    </sheetView>
  </sheetViews>
  <sheetFormatPr defaultRowHeight="15" x14ac:dyDescent="0.25"/>
  <cols>
    <col min="1" max="1" width="15.42578125" customWidth="1"/>
    <col min="2" max="2" width="13.42578125" bestFit="1" customWidth="1"/>
    <col min="3" max="3" width="16.42578125" bestFit="1" customWidth="1"/>
    <col min="4" max="4" width="25.5703125" bestFit="1" customWidth="1"/>
    <col min="5" max="5" width="21.28515625" style="34" customWidth="1"/>
    <col min="6" max="6" width="31.42578125" style="41" customWidth="1"/>
    <col min="7" max="7" width="21" bestFit="1" customWidth="1"/>
    <col min="8" max="8" width="17.425781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42" t="s">
        <v>94</v>
      </c>
      <c r="D2" s="43"/>
      <c r="E2" s="43"/>
      <c r="F2" s="44"/>
    </row>
    <row r="3" spans="1:10" x14ac:dyDescent="0.25">
      <c r="A3" s="5" t="s">
        <v>3</v>
      </c>
      <c r="B3" s="6"/>
      <c r="C3" s="8" t="s">
        <v>62</v>
      </c>
      <c r="D3" s="9"/>
      <c r="E3" s="9"/>
      <c r="F3" s="10"/>
    </row>
    <row r="4" spans="1:10" x14ac:dyDescent="0.25">
      <c r="A4" s="5" t="s">
        <v>4</v>
      </c>
      <c r="B4" s="6"/>
      <c r="C4" s="48" t="s">
        <v>91</v>
      </c>
      <c r="D4" s="48"/>
      <c r="E4" s="48"/>
      <c r="F4" s="48"/>
    </row>
    <row r="5" spans="1:10" x14ac:dyDescent="0.25">
      <c r="A5" s="5" t="s">
        <v>5</v>
      </c>
      <c r="B5" s="6"/>
      <c r="C5" s="8"/>
      <c r="D5" s="9"/>
      <c r="E5" s="9"/>
      <c r="F5" s="10"/>
    </row>
    <row r="6" spans="1:10" x14ac:dyDescent="0.25">
      <c r="A6" s="5" t="s">
        <v>6</v>
      </c>
      <c r="B6" s="6"/>
      <c r="C6" s="26" t="s">
        <v>16</v>
      </c>
      <c r="D6" s="27"/>
      <c r="E6" s="27"/>
      <c r="F6" s="28"/>
    </row>
    <row r="7" spans="1:10" x14ac:dyDescent="0.25">
      <c r="A7" s="5" t="s">
        <v>7</v>
      </c>
      <c r="B7" s="6"/>
      <c r="C7" s="8" t="s">
        <v>15</v>
      </c>
      <c r="D7" s="9"/>
      <c r="E7" s="9"/>
      <c r="F7" s="10"/>
    </row>
    <row r="8" spans="1:10" x14ac:dyDescent="0.25">
      <c r="A8" s="5" t="s">
        <v>8</v>
      </c>
      <c r="B8" s="6"/>
      <c r="C8" s="45">
        <v>44903</v>
      </c>
      <c r="D8" s="46"/>
      <c r="E8" s="46"/>
      <c r="F8" s="47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20</v>
      </c>
      <c r="B12" s="14">
        <f>ROW()-ROW(testtbl61418112324275610[[#Headers],[Step no.]])</f>
        <v>1</v>
      </c>
      <c r="C12" s="14" t="str">
        <f>C$2&amp;TEXT(testtbl61418112324275610[[#This Row],[Step no.]],"000")</f>
        <v>TC06001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ROW()-ROW(testtbl61418112324275610[[#Headers],[Step no.]])</f>
        <v>2</v>
      </c>
      <c r="C13" s="14" t="str">
        <f>C$2&amp;TEXT(testtbl61418112324275610[[#This Row],[Step no.]],"000")</f>
        <v>TC06002</v>
      </c>
      <c r="D13" s="16" t="s">
        <v>66</v>
      </c>
      <c r="E13" s="24" t="s">
        <v>74</v>
      </c>
      <c r="F13" s="23"/>
      <c r="G13" s="16" t="s">
        <v>69</v>
      </c>
      <c r="H13" s="16" t="s">
        <v>70</v>
      </c>
      <c r="I13" s="14" t="s">
        <v>9</v>
      </c>
    </row>
    <row r="14" spans="1:10" ht="45" x14ac:dyDescent="0.25">
      <c r="A14" s="21"/>
      <c r="B14" s="14">
        <f>ROW()-ROW(testtbl61418112324275610[[#Headers],[Step no.]])</f>
        <v>3</v>
      </c>
      <c r="C14" s="14" t="str">
        <f>C$2&amp;TEXT(testtbl61418112324275610[[#This Row],[Step no.]],"000")</f>
        <v>TC06003</v>
      </c>
      <c r="D14" s="16" t="s">
        <v>71</v>
      </c>
      <c r="E14" s="24" t="s">
        <v>74</v>
      </c>
      <c r="F14" s="24"/>
      <c r="G14" s="16" t="s">
        <v>72</v>
      </c>
      <c r="H14" s="16" t="s">
        <v>72</v>
      </c>
      <c r="I14" s="14" t="s">
        <v>9</v>
      </c>
    </row>
    <row r="15" spans="1:10" ht="60" x14ac:dyDescent="0.25">
      <c r="A15" s="21"/>
      <c r="B15" s="17">
        <f>ROW()-ROW(testtbl61418112324275610[[#Headers],[Step no.]])</f>
        <v>4</v>
      </c>
      <c r="C15" s="17" t="str">
        <f>C$2&amp;TEXT(testtbl61418112324275610[[#This Row],[Step no.]],"000")</f>
        <v>TC06004</v>
      </c>
      <c r="D15" s="16" t="s">
        <v>73</v>
      </c>
      <c r="E15" s="24" t="s">
        <v>92</v>
      </c>
      <c r="F15" s="24" t="s">
        <v>84</v>
      </c>
      <c r="G15" s="16" t="s">
        <v>76</v>
      </c>
      <c r="H15" s="16" t="s">
        <v>76</v>
      </c>
      <c r="I15" s="18" t="s">
        <v>9</v>
      </c>
      <c r="J15" s="19"/>
    </row>
    <row r="16" spans="1:10" ht="30" x14ac:dyDescent="0.25">
      <c r="A16" s="21"/>
      <c r="B16" s="17">
        <f>ROW()-ROW(testtbl61418112324275610[[#Headers],[Step no.]])</f>
        <v>5</v>
      </c>
      <c r="C16" s="17" t="str">
        <f>C$2&amp;TEXT(testtbl61418112324275610[[#This Row],[Step no.]],"000")</f>
        <v>TC06005</v>
      </c>
      <c r="D16" s="20" t="s">
        <v>77</v>
      </c>
      <c r="E16" s="24" t="s">
        <v>37</v>
      </c>
      <c r="F16" s="23"/>
      <c r="G16" s="20" t="s">
        <v>69</v>
      </c>
      <c r="H16" s="16" t="s">
        <v>70</v>
      </c>
      <c r="I16" s="18" t="s">
        <v>9</v>
      </c>
      <c r="J16" s="19"/>
    </row>
    <row r="17" spans="1:10" ht="30" x14ac:dyDescent="0.25">
      <c r="A17" s="21"/>
      <c r="B17" s="31">
        <f>ROW()-ROW(testtbl61418112324275610[[#Headers],[Step no.]])</f>
        <v>6</v>
      </c>
      <c r="C17" s="31" t="str">
        <f>C$2&amp;TEXT(testtbl61418112324275610[[#This Row],[Step no.]],"000")</f>
        <v>TC06006</v>
      </c>
      <c r="D17" s="32" t="s">
        <v>78</v>
      </c>
      <c r="E17" s="24" t="s">
        <v>80</v>
      </c>
      <c r="F17" s="23"/>
      <c r="G17" s="32" t="s">
        <v>79</v>
      </c>
      <c r="H17" s="32" t="s">
        <v>79</v>
      </c>
      <c r="I17" s="38" t="s">
        <v>9</v>
      </c>
      <c r="J17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7">
    <cfRule type="cellIs" dxfId="425" priority="4" operator="equal">
      <formula>"Fail"</formula>
    </cfRule>
    <cfRule type="cellIs" dxfId="424" priority="5" operator="equal">
      <formula>"Pass"</formula>
    </cfRule>
    <cfRule type="containsBlanks" dxfId="423" priority="6">
      <formula>LEN(TRIM(I13))=0</formula>
    </cfRule>
  </conditionalFormatting>
  <conditionalFormatting sqref="I12">
    <cfRule type="cellIs" dxfId="422" priority="1" operator="equal">
      <formula>"Fail"</formula>
    </cfRule>
    <cfRule type="cellIs" dxfId="421" priority="2" operator="equal">
      <formula>"Pass"</formula>
    </cfRule>
    <cfRule type="containsBlanks" dxfId="420" priority="3">
      <formula>LEN(TRIM(I12))=0</formula>
    </cfRule>
  </conditionalFormatting>
  <dataValidations count="3">
    <dataValidation type="list" allowBlank="1" showInputMessage="1" showErrorMessage="1" sqref="A10:E10" xr:uid="{24A3BADB-A68F-4465-8A02-DB45DDC6A14C}">
      <formula1>teststatus</formula1>
    </dataValidation>
    <dataValidation type="list" allowBlank="1" showInputMessage="1" showErrorMessage="1" sqref="A9:E9" xr:uid="{924243C2-B632-4809-80EA-E99591BCFB30}">
      <formula1>progressstatus</formula1>
    </dataValidation>
    <dataValidation type="list" allowBlank="1" showInputMessage="1" showErrorMessage="1" sqref="I12:I17" xr:uid="{3DE25557-30F2-4D7B-ADBB-FC751C6C23B5}">
      <formula1>"Pass,Fail,Not Attempted"</formula1>
    </dataValidation>
  </dataValidations>
  <hyperlinks>
    <hyperlink ref="C6" r:id="rId1" xr:uid="{00A6F411-B080-4B52-B86F-8496A601AEAF}"/>
  </hyperlinks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5B87A-422D-49FB-B01D-ABF1CA1724D6}">
  <dimension ref="A1:J17"/>
  <sheetViews>
    <sheetView topLeftCell="A15" workbookViewId="0">
      <selection activeCell="A13" sqref="A13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2.85546875" style="41" bestFit="1" customWidth="1"/>
    <col min="7" max="7" width="21" bestFit="1" customWidth="1"/>
    <col min="8" max="8" width="17.425781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95</v>
      </c>
      <c r="D2" s="7"/>
      <c r="E2" s="7"/>
      <c r="F2" s="7"/>
    </row>
    <row r="3" spans="1:10" x14ac:dyDescent="0.25">
      <c r="A3" s="5" t="s">
        <v>3</v>
      </c>
      <c r="B3" s="6"/>
      <c r="C3" s="8" t="s">
        <v>62</v>
      </c>
      <c r="D3" s="9"/>
      <c r="E3" s="9"/>
      <c r="F3" s="10"/>
    </row>
    <row r="4" spans="1:10" x14ac:dyDescent="0.25">
      <c r="A4" s="5" t="s">
        <v>4</v>
      </c>
      <c r="B4" s="6"/>
      <c r="C4" s="11" t="s">
        <v>99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44903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48</v>
      </c>
      <c r="B12" s="14">
        <f>ROW()-ROW(testtbl61418112324275611[[#Headers],[Step no.]])</f>
        <v>1</v>
      </c>
      <c r="C12" s="14" t="str">
        <f>C$2&amp;TEXT(testtbl61418112324275611[[#This Row],[Step no.]],"000")</f>
        <v>TC07001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ROW()-ROW(testtbl61418112324275611[[#Headers],[Step no.]])</f>
        <v>2</v>
      </c>
      <c r="C13" s="14" t="str">
        <f>C$2&amp;TEXT(testtbl61418112324275611[[#This Row],[Step no.]],"000")</f>
        <v>TC07002</v>
      </c>
      <c r="D13" s="16" t="s">
        <v>66</v>
      </c>
      <c r="E13" s="24" t="s">
        <v>74</v>
      </c>
      <c r="F13" s="23" t="s">
        <v>103</v>
      </c>
      <c r="G13" s="16" t="s">
        <v>69</v>
      </c>
      <c r="H13" s="16" t="s">
        <v>70</v>
      </c>
      <c r="I13" s="14" t="s">
        <v>9</v>
      </c>
    </row>
    <row r="14" spans="1:10" ht="45" x14ac:dyDescent="0.25">
      <c r="A14" s="21"/>
      <c r="B14" s="14">
        <f>ROW()-ROW(testtbl61418112324275611[[#Headers],[Step no.]])</f>
        <v>3</v>
      </c>
      <c r="C14" s="14" t="str">
        <f>C$2&amp;TEXT(testtbl61418112324275611[[#This Row],[Step no.]],"000")</f>
        <v>TC07003</v>
      </c>
      <c r="D14" s="16" t="s">
        <v>71</v>
      </c>
      <c r="E14" s="24" t="s">
        <v>74</v>
      </c>
      <c r="F14" s="23" t="s">
        <v>103</v>
      </c>
      <c r="G14" s="16" t="s">
        <v>72</v>
      </c>
      <c r="H14" s="16" t="s">
        <v>72</v>
      </c>
      <c r="I14" s="14" t="s">
        <v>9</v>
      </c>
    </row>
    <row r="15" spans="1:10" x14ac:dyDescent="0.25">
      <c r="A15" s="21"/>
      <c r="B15" s="17">
        <f>ROW()-ROW(testtbl61418112324275611[[#Headers],[Step no.]])</f>
        <v>4</v>
      </c>
      <c r="C15" s="17" t="str">
        <f>C$2&amp;TEXT(testtbl61418112324275611[[#This Row],[Step no.]],"000")</f>
        <v>TC07004</v>
      </c>
      <c r="D15" s="16" t="s">
        <v>96</v>
      </c>
      <c r="E15" s="24" t="s">
        <v>100</v>
      </c>
      <c r="F15" s="23" t="s">
        <v>101</v>
      </c>
      <c r="G15" s="16" t="s">
        <v>97</v>
      </c>
      <c r="H15" s="16" t="s">
        <v>98</v>
      </c>
      <c r="I15" s="18" t="s">
        <v>9</v>
      </c>
      <c r="J15" s="19"/>
    </row>
    <row r="16" spans="1:10" ht="30" x14ac:dyDescent="0.25">
      <c r="A16" s="21"/>
      <c r="B16" s="17">
        <f>ROW()-ROW(testtbl61418112324275611[[#Headers],[Step no.]])</f>
        <v>5</v>
      </c>
      <c r="C16" s="17" t="str">
        <f>C$2&amp;TEXT(testtbl61418112324275611[[#This Row],[Step no.]],"000")</f>
        <v>TC07005</v>
      </c>
      <c r="D16" s="20" t="s">
        <v>77</v>
      </c>
      <c r="E16" s="24" t="s">
        <v>100</v>
      </c>
      <c r="F16" s="23" t="s">
        <v>101</v>
      </c>
      <c r="G16" s="20" t="s">
        <v>69</v>
      </c>
      <c r="H16" s="16" t="s">
        <v>70</v>
      </c>
      <c r="I16" s="18" t="s">
        <v>9</v>
      </c>
      <c r="J16" s="19"/>
    </row>
    <row r="17" spans="1:10" ht="45" x14ac:dyDescent="0.25">
      <c r="A17" s="21"/>
      <c r="B17" s="31">
        <f>ROW()-ROW(testtbl61418112324275611[[#Headers],[Step no.]])</f>
        <v>6</v>
      </c>
      <c r="C17" s="31" t="str">
        <f>C$2&amp;TEXT(testtbl61418112324275611[[#This Row],[Step no.]],"000")</f>
        <v>TC07006</v>
      </c>
      <c r="D17" s="32" t="s">
        <v>78</v>
      </c>
      <c r="E17" s="24" t="s">
        <v>100</v>
      </c>
      <c r="F17" s="23" t="s">
        <v>101</v>
      </c>
      <c r="G17" s="32" t="s">
        <v>102</v>
      </c>
      <c r="H17" s="32" t="s">
        <v>102</v>
      </c>
      <c r="I17" s="18" t="s">
        <v>9</v>
      </c>
      <c r="J17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7">
    <cfRule type="cellIs" dxfId="419" priority="4" operator="equal">
      <formula>"Fail"</formula>
    </cfRule>
    <cfRule type="cellIs" dxfId="418" priority="5" operator="equal">
      <formula>"Pass"</formula>
    </cfRule>
    <cfRule type="containsBlanks" dxfId="417" priority="6">
      <formula>LEN(TRIM(I13))=0</formula>
    </cfRule>
  </conditionalFormatting>
  <conditionalFormatting sqref="I12">
    <cfRule type="cellIs" dxfId="416" priority="1" operator="equal">
      <formula>"Fail"</formula>
    </cfRule>
    <cfRule type="cellIs" dxfId="415" priority="2" operator="equal">
      <formula>"Pass"</formula>
    </cfRule>
    <cfRule type="containsBlanks" dxfId="414" priority="3">
      <formula>LEN(TRIM(I12))=0</formula>
    </cfRule>
  </conditionalFormatting>
  <dataValidations count="3">
    <dataValidation type="list" allowBlank="1" showInputMessage="1" showErrorMessage="1" sqref="A10:E10" xr:uid="{3CA68513-FCFF-40B6-A527-A5E9AF72230F}">
      <formula1>teststatus</formula1>
    </dataValidation>
    <dataValidation type="list" allowBlank="1" showInputMessage="1" showErrorMessage="1" sqref="A9:E9" xr:uid="{BB9286F4-BA93-4C65-9861-11DAF071CD9D}">
      <formula1>progressstatus</formula1>
    </dataValidation>
    <dataValidation type="list" allowBlank="1" showInputMessage="1" showErrorMessage="1" sqref="I12:I17" xr:uid="{9D287025-EBFF-499D-AE4E-59624B430B51}">
      <formula1>"Pass,Fail,Not Attempted"</formula1>
    </dataValidation>
  </dataValidations>
  <hyperlinks>
    <hyperlink ref="C6" r:id="rId1" xr:uid="{24980509-A2E5-49F4-8355-383EC911A4A3}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4E0E-3640-4748-8FD3-6DB03F5172B4}">
  <dimension ref="A1:J19"/>
  <sheetViews>
    <sheetView topLeftCell="A3" zoomScale="78" workbookViewId="0">
      <selection activeCell="A12" sqref="A12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6.42578125" bestFit="1" customWidth="1"/>
    <col min="4" max="4" width="25.5703125" bestFit="1" customWidth="1"/>
    <col min="5" max="5" width="17.5703125" style="34" bestFit="1" customWidth="1"/>
    <col min="6" max="6" width="22.85546875" style="41" bestFit="1" customWidth="1"/>
    <col min="7" max="7" width="21" bestFit="1" customWidth="1"/>
    <col min="8" max="8" width="17.42578125" bestFit="1" customWidth="1"/>
    <col min="9" max="9" width="11.5703125" bestFit="1" customWidth="1"/>
    <col min="10" max="10" width="11.140625" bestFit="1" customWidth="1"/>
  </cols>
  <sheetData>
    <row r="1" spans="1:10" ht="23.25" x14ac:dyDescent="0.25">
      <c r="A1" s="1" t="s">
        <v>0</v>
      </c>
      <c r="B1" s="2"/>
      <c r="C1" s="2"/>
      <c r="D1" s="3"/>
      <c r="E1" s="3"/>
      <c r="F1" s="4"/>
    </row>
    <row r="2" spans="1:10" x14ac:dyDescent="0.25">
      <c r="A2" s="5" t="s">
        <v>1</v>
      </c>
      <c r="B2" s="6"/>
      <c r="C2" s="7" t="s">
        <v>105</v>
      </c>
      <c r="D2" s="7"/>
      <c r="E2" s="7"/>
      <c r="F2" s="7"/>
    </row>
    <row r="3" spans="1:10" x14ac:dyDescent="0.25">
      <c r="A3" s="5" t="s">
        <v>3</v>
      </c>
      <c r="B3" s="6"/>
      <c r="C3" s="8" t="s">
        <v>62</v>
      </c>
      <c r="D3" s="9"/>
      <c r="E3" s="9"/>
      <c r="F3" s="10"/>
    </row>
    <row r="4" spans="1:10" x14ac:dyDescent="0.25">
      <c r="A4" s="5" t="s">
        <v>4</v>
      </c>
      <c r="B4" s="6"/>
      <c r="C4" s="11" t="s">
        <v>104</v>
      </c>
      <c r="D4" s="11"/>
      <c r="E4" s="11"/>
      <c r="F4" s="11"/>
    </row>
    <row r="5" spans="1:10" x14ac:dyDescent="0.25">
      <c r="A5" s="5" t="s">
        <v>5</v>
      </c>
      <c r="B5" s="6"/>
      <c r="C5" s="11"/>
      <c r="D5" s="11"/>
      <c r="E5" s="11"/>
      <c r="F5" s="11"/>
    </row>
    <row r="6" spans="1:10" x14ac:dyDescent="0.25">
      <c r="A6" s="5" t="s">
        <v>6</v>
      </c>
      <c r="B6" s="6"/>
      <c r="C6" s="12" t="s">
        <v>16</v>
      </c>
      <c r="D6" s="11"/>
      <c r="E6" s="11"/>
      <c r="F6" s="11"/>
    </row>
    <row r="7" spans="1:10" x14ac:dyDescent="0.25">
      <c r="A7" s="5" t="s">
        <v>7</v>
      </c>
      <c r="B7" s="6"/>
      <c r="C7" s="11" t="s">
        <v>15</v>
      </c>
      <c r="D7" s="11"/>
      <c r="E7" s="11"/>
      <c r="F7" s="11"/>
    </row>
    <row r="8" spans="1:10" x14ac:dyDescent="0.25">
      <c r="A8" s="5" t="s">
        <v>8</v>
      </c>
      <c r="B8" s="6"/>
      <c r="C8" s="13">
        <v>44903</v>
      </c>
      <c r="D8" s="13"/>
      <c r="E8" s="13"/>
      <c r="F8" s="13"/>
    </row>
    <row r="9" spans="1:10" x14ac:dyDescent="0.25">
      <c r="B9" s="14"/>
    </row>
    <row r="10" spans="1:10" x14ac:dyDescent="0.25">
      <c r="A10" t="s">
        <v>21</v>
      </c>
      <c r="B10" s="14"/>
    </row>
    <row r="11" spans="1:10" x14ac:dyDescent="0.25">
      <c r="A11" s="22" t="s">
        <v>19</v>
      </c>
      <c r="B11" s="15" t="s">
        <v>23</v>
      </c>
      <c r="C11" s="15" t="s">
        <v>14</v>
      </c>
      <c r="D11" s="15" t="s">
        <v>24</v>
      </c>
      <c r="E11" s="35" t="s">
        <v>22</v>
      </c>
      <c r="F11" s="36" t="s">
        <v>25</v>
      </c>
      <c r="G11" s="15" t="s">
        <v>10</v>
      </c>
      <c r="H11" s="15" t="s">
        <v>11</v>
      </c>
      <c r="I11" s="15" t="s">
        <v>26</v>
      </c>
      <c r="J11" s="15" t="s">
        <v>12</v>
      </c>
    </row>
    <row r="12" spans="1:10" ht="60" x14ac:dyDescent="0.25">
      <c r="A12" s="21" t="s">
        <v>48</v>
      </c>
      <c r="B12" s="14">
        <f>ROW()-ROW(testtbl61418112324275612[[#Headers],[Step no.]])</f>
        <v>1</v>
      </c>
      <c r="C12" s="14" t="str">
        <f>C$2&amp;TEXT(testtbl61418112324275612[[#This Row],[Step no.]],"000")</f>
        <v>TC08001</v>
      </c>
      <c r="D12" s="16" t="s">
        <v>63</v>
      </c>
      <c r="E12" s="24" t="s">
        <v>64</v>
      </c>
      <c r="F12" s="24" t="s">
        <v>65</v>
      </c>
      <c r="G12" s="16" t="s">
        <v>68</v>
      </c>
      <c r="H12" s="16" t="s">
        <v>68</v>
      </c>
      <c r="I12" s="14" t="s">
        <v>9</v>
      </c>
    </row>
    <row r="13" spans="1:10" ht="30" x14ac:dyDescent="0.25">
      <c r="A13" s="21"/>
      <c r="B13" s="14">
        <f>ROW()-ROW(testtbl61418112324275612[[#Headers],[Step no.]])</f>
        <v>2</v>
      </c>
      <c r="C13" s="14" t="str">
        <f>C$2&amp;TEXT(testtbl61418112324275612[[#This Row],[Step no.]],"000")</f>
        <v>TC08002</v>
      </c>
      <c r="D13" s="16" t="s">
        <v>66</v>
      </c>
      <c r="E13" s="24" t="s">
        <v>74</v>
      </c>
      <c r="F13" s="23"/>
      <c r="G13" s="16" t="s">
        <v>69</v>
      </c>
      <c r="H13" s="16" t="s">
        <v>70</v>
      </c>
      <c r="I13" s="14" t="s">
        <v>9</v>
      </c>
    </row>
    <row r="14" spans="1:10" ht="45" x14ac:dyDescent="0.25">
      <c r="A14" s="21"/>
      <c r="B14" s="14">
        <f>ROW()-ROW(testtbl61418112324275612[[#Headers],[Step no.]])</f>
        <v>3</v>
      </c>
      <c r="C14" s="14" t="str">
        <f>C$2&amp;TEXT(testtbl61418112324275612[[#This Row],[Step no.]],"000")</f>
        <v>TC08003</v>
      </c>
      <c r="D14" s="16" t="s">
        <v>71</v>
      </c>
      <c r="E14" s="24" t="s">
        <v>74</v>
      </c>
      <c r="F14" s="24"/>
      <c r="G14" s="16" t="s">
        <v>72</v>
      </c>
      <c r="H14" s="16" t="s">
        <v>72</v>
      </c>
      <c r="I14" s="14" t="s">
        <v>9</v>
      </c>
    </row>
    <row r="15" spans="1:10" ht="60" x14ac:dyDescent="0.25">
      <c r="A15" s="21"/>
      <c r="B15" s="17">
        <f>ROW()-ROW(testtbl61418112324275612[[#Headers],[Step no.]])</f>
        <v>4</v>
      </c>
      <c r="C15" s="17" t="str">
        <f>C$2&amp;TEXT(testtbl61418112324275612[[#This Row],[Step no.]],"000")</f>
        <v>TC08004</v>
      </c>
      <c r="D15" s="16" t="s">
        <v>73</v>
      </c>
      <c r="E15" s="24" t="s">
        <v>74</v>
      </c>
      <c r="F15" s="24" t="s">
        <v>75</v>
      </c>
      <c r="G15" s="16" t="s">
        <v>76</v>
      </c>
      <c r="H15" s="16" t="s">
        <v>76</v>
      </c>
      <c r="I15" s="18" t="s">
        <v>9</v>
      </c>
      <c r="J15" s="19"/>
    </row>
    <row r="16" spans="1:10" ht="30" x14ac:dyDescent="0.25">
      <c r="A16" s="21"/>
      <c r="B16" s="31">
        <f>ROW()-ROW(testtbl61418112324275612[[#Headers],[Step no.]])</f>
        <v>5</v>
      </c>
      <c r="C16" s="31" t="str">
        <f>C$2&amp;TEXT(testtbl61418112324275612[[#This Row],[Step no.]],"000")</f>
        <v>TC08005</v>
      </c>
      <c r="D16" s="50" t="s">
        <v>106</v>
      </c>
      <c r="E16" s="24" t="s">
        <v>74</v>
      </c>
      <c r="F16" s="23"/>
      <c r="G16" s="32" t="s">
        <v>107</v>
      </c>
      <c r="H16" s="49" t="s">
        <v>98</v>
      </c>
      <c r="I16" s="18" t="s">
        <v>9</v>
      </c>
      <c r="J16" s="33"/>
    </row>
    <row r="17" spans="1:10" x14ac:dyDescent="0.25">
      <c r="A17" s="21"/>
      <c r="B17" s="31">
        <f>ROW()-ROW(testtbl61418112324275612[[#Headers],[Step no.]])</f>
        <v>6</v>
      </c>
      <c r="C17" s="31" t="str">
        <f>C$2&amp;TEXT(testtbl61418112324275612[[#This Row],[Step no.]],"000")</f>
        <v>TC08006</v>
      </c>
      <c r="D17" s="16" t="s">
        <v>96</v>
      </c>
      <c r="E17" s="24" t="s">
        <v>100</v>
      </c>
      <c r="F17" s="23" t="s">
        <v>101</v>
      </c>
      <c r="G17" s="16" t="s">
        <v>97</v>
      </c>
      <c r="H17" s="16" t="s">
        <v>98</v>
      </c>
      <c r="I17" s="18" t="s">
        <v>9</v>
      </c>
      <c r="J17" s="33"/>
    </row>
    <row r="18" spans="1:10" ht="30" x14ac:dyDescent="0.25">
      <c r="A18" s="21"/>
      <c r="B18" s="17">
        <f>ROW()-ROW(testtbl61418112324275612[[#Headers],[Step no.]])</f>
        <v>7</v>
      </c>
      <c r="C18" s="17" t="str">
        <f>C$2&amp;TEXT(testtbl61418112324275612[[#This Row],[Step no.]],"000")</f>
        <v>TC08007</v>
      </c>
      <c r="D18" s="20" t="s">
        <v>77</v>
      </c>
      <c r="E18" s="24" t="s">
        <v>108</v>
      </c>
      <c r="F18" s="23"/>
      <c r="G18" s="20" t="s">
        <v>69</v>
      </c>
      <c r="H18" s="16" t="s">
        <v>70</v>
      </c>
      <c r="I18" s="18" t="s">
        <v>9</v>
      </c>
      <c r="J18" s="19"/>
    </row>
    <row r="19" spans="1:10" ht="45" x14ac:dyDescent="0.25">
      <c r="A19" s="21"/>
      <c r="B19" s="31">
        <f>ROW()-ROW(testtbl61418112324275612[[#Headers],[Step no.]])</f>
        <v>8</v>
      </c>
      <c r="C19" s="31" t="str">
        <f>C$2&amp;TEXT(testtbl61418112324275612[[#This Row],[Step no.]],"000")</f>
        <v>TC08008</v>
      </c>
      <c r="D19" s="32" t="s">
        <v>78</v>
      </c>
      <c r="E19" s="24" t="s">
        <v>108</v>
      </c>
      <c r="F19" s="23"/>
      <c r="G19" s="32" t="s">
        <v>102</v>
      </c>
      <c r="H19" s="32" t="s">
        <v>102</v>
      </c>
      <c r="I19" s="38" t="s">
        <v>9</v>
      </c>
      <c r="J19" s="33"/>
    </row>
  </sheetData>
  <mergeCells count="16">
    <mergeCell ref="A7:B7"/>
    <mergeCell ref="C7:F7"/>
    <mergeCell ref="A8:B8"/>
    <mergeCell ref="C8:F8"/>
    <mergeCell ref="A4:B4"/>
    <mergeCell ref="C4:F4"/>
    <mergeCell ref="A5:B5"/>
    <mergeCell ref="C5:F5"/>
    <mergeCell ref="A6:B6"/>
    <mergeCell ref="C6:F6"/>
    <mergeCell ref="A1:C1"/>
    <mergeCell ref="D1:F1"/>
    <mergeCell ref="A2:B2"/>
    <mergeCell ref="C2:F2"/>
    <mergeCell ref="A3:B3"/>
    <mergeCell ref="C3:F3"/>
  </mergeCells>
  <conditionalFormatting sqref="I13:I19">
    <cfRule type="cellIs" dxfId="413" priority="4" operator="equal">
      <formula>"Fail"</formula>
    </cfRule>
    <cfRule type="cellIs" dxfId="412" priority="5" operator="equal">
      <formula>"Pass"</formula>
    </cfRule>
    <cfRule type="containsBlanks" dxfId="411" priority="6">
      <formula>LEN(TRIM(I13))=0</formula>
    </cfRule>
  </conditionalFormatting>
  <conditionalFormatting sqref="I12">
    <cfRule type="cellIs" dxfId="410" priority="1" operator="equal">
      <formula>"Fail"</formula>
    </cfRule>
    <cfRule type="cellIs" dxfId="409" priority="2" operator="equal">
      <formula>"Pass"</formula>
    </cfRule>
    <cfRule type="containsBlanks" dxfId="408" priority="3">
      <formula>LEN(TRIM(I12))=0</formula>
    </cfRule>
  </conditionalFormatting>
  <dataValidations count="3">
    <dataValidation type="list" allowBlank="1" showInputMessage="1" showErrorMessage="1" sqref="A10:E10" xr:uid="{67365324-13FF-4BDD-A002-FACD903C367D}">
      <formula1>teststatus</formula1>
    </dataValidation>
    <dataValidation type="list" allowBlank="1" showInputMessage="1" showErrorMessage="1" sqref="A9:E9" xr:uid="{673AF911-EE39-48B7-97C5-595A0EF7AE96}">
      <formula1>progressstatus</formula1>
    </dataValidation>
    <dataValidation type="list" allowBlank="1" showInputMessage="1" showErrorMessage="1" sqref="I12:I19" xr:uid="{459E5117-4CEF-4A16-B267-1F861E020A56}">
      <formula1>"Pass,Fail,Not Attempted"</formula1>
    </dataValidation>
  </dataValidations>
  <hyperlinks>
    <hyperlink ref="C6" r:id="rId1" xr:uid="{66AAAA1B-6B9D-4164-9A2E-157BC0DE91B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W y K V e u G 8 v 2 k A A A A 9 g A A A B I A H A B D b 2 5 m a W c v U G F j a 2 F n Z S 5 4 b W w g o h g A K K A U A A A A A A A A A A A A A A A A A A A A A A A A A A A A h Y + 9 D o I w F I V f h X S n f y 6 G X O q g i 4 k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E J x K K S k H N k H I H H 4 F O e 5 9 t j 8 Q l l 0 V u t Y q i / F 6 B W y K w N 4 f 1 A N Q S w M E F A A C A A g A k W y K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s i l U o i k e 4 D g A A A B E A A A A T A B w A R m 9 y b X V s Y X M v U 2 V j d G l v b j E u b S C i G A A o o B Q A A A A A A A A A A A A A A A A A A A A A A A A A A A A r T k 0 u y c z P U w i G 0 I b W A F B L A Q I t A B Q A A g A I A J F s i l X r h v L 9 p A A A A P Y A A A A S A A A A A A A A A A A A A A A A A A A A A A B D b 2 5 m a W c v U G F j a 2 F n Z S 5 4 b W x Q S w E C L Q A U A A I A C A C R b I p V D 8 r p q 6 Q A A A D p A A A A E w A A A A A A A A A A A A A A A A D w A A A A W 0 N v b n R l b n R f V H l w Z X N d L n h t b F B L A Q I t A B Q A A g A I A J F s i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5 3 + J v J / l S T Y V q d 3 K R j L f O A A A A A A I A A A A A A B B m A A A A A Q A A I A A A A C 8 W p u 3 v m a 0 O 3 o A u h H Y m O v a y l 0 B k 4 t 7 z S W s D n g 8 d Y x z p A A A A A A 6 A A A A A A g A A I A A A A G i D i V f c J N j z x R R d F Q U R 1 Y z H / D l B K e o H 6 z z W 2 A U H W l 8 B U A A A A I X K U N B G W O m a r X W A x u i t B C g 2 M w / Q B 6 Y M C d g N w B b D x w 7 y N 4 N b t a U h y I v p / U H W 1 + Y k G v v S a P c + h b V N d v K F B s z O 5 6 q S y Q E l D e x A G l U S q 7 K w v z 2 e Q A A A A J a K a M / E E i D O B l J N p c I b / i F s I m G s o F 7 P s z 4 b 5 X g h j g r B F G E x 7 L b 8 T N N f S B n 2 Q p 5 s 8 1 i X x a b d w z n 2 O V N V g H L J P x g = < / D a t a M a s h u p > 
</file>

<file path=customXml/itemProps1.xml><?xml version="1.0" encoding="utf-8"?>
<ds:datastoreItem xmlns:ds="http://schemas.openxmlformats.org/officeDocument/2006/customXml" ds:itemID="{862DB311-EA41-4A35-80F3-6CB00E53E4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Summary</vt:lpstr>
      <vt:lpstr>TC01</vt:lpstr>
      <vt:lpstr>TC02</vt:lpstr>
      <vt:lpstr>TC03</vt:lpstr>
      <vt:lpstr>TC04</vt:lpstr>
      <vt:lpstr>TC05</vt:lpstr>
      <vt:lpstr>TC06</vt:lpstr>
      <vt:lpstr>TC07</vt:lpstr>
      <vt:lpstr>TC08</vt:lpstr>
      <vt:lpstr>TC09</vt:lpstr>
      <vt:lpstr>TC10</vt:lpstr>
      <vt:lpstr>TC11</vt:lpstr>
      <vt:lpstr>TC12</vt:lpstr>
      <vt:lpstr>TC13</vt:lpstr>
      <vt:lpstr>TC14</vt:lpstr>
      <vt:lpstr>TC15</vt:lpstr>
      <vt:lpstr>TC16</vt:lpstr>
      <vt:lpstr>TC17</vt:lpstr>
      <vt:lpstr>TC18</vt:lpstr>
      <vt:lpstr>TC19</vt:lpstr>
      <vt:lpstr>TC20</vt:lpstr>
      <vt:lpstr>TC21</vt:lpstr>
      <vt:lpstr>TC22</vt:lpstr>
      <vt:lpstr>TC23</vt:lpstr>
      <vt:lpstr>TC24</vt:lpstr>
      <vt:lpstr>TC25</vt:lpstr>
      <vt:lpstr>TC26</vt:lpstr>
      <vt:lpstr>TC27</vt:lpstr>
      <vt:lpstr>TC28</vt:lpstr>
      <vt:lpstr>TC29</vt:lpstr>
      <vt:lpstr>TC30</vt:lpstr>
      <vt:lpstr>TC31</vt:lpstr>
      <vt:lpstr>TC32</vt:lpstr>
      <vt:lpstr>TC33</vt:lpstr>
      <vt:lpstr>TC34</vt:lpstr>
      <vt:lpstr>TC35</vt:lpstr>
      <vt:lpstr>TC36</vt:lpstr>
      <vt:lpstr>TC37</vt:lpstr>
      <vt:lpstr>TC38</vt:lpstr>
      <vt:lpstr>TC39</vt:lpstr>
      <vt:lpstr>TC40</vt:lpstr>
      <vt:lpstr>TC41</vt:lpstr>
      <vt:lpstr>TC42</vt:lpstr>
      <vt:lpstr>TC43</vt:lpstr>
      <vt:lpstr>TC44</vt:lpstr>
      <vt:lpstr>TC45</vt:lpstr>
      <vt:lpstr>TC46</vt:lpstr>
      <vt:lpstr>TC47</vt:lpstr>
      <vt:lpstr>TC48</vt:lpstr>
      <vt:lpstr>TC49</vt:lpstr>
      <vt:lpstr>TC50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LIMANTO SUDIRO</dc:creator>
  <cp:lastModifiedBy>LIMANTO SUDIRO</cp:lastModifiedBy>
  <dcterms:created xsi:type="dcterms:W3CDTF">2022-12-10T05:02:03Z</dcterms:created>
  <dcterms:modified xsi:type="dcterms:W3CDTF">2022-12-10T17:41:12Z</dcterms:modified>
</cp:coreProperties>
</file>