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georgegroupsa-my.sharepoint.com/personal/danieb_thegeorgegroup_co_za/Documents/Danny/Danie Dropbox Backup 300521016/LG External HDD/Villa Via 2020/"/>
    </mc:Choice>
  </mc:AlternateContent>
  <xr:revisionPtr revIDLastSave="1" documentId="13_ncr:1_{419A7574-9E16-432A-8A6D-3FF34B29C3F8}" xr6:coauthVersionLast="45" xr6:coauthVersionMax="45" xr10:uidLastSave="{006C3D7C-1E96-4863-A99C-8799171060B3}"/>
  <bookViews>
    <workbookView xWindow="-120" yWindow="-120" windowWidth="29040" windowHeight="15840" xr2:uid="{2EC30441-2D11-4BE5-B7CB-3B047F08EB50}"/>
  </bookViews>
  <sheets>
    <sheet name="TB" sheetId="1" r:id="rId1"/>
    <sheet name="AJE'S" sheetId="2" r:id="rId2"/>
  </sheets>
  <definedNames>
    <definedName name="_xlnm._FilterDatabase" localSheetId="0" hidden="1">TB!$A$3:$F$64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" l="1"/>
  <c r="J30" i="1" l="1"/>
  <c r="I63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L32" i="1"/>
  <c r="K5" i="1"/>
  <c r="G5" i="1"/>
  <c r="I5" i="1" s="1"/>
  <c r="G10" i="1"/>
  <c r="G8" i="1"/>
  <c r="G6" i="1"/>
  <c r="H54" i="1"/>
  <c r="H51" i="1"/>
  <c r="H48" i="1"/>
  <c r="H16" i="1"/>
  <c r="H63" i="1" s="1"/>
  <c r="F36" i="1" l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35" i="1"/>
  <c r="A63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" i="1"/>
  <c r="F63" i="1" l="1"/>
</calcChain>
</file>

<file path=xl/sharedStrings.xml><?xml version="1.0" encoding="utf-8"?>
<sst xmlns="http://schemas.openxmlformats.org/spreadsheetml/2006/main" count="158" uniqueCount="129">
  <si>
    <t>Trial Balance : 01/05/19 to 30/04/20</t>
  </si>
  <si>
    <t>Last Year</t>
  </si>
  <si>
    <t>Account</t>
  </si>
  <si>
    <t/>
  </si>
  <si>
    <t>DR</t>
  </si>
  <si>
    <t>CR</t>
  </si>
  <si>
    <t>2000/000</t>
  </si>
  <si>
    <t>Cost of Sales</t>
  </si>
  <si>
    <t>2720/000</t>
  </si>
  <si>
    <t>Monthly Rental</t>
  </si>
  <si>
    <t>2730/000</t>
  </si>
  <si>
    <t>Rental - Deposits</t>
  </si>
  <si>
    <t>2750/000</t>
  </si>
  <si>
    <t>Interest Received</t>
  </si>
  <si>
    <t>2780/000</t>
  </si>
  <si>
    <t>Monthly Operational Costs - Pro Rata</t>
  </si>
  <si>
    <t>2900/000</t>
  </si>
  <si>
    <t>Sundry Income</t>
  </si>
  <si>
    <t>3050/000</t>
  </si>
  <si>
    <t>Advertising &amp; Promotions</t>
  </si>
  <si>
    <t>3120/000</t>
  </si>
  <si>
    <t>Annual Fees</t>
  </si>
  <si>
    <t>3200/000</t>
  </si>
  <si>
    <t>Bank Charges</t>
  </si>
  <si>
    <t>3250/000</t>
  </si>
  <si>
    <t>Cleaning</t>
  </si>
  <si>
    <t>3250/100</t>
  </si>
  <si>
    <t>Cleaning - Consummables</t>
  </si>
  <si>
    <t>3400/000</t>
  </si>
  <si>
    <t>Courier &amp; Postage</t>
  </si>
  <si>
    <t>3450/000</t>
  </si>
  <si>
    <t>Depreciation</t>
  </si>
  <si>
    <t>3560/000</t>
  </si>
  <si>
    <t>Discount - Temporary Discount</t>
  </si>
  <si>
    <t>3650/000</t>
  </si>
  <si>
    <t>Electricity &amp; Water</t>
  </si>
  <si>
    <t>3700/000</t>
  </si>
  <si>
    <t>Entertainment Expenses</t>
  </si>
  <si>
    <t>3850/000</t>
  </si>
  <si>
    <t>Insurance</t>
  </si>
  <si>
    <t>4000/000</t>
  </si>
  <si>
    <t>Legal Fees</t>
  </si>
  <si>
    <t>4050/000</t>
  </si>
  <si>
    <t>Levies</t>
  </si>
  <si>
    <t>4150/000</t>
  </si>
  <si>
    <t>Motor Vehicle Expenses</t>
  </si>
  <si>
    <t>4150/010</t>
  </si>
  <si>
    <t>Motor Vehicle - Petrol &amp; Oil</t>
  </si>
  <si>
    <t>4150/020</t>
  </si>
  <si>
    <t>Motor Vehicle - Repairs &amp; Maint.</t>
  </si>
  <si>
    <t>4150/030</t>
  </si>
  <si>
    <t>Motor Vehicle - Insurance &amp; Licence</t>
  </si>
  <si>
    <t>4200/000</t>
  </si>
  <si>
    <t>Printing &amp; Stationery</t>
  </si>
  <si>
    <t>4350/000</t>
  </si>
  <si>
    <t>Repairs &amp; Maintenance</t>
  </si>
  <si>
    <t>4410/000</t>
  </si>
  <si>
    <t>Security</t>
  </si>
  <si>
    <t>4500/000</t>
  </si>
  <si>
    <t>Staff Welfare</t>
  </si>
  <si>
    <t>4800/000</t>
  </si>
  <si>
    <t>Normal Taxation</t>
  </si>
  <si>
    <t>Nett Profit</t>
  </si>
  <si>
    <t>5100/000</t>
  </si>
  <si>
    <t>Share Capital / Members Contribution</t>
  </si>
  <si>
    <t>5200/000</t>
  </si>
  <si>
    <t>Retained Income / (Accumulated Loss)</t>
  </si>
  <si>
    <t>5400/000</t>
  </si>
  <si>
    <t>Share Holders / Directors / Members Loan</t>
  </si>
  <si>
    <t>5400/100</t>
  </si>
  <si>
    <t>Members Loan Account</t>
  </si>
  <si>
    <t>5400/200</t>
  </si>
  <si>
    <t>Members Loan - Deposit Account</t>
  </si>
  <si>
    <t>5460/000</t>
  </si>
  <si>
    <t>RegimA - Loan Account</t>
  </si>
  <si>
    <t>5467/000</t>
  </si>
  <si>
    <t>Strategic Logistics - Loan Account</t>
  </si>
  <si>
    <t>5468/000</t>
  </si>
  <si>
    <t>The Academi-Freedomation (Pty)- Loan Acc</t>
  </si>
  <si>
    <t>6100/000</t>
  </si>
  <si>
    <t>Land &amp; Buildings - Net Value</t>
  </si>
  <si>
    <t>6100/010</t>
  </si>
  <si>
    <t>Land &amp; Buildings - @ Cost</t>
  </si>
  <si>
    <t>6100/030</t>
  </si>
  <si>
    <t>Land &amp; Buildings - Improvements</t>
  </si>
  <si>
    <t>6150/000</t>
  </si>
  <si>
    <t>Plant &amp; Machinery - Net Value</t>
  </si>
  <si>
    <t>6150/010</t>
  </si>
  <si>
    <t>Plant &amp; Machinery - @ Cost</t>
  </si>
  <si>
    <t>6150/020</t>
  </si>
  <si>
    <t>Plant &amp; Machinery - Accum Depre</t>
  </si>
  <si>
    <t>6200/000</t>
  </si>
  <si>
    <t>Motor Vehicles - Net Value</t>
  </si>
  <si>
    <t>6200/010</t>
  </si>
  <si>
    <t>Motor Vehicles - @ Cost</t>
  </si>
  <si>
    <t>6200/020</t>
  </si>
  <si>
    <t>Motor Vehicles - Accum Depre</t>
  </si>
  <si>
    <t>6600/000</t>
  </si>
  <si>
    <t>Other Fixed Assets - Net Value</t>
  </si>
  <si>
    <t>6600/010</t>
  </si>
  <si>
    <t>Other Fixed Assets - @ Cost</t>
  </si>
  <si>
    <t>6600/020</t>
  </si>
  <si>
    <t>Other Fixed Assets - Accum Depre</t>
  </si>
  <si>
    <t>8000/000</t>
  </si>
  <si>
    <t>Customer Control Account</t>
  </si>
  <si>
    <t>8400/000</t>
  </si>
  <si>
    <t>FNB</t>
  </si>
  <si>
    <t>8410/000</t>
  </si>
  <si>
    <t>Petty Cash</t>
  </si>
  <si>
    <t>8420/000</t>
  </si>
  <si>
    <t>FNB - Savings (Money on Call)</t>
  </si>
  <si>
    <t>9000/000</t>
  </si>
  <si>
    <t>Supplier Control Account</t>
  </si>
  <si>
    <t>9300/000</t>
  </si>
  <si>
    <t>Taxation Payable</t>
  </si>
  <si>
    <t>9500/000</t>
  </si>
  <si>
    <t>Vat / Tax Control Account</t>
  </si>
  <si>
    <t>VILLA VIA</t>
  </si>
  <si>
    <t>Net</t>
  </si>
  <si>
    <t>D</t>
  </si>
  <si>
    <t>Acc Depr - Plant &amp; Mach</t>
  </si>
  <si>
    <t>Acc Depr - Motor Vehicles</t>
  </si>
  <si>
    <t>Acc Depr - Other Assets</t>
  </si>
  <si>
    <t>Taxation</t>
  </si>
  <si>
    <t>Tax Provion acc</t>
  </si>
  <si>
    <t>AJE'S</t>
  </si>
  <si>
    <t>FINAL TB</t>
  </si>
  <si>
    <t>REVENUE ADJUSTMENTS</t>
  </si>
  <si>
    <t>Prov tax 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</si>
</sst>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quotePrefix="1"/>
    <xf numFmtId="43" fontId="0" fillId="0" borderId="0" xfId="1" quotePrefix="1" applyFont="1"/>
    <xf numFmtId="43" fontId="0" fillId="0" borderId="0" xfId="1" applyFont="1"/>
    <xf numFmtId="43" fontId="0" fillId="0" borderId="0" xfId="0" applyNumberFormat="1"/>
    <xf numFmtId="0" fontId="2" fillId="0" borderId="0" xfId="0" applyFont="1" applyAlignment="1">
      <alignment horizontal="center"/>
    </xf>
    <xf numFmtId="43" fontId="0" fillId="2" borderId="0" xfId="1" applyFont="1" applyFill="1" applyAlignment="1">
      <alignment wrapText="1"/>
    </xf>
    <xf numFmtId="43" fontId="0" fillId="2" borderId="0" xfId="0" applyNumberFormat="1" applyFill="1"/>
    <xf numFmtId="0" fontId="0" fillId="3" borderId="0" xfId="0" applyFill="1"/>
    <xf numFmtId="43" fontId="0" fillId="3" borderId="0" xfId="0" applyNumberFormat="1" applyFill="1"/>
    <xf numFmtId="0" fontId="0" fillId="4" borderId="0" xfId="0" applyFill="1"/>
    <xf numFmtId="43" fontId="0" fillId="4" borderId="0" xfId="0" applyNumberFormat="1" applyFill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5D512-C7C6-427F-AB4B-0AF43B02DD6F}">
  <dimension ref="A1:L64"/>
  <sheetViews>
    <sheetView tabSelected="1" workbookViewId="0">
      <selection activeCell="E10" sqref="E10"/>
    </sheetView>
  </sheetViews>
  <sheetFormatPr defaultRowHeight="15" x14ac:dyDescent="0.25"/>
  <cols>
    <col min="1" max="1" width="18.42578125" style="3" customWidth="1"/>
    <col min="3" max="3" width="40.140625" bestFit="1" customWidth="1"/>
    <col min="4" max="5" width="12.85546875" style="3" bestFit="1" customWidth="1"/>
    <col min="6" max="6" width="14" bestFit="1" customWidth="1"/>
    <col min="7" max="7" width="13.85546875" bestFit="1" customWidth="1"/>
    <col min="8" max="8" width="11.42578125" bestFit="1" customWidth="1"/>
    <col min="9" max="9" width="14" bestFit="1" customWidth="1"/>
    <col min="10" max="10" width="12.85546875" style="12" bestFit="1" customWidth="1"/>
    <col min="11" max="11" width="11.42578125" style="3" bestFit="1" customWidth="1"/>
    <col min="12" max="12" width="12.85546875" style="3" bestFit="1" customWidth="1"/>
  </cols>
  <sheetData>
    <row r="1" spans="1:11" x14ac:dyDescent="0.25">
      <c r="A1" s="2" t="s">
        <v>117</v>
      </c>
    </row>
    <row r="2" spans="1:11" x14ac:dyDescent="0.25">
      <c r="A2" s="2" t="s">
        <v>0</v>
      </c>
    </row>
    <row r="3" spans="1:11" ht="30" x14ac:dyDescent="0.25">
      <c r="A3" s="2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3" t="s">
        <v>118</v>
      </c>
      <c r="G3" s="6" t="s">
        <v>127</v>
      </c>
      <c r="H3" s="8" t="s">
        <v>125</v>
      </c>
      <c r="I3" s="10" t="s">
        <v>126</v>
      </c>
    </row>
    <row r="4" spans="1:11" x14ac:dyDescent="0.25">
      <c r="A4" s="3">
        <v>0</v>
      </c>
      <c r="B4" s="1" t="s">
        <v>6</v>
      </c>
      <c r="C4" s="1" t="s">
        <v>7</v>
      </c>
      <c r="D4" s="3">
        <v>0.01</v>
      </c>
      <c r="E4" s="3">
        <v>0</v>
      </c>
      <c r="F4" s="4">
        <f>+D4-E4</f>
        <v>0.01</v>
      </c>
      <c r="G4" s="7"/>
      <c r="H4" s="8"/>
      <c r="I4" s="10"/>
    </row>
    <row r="5" spans="1:11" x14ac:dyDescent="0.25">
      <c r="A5" s="3">
        <v>-3993590.07</v>
      </c>
      <c r="B5" s="1" t="s">
        <v>8</v>
      </c>
      <c r="C5" s="1" t="s">
        <v>9</v>
      </c>
      <c r="D5" s="2">
        <v>0</v>
      </c>
      <c r="E5" s="3">
        <v>4237793.5999999996</v>
      </c>
      <c r="F5" s="4">
        <f t="shared" ref="F5:F34" si="0">+D5-E5</f>
        <v>-4237793.5999999996</v>
      </c>
      <c r="G5" s="7">
        <f>-SUM(G6:G28)</f>
        <v>-146907.75999999998</v>
      </c>
      <c r="H5" s="8"/>
      <c r="I5" s="11">
        <f>+F5+G5+H5</f>
        <v>-4384701.3599999994</v>
      </c>
      <c r="J5" s="12">
        <v>4448831</v>
      </c>
      <c r="K5" s="3">
        <f>+I5+J5</f>
        <v>64129.640000000596</v>
      </c>
    </row>
    <row r="6" spans="1:11" x14ac:dyDescent="0.25">
      <c r="A6" s="3">
        <v>-21950.47</v>
      </c>
      <c r="B6" s="1" t="s">
        <v>10</v>
      </c>
      <c r="C6" s="1" t="s">
        <v>11</v>
      </c>
      <c r="D6" s="3">
        <v>17744.759999999998</v>
      </c>
      <c r="E6" s="3">
        <v>0</v>
      </c>
      <c r="F6" s="4">
        <f t="shared" si="0"/>
        <v>17744.759999999998</v>
      </c>
      <c r="G6" s="7">
        <f>-F6</f>
        <v>-17744.759999999998</v>
      </c>
      <c r="H6" s="8"/>
      <c r="I6" s="11">
        <f t="shared" ref="I6:I61" si="1">+F6+G6+H6</f>
        <v>0</v>
      </c>
    </row>
    <row r="7" spans="1:11" x14ac:dyDescent="0.25">
      <c r="A7" s="3">
        <v>0</v>
      </c>
      <c r="B7" s="1" t="s">
        <v>12</v>
      </c>
      <c r="C7" s="1" t="s">
        <v>13</v>
      </c>
      <c r="D7" s="2">
        <v>0</v>
      </c>
      <c r="E7" s="3">
        <v>271294.17</v>
      </c>
      <c r="F7" s="4">
        <f t="shared" si="0"/>
        <v>-271294.17</v>
      </c>
      <c r="G7" s="7"/>
      <c r="H7" s="8"/>
      <c r="I7" s="11">
        <f t="shared" si="1"/>
        <v>-271294.17</v>
      </c>
    </row>
    <row r="8" spans="1:11" x14ac:dyDescent="0.25">
      <c r="A8" s="3">
        <v>-137931.32999999999</v>
      </c>
      <c r="B8" s="1" t="s">
        <v>14</v>
      </c>
      <c r="C8" s="1" t="s">
        <v>15</v>
      </c>
      <c r="D8" s="2">
        <v>0</v>
      </c>
      <c r="E8" s="3">
        <v>154548.72</v>
      </c>
      <c r="F8" s="4">
        <f t="shared" si="0"/>
        <v>-154548.72</v>
      </c>
      <c r="G8" s="7">
        <f>-F8</f>
        <v>154548.72</v>
      </c>
      <c r="H8" s="8"/>
      <c r="I8" s="11">
        <f t="shared" si="1"/>
        <v>0</v>
      </c>
    </row>
    <row r="9" spans="1:11" x14ac:dyDescent="0.25">
      <c r="A9" s="3">
        <v>0</v>
      </c>
      <c r="B9" s="1" t="s">
        <v>16</v>
      </c>
      <c r="C9" s="1" t="s">
        <v>17</v>
      </c>
      <c r="D9" s="2">
        <v>0</v>
      </c>
      <c r="E9" s="3">
        <v>100</v>
      </c>
      <c r="F9" s="4">
        <f t="shared" si="0"/>
        <v>-100</v>
      </c>
      <c r="G9" s="7"/>
      <c r="H9" s="8"/>
      <c r="I9" s="11">
        <f t="shared" si="1"/>
        <v>-100</v>
      </c>
    </row>
    <row r="10" spans="1:11" x14ac:dyDescent="0.25">
      <c r="A10" s="3">
        <v>0</v>
      </c>
      <c r="B10" s="1" t="s">
        <v>18</v>
      </c>
      <c r="C10" s="1" t="s">
        <v>19</v>
      </c>
      <c r="D10" s="2">
        <v>0</v>
      </c>
      <c r="E10" s="3">
        <v>7075</v>
      </c>
      <c r="F10" s="4">
        <f t="shared" si="0"/>
        <v>-7075</v>
      </c>
      <c r="G10" s="7">
        <f>-F10</f>
        <v>7075</v>
      </c>
      <c r="H10" s="8"/>
      <c r="I10" s="11">
        <f t="shared" si="1"/>
        <v>0</v>
      </c>
    </row>
    <row r="11" spans="1:11" x14ac:dyDescent="0.25">
      <c r="A11" s="3">
        <v>775</v>
      </c>
      <c r="B11" s="1" t="s">
        <v>20</v>
      </c>
      <c r="C11" s="1" t="s">
        <v>21</v>
      </c>
      <c r="D11" s="3">
        <v>775</v>
      </c>
      <c r="E11" s="3">
        <v>0</v>
      </c>
      <c r="F11" s="4">
        <f t="shared" si="0"/>
        <v>775</v>
      </c>
      <c r="G11" s="7"/>
      <c r="H11" s="8"/>
      <c r="I11" s="11">
        <f t="shared" si="1"/>
        <v>775</v>
      </c>
    </row>
    <row r="12" spans="1:11" x14ac:dyDescent="0.25">
      <c r="A12" s="3">
        <v>2529.04</v>
      </c>
      <c r="B12" s="1" t="s">
        <v>22</v>
      </c>
      <c r="C12" s="1" t="s">
        <v>23</v>
      </c>
      <c r="D12" s="3">
        <v>3168.38</v>
      </c>
      <c r="E12" s="3">
        <v>0</v>
      </c>
      <c r="F12" s="4">
        <f t="shared" si="0"/>
        <v>3168.38</v>
      </c>
      <c r="G12" s="7"/>
      <c r="H12" s="8"/>
      <c r="I12" s="11">
        <f t="shared" si="1"/>
        <v>3168.38</v>
      </c>
    </row>
    <row r="13" spans="1:11" x14ac:dyDescent="0.25">
      <c r="A13" s="2" t="s">
        <v>3</v>
      </c>
      <c r="B13" s="1" t="s">
        <v>24</v>
      </c>
      <c r="C13" s="1" t="s">
        <v>25</v>
      </c>
      <c r="D13" s="2">
        <v>0</v>
      </c>
      <c r="E13" s="3">
        <v>0</v>
      </c>
      <c r="F13" s="4">
        <f t="shared" si="0"/>
        <v>0</v>
      </c>
      <c r="G13" s="7"/>
      <c r="H13" s="8"/>
      <c r="I13" s="11">
        <f t="shared" si="1"/>
        <v>0</v>
      </c>
    </row>
    <row r="14" spans="1:11" x14ac:dyDescent="0.25">
      <c r="A14" s="3">
        <v>1128</v>
      </c>
      <c r="B14" s="1" t="s">
        <v>26</v>
      </c>
      <c r="C14" s="1" t="s">
        <v>27</v>
      </c>
      <c r="D14" s="3">
        <v>9172</v>
      </c>
      <c r="E14" s="3">
        <v>0</v>
      </c>
      <c r="F14" s="4">
        <f t="shared" si="0"/>
        <v>9172</v>
      </c>
      <c r="G14" s="7"/>
      <c r="H14" s="8"/>
      <c r="I14" s="11">
        <f t="shared" si="1"/>
        <v>9172</v>
      </c>
    </row>
    <row r="15" spans="1:11" x14ac:dyDescent="0.25">
      <c r="A15" s="3">
        <v>0</v>
      </c>
      <c r="B15" s="1" t="s">
        <v>28</v>
      </c>
      <c r="C15" s="1" t="s">
        <v>29</v>
      </c>
      <c r="D15" s="3">
        <v>63.25</v>
      </c>
      <c r="E15" s="3">
        <v>0</v>
      </c>
      <c r="F15" s="4">
        <f t="shared" si="0"/>
        <v>63.25</v>
      </c>
      <c r="G15" s="7"/>
      <c r="H15" s="8"/>
      <c r="I15" s="11">
        <f t="shared" si="1"/>
        <v>63.25</v>
      </c>
    </row>
    <row r="16" spans="1:11" x14ac:dyDescent="0.25">
      <c r="A16" s="3">
        <v>288196.23</v>
      </c>
      <c r="B16" s="1" t="s">
        <v>30</v>
      </c>
      <c r="C16" s="1" t="s">
        <v>31</v>
      </c>
      <c r="D16" s="2">
        <v>0</v>
      </c>
      <c r="E16" s="3">
        <v>0</v>
      </c>
      <c r="F16" s="4">
        <f t="shared" si="0"/>
        <v>0</v>
      </c>
      <c r="G16" s="7"/>
      <c r="H16" s="9">
        <f>+'AJE''S'!D6+'AJE''S'!D7+'AJE''S'!D8</f>
        <v>303781.02999999997</v>
      </c>
      <c r="I16" s="11">
        <f t="shared" si="1"/>
        <v>303781.02999999997</v>
      </c>
    </row>
    <row r="17" spans="1:12" x14ac:dyDescent="0.25">
      <c r="A17" s="3">
        <v>941</v>
      </c>
      <c r="B17" s="1" t="s">
        <v>32</v>
      </c>
      <c r="C17" s="1" t="s">
        <v>33</v>
      </c>
      <c r="D17" s="2">
        <v>0</v>
      </c>
      <c r="E17" s="3">
        <v>0</v>
      </c>
      <c r="F17" s="4">
        <f t="shared" si="0"/>
        <v>0</v>
      </c>
      <c r="G17" s="7"/>
      <c r="H17" s="8"/>
      <c r="I17" s="11">
        <f t="shared" si="1"/>
        <v>0</v>
      </c>
    </row>
    <row r="18" spans="1:12" x14ac:dyDescent="0.25">
      <c r="A18" s="3">
        <v>357606.43</v>
      </c>
      <c r="B18" s="1" t="s">
        <v>34</v>
      </c>
      <c r="C18" s="1" t="s">
        <v>35</v>
      </c>
      <c r="D18" s="3">
        <v>438217.97</v>
      </c>
      <c r="E18" s="3">
        <v>0</v>
      </c>
      <c r="F18" s="4">
        <f t="shared" si="0"/>
        <v>438217.97</v>
      </c>
      <c r="G18" s="7"/>
      <c r="H18" s="8"/>
      <c r="I18" s="11">
        <f t="shared" si="1"/>
        <v>438217.97</v>
      </c>
    </row>
    <row r="19" spans="1:12" x14ac:dyDescent="0.25">
      <c r="A19" s="3">
        <v>6686.65</v>
      </c>
      <c r="B19" s="1" t="s">
        <v>36</v>
      </c>
      <c r="C19" s="1" t="s">
        <v>37</v>
      </c>
      <c r="D19" s="3">
        <v>2374.5</v>
      </c>
      <c r="E19" s="3">
        <v>0</v>
      </c>
      <c r="F19" s="4">
        <f t="shared" si="0"/>
        <v>2374.5</v>
      </c>
      <c r="G19" s="7"/>
      <c r="H19" s="8"/>
      <c r="I19" s="11">
        <f t="shared" si="1"/>
        <v>2374.5</v>
      </c>
    </row>
    <row r="20" spans="1:12" x14ac:dyDescent="0.25">
      <c r="A20" s="3">
        <v>20674.32</v>
      </c>
      <c r="B20" s="1" t="s">
        <v>38</v>
      </c>
      <c r="C20" s="1" t="s">
        <v>39</v>
      </c>
      <c r="D20" s="3">
        <v>25269.11</v>
      </c>
      <c r="E20" s="3">
        <v>0</v>
      </c>
      <c r="F20" s="4">
        <f t="shared" si="0"/>
        <v>25269.11</v>
      </c>
      <c r="G20" s="7"/>
      <c r="H20" s="8"/>
      <c r="I20" s="11">
        <f t="shared" si="1"/>
        <v>25269.11</v>
      </c>
    </row>
    <row r="21" spans="1:12" x14ac:dyDescent="0.25">
      <c r="A21" s="3">
        <v>0</v>
      </c>
      <c r="B21" s="1" t="s">
        <v>40</v>
      </c>
      <c r="C21" s="1" t="s">
        <v>41</v>
      </c>
      <c r="D21" s="3">
        <v>15166.8</v>
      </c>
      <c r="E21" s="3">
        <v>0</v>
      </c>
      <c r="F21" s="4">
        <f t="shared" si="0"/>
        <v>15166.8</v>
      </c>
      <c r="G21" s="7"/>
      <c r="H21" s="8"/>
      <c r="I21" s="11">
        <f t="shared" si="1"/>
        <v>15166.8</v>
      </c>
    </row>
    <row r="22" spans="1:12" x14ac:dyDescent="0.25">
      <c r="A22" s="3">
        <v>55853.85</v>
      </c>
      <c r="B22" s="1" t="s">
        <v>42</v>
      </c>
      <c r="C22" s="1" t="s">
        <v>43</v>
      </c>
      <c r="D22" s="3">
        <v>49868.02</v>
      </c>
      <c r="E22" s="3">
        <v>0</v>
      </c>
      <c r="F22" s="4">
        <f t="shared" si="0"/>
        <v>49868.02</v>
      </c>
      <c r="G22" s="7"/>
      <c r="H22" s="8"/>
      <c r="I22" s="11">
        <f t="shared" si="1"/>
        <v>49868.02</v>
      </c>
    </row>
    <row r="23" spans="1:12" x14ac:dyDescent="0.25">
      <c r="A23" s="2" t="s">
        <v>3</v>
      </c>
      <c r="B23" s="1" t="s">
        <v>44</v>
      </c>
      <c r="C23" s="1" t="s">
        <v>45</v>
      </c>
      <c r="D23" s="2">
        <v>0</v>
      </c>
      <c r="E23" s="3">
        <v>0</v>
      </c>
      <c r="F23" s="4">
        <f t="shared" si="0"/>
        <v>0</v>
      </c>
      <c r="G23" s="7"/>
      <c r="H23" s="8"/>
      <c r="I23" s="11">
        <f t="shared" si="1"/>
        <v>0</v>
      </c>
    </row>
    <row r="24" spans="1:12" x14ac:dyDescent="0.25">
      <c r="A24" s="3">
        <v>250</v>
      </c>
      <c r="B24" s="1" t="s">
        <v>46</v>
      </c>
      <c r="C24" s="1" t="s">
        <v>47</v>
      </c>
      <c r="D24" s="2">
        <v>0</v>
      </c>
      <c r="E24" s="3">
        <v>0</v>
      </c>
      <c r="F24" s="4">
        <f t="shared" si="0"/>
        <v>0</v>
      </c>
      <c r="G24" s="7"/>
      <c r="H24" s="8"/>
      <c r="I24" s="11">
        <f t="shared" si="1"/>
        <v>0</v>
      </c>
    </row>
    <row r="25" spans="1:12" x14ac:dyDescent="0.25">
      <c r="A25" s="3">
        <v>2000</v>
      </c>
      <c r="B25" s="1" t="s">
        <v>48</v>
      </c>
      <c r="C25" s="1" t="s">
        <v>49</v>
      </c>
      <c r="D25" s="2">
        <v>0</v>
      </c>
      <c r="E25" s="3">
        <v>0</v>
      </c>
      <c r="F25" s="4">
        <f t="shared" si="0"/>
        <v>0</v>
      </c>
      <c r="G25" s="7"/>
      <c r="H25" s="8"/>
      <c r="I25" s="11">
        <f t="shared" si="1"/>
        <v>0</v>
      </c>
    </row>
    <row r="26" spans="1:12" x14ac:dyDescent="0.25">
      <c r="A26" s="3">
        <v>1034</v>
      </c>
      <c r="B26" s="1" t="s">
        <v>50</v>
      </c>
      <c r="C26" s="1" t="s">
        <v>51</v>
      </c>
      <c r="D26" s="2">
        <v>0</v>
      </c>
      <c r="E26" s="3">
        <v>0</v>
      </c>
      <c r="F26" s="4">
        <f t="shared" si="0"/>
        <v>0</v>
      </c>
      <c r="G26" s="7"/>
      <c r="H26" s="8"/>
      <c r="I26" s="11">
        <f t="shared" si="1"/>
        <v>0</v>
      </c>
    </row>
    <row r="27" spans="1:12" x14ac:dyDescent="0.25">
      <c r="A27" s="3">
        <v>106.96</v>
      </c>
      <c r="B27" s="1" t="s">
        <v>52</v>
      </c>
      <c r="C27" s="1" t="s">
        <v>53</v>
      </c>
      <c r="D27" s="2">
        <v>0</v>
      </c>
      <c r="E27" s="3">
        <v>0</v>
      </c>
      <c r="F27" s="4">
        <f t="shared" si="0"/>
        <v>0</v>
      </c>
      <c r="G27" s="7"/>
      <c r="H27" s="8"/>
      <c r="I27" s="11">
        <f t="shared" si="1"/>
        <v>0</v>
      </c>
    </row>
    <row r="28" spans="1:12" x14ac:dyDescent="0.25">
      <c r="A28" s="3">
        <v>394322.7</v>
      </c>
      <c r="B28" s="1" t="s">
        <v>54</v>
      </c>
      <c r="C28" s="1" t="s">
        <v>55</v>
      </c>
      <c r="D28" s="3">
        <v>365281.19</v>
      </c>
      <c r="E28" s="3">
        <v>0</v>
      </c>
      <c r="F28" s="4">
        <f t="shared" si="0"/>
        <v>365281.19</v>
      </c>
      <c r="G28" s="7">
        <v>3028.8</v>
      </c>
      <c r="H28" s="8"/>
      <c r="I28" s="11">
        <f t="shared" si="1"/>
        <v>368309.99</v>
      </c>
    </row>
    <row r="29" spans="1:12" x14ac:dyDescent="0.25">
      <c r="A29" s="3">
        <v>25216</v>
      </c>
      <c r="B29" s="1" t="s">
        <v>56</v>
      </c>
      <c r="C29" s="1" t="s">
        <v>57</v>
      </c>
      <c r="D29" s="3">
        <v>16235</v>
      </c>
      <c r="E29" s="3">
        <v>0</v>
      </c>
      <c r="F29" s="4">
        <f t="shared" si="0"/>
        <v>16235</v>
      </c>
      <c r="G29" s="7"/>
      <c r="H29" s="8"/>
      <c r="I29" s="11">
        <f t="shared" si="1"/>
        <v>16235</v>
      </c>
    </row>
    <row r="30" spans="1:12" x14ac:dyDescent="0.25">
      <c r="A30" s="3">
        <v>1624.36</v>
      </c>
      <c r="B30" s="1" t="s">
        <v>58</v>
      </c>
      <c r="C30" s="1" t="s">
        <v>59</v>
      </c>
      <c r="D30" s="2">
        <v>0</v>
      </c>
      <c r="E30" s="3">
        <v>0</v>
      </c>
      <c r="F30" s="4">
        <f t="shared" si="0"/>
        <v>0</v>
      </c>
      <c r="G30" s="7"/>
      <c r="H30" s="8"/>
      <c r="I30" s="11">
        <f t="shared" si="1"/>
        <v>0</v>
      </c>
      <c r="J30" s="12">
        <f>SUM(I5:I30)</f>
        <v>-3423694.4799999995</v>
      </c>
    </row>
    <row r="31" spans="1:12" x14ac:dyDescent="0.25">
      <c r="A31" s="3">
        <v>838468</v>
      </c>
      <c r="B31" s="1" t="s">
        <v>60</v>
      </c>
      <c r="C31" s="1" t="s">
        <v>61</v>
      </c>
      <c r="D31" s="2">
        <v>0</v>
      </c>
      <c r="E31" s="3">
        <v>0</v>
      </c>
      <c r="F31" s="4">
        <f t="shared" si="0"/>
        <v>0</v>
      </c>
      <c r="G31" s="7"/>
      <c r="H31" s="8"/>
      <c r="I31" s="11">
        <f t="shared" si="1"/>
        <v>0</v>
      </c>
    </row>
    <row r="32" spans="1:12" x14ac:dyDescent="0.25">
      <c r="B32" s="1" t="s">
        <v>3</v>
      </c>
      <c r="C32" s="1" t="s">
        <v>62</v>
      </c>
      <c r="D32" s="3">
        <v>3727475.5</v>
      </c>
      <c r="E32" s="3">
        <v>0</v>
      </c>
      <c r="F32" s="4">
        <f t="shared" si="0"/>
        <v>3727475.5</v>
      </c>
      <c r="G32" s="7"/>
      <c r="H32" s="8"/>
      <c r="I32" s="11">
        <f t="shared" si="1"/>
        <v>3727475.5</v>
      </c>
      <c r="J32" s="12" t="s">
        <v>128</v>
      </c>
      <c r="K32" s="3">
        <v>360095.4</v>
      </c>
      <c r="L32" s="3">
        <f>+K32/0.28</f>
        <v>1286055</v>
      </c>
    </row>
    <row r="33" spans="1:12" x14ac:dyDescent="0.25">
      <c r="A33" s="3">
        <v>0</v>
      </c>
      <c r="B33" s="1" t="s">
        <v>3</v>
      </c>
      <c r="C33" s="1" t="s">
        <v>3</v>
      </c>
      <c r="D33" s="3">
        <v>4670811.49</v>
      </c>
      <c r="E33" s="3">
        <v>4670811.49</v>
      </c>
      <c r="F33" s="4">
        <f t="shared" si="0"/>
        <v>0</v>
      </c>
      <c r="G33" s="7"/>
      <c r="H33" s="8"/>
      <c r="I33" s="11">
        <f t="shared" si="1"/>
        <v>0</v>
      </c>
      <c r="L33" s="3">
        <f>+L32-I32</f>
        <v>-2441420.5</v>
      </c>
    </row>
    <row r="34" spans="1:12" x14ac:dyDescent="0.25">
      <c r="B34" s="1" t="s">
        <v>3</v>
      </c>
      <c r="C34" s="1" t="s">
        <v>62</v>
      </c>
      <c r="D34" s="2">
        <v>0</v>
      </c>
      <c r="E34" s="3">
        <v>3727475.5</v>
      </c>
      <c r="F34" s="4">
        <f t="shared" si="0"/>
        <v>-3727475.5</v>
      </c>
      <c r="G34" s="7"/>
      <c r="H34" s="8"/>
      <c r="I34" s="11">
        <f t="shared" si="1"/>
        <v>-3727475.5</v>
      </c>
    </row>
    <row r="35" spans="1:12" x14ac:dyDescent="0.25">
      <c r="A35" s="3">
        <v>-100</v>
      </c>
      <c r="B35" s="1" t="s">
        <v>63</v>
      </c>
      <c r="C35" s="1" t="s">
        <v>64</v>
      </c>
      <c r="D35" s="2">
        <v>0</v>
      </c>
      <c r="F35" s="4">
        <f>+A35+D35-E35</f>
        <v>-100</v>
      </c>
      <c r="G35" s="7"/>
      <c r="H35" s="8"/>
      <c r="I35" s="11">
        <f t="shared" si="1"/>
        <v>-100</v>
      </c>
    </row>
    <row r="36" spans="1:12" x14ac:dyDescent="0.25">
      <c r="A36" s="3">
        <v>-7051830.5300000003</v>
      </c>
      <c r="B36" s="1" t="s">
        <v>65</v>
      </c>
      <c r="C36" s="1" t="s">
        <v>66</v>
      </c>
      <c r="D36" s="2">
        <v>0</v>
      </c>
      <c r="F36" s="4">
        <f>+A36+D36-E36-2156059.33</f>
        <v>-9207889.8599999994</v>
      </c>
      <c r="G36" s="7"/>
      <c r="H36" s="8"/>
      <c r="I36" s="11">
        <f t="shared" si="1"/>
        <v>-9207889.8599999994</v>
      </c>
    </row>
    <row r="37" spans="1:12" x14ac:dyDescent="0.25">
      <c r="A37" s="2">
        <v>0</v>
      </c>
      <c r="B37" s="1" t="s">
        <v>67</v>
      </c>
      <c r="C37" s="1" t="s">
        <v>68</v>
      </c>
      <c r="D37" s="2">
        <v>0</v>
      </c>
      <c r="F37" s="4">
        <f t="shared" ref="F37:F61" si="2">+A37+D37-E37</f>
        <v>0</v>
      </c>
      <c r="G37" s="7"/>
      <c r="H37" s="8"/>
      <c r="I37" s="11">
        <f t="shared" si="1"/>
        <v>0</v>
      </c>
    </row>
    <row r="38" spans="1:12" x14ac:dyDescent="0.25">
      <c r="A38" s="3">
        <v>-22806538.739999998</v>
      </c>
      <c r="B38" s="1" t="s">
        <v>69</v>
      </c>
      <c r="C38" s="1" t="s">
        <v>70</v>
      </c>
      <c r="D38" s="2">
        <v>0</v>
      </c>
      <c r="F38" s="4">
        <f t="shared" si="2"/>
        <v>-22806538.739999998</v>
      </c>
      <c r="G38" s="7"/>
      <c r="H38" s="8"/>
      <c r="I38" s="11">
        <f t="shared" si="1"/>
        <v>-22806538.739999998</v>
      </c>
    </row>
    <row r="39" spans="1:12" x14ac:dyDescent="0.25">
      <c r="A39" s="3">
        <v>153090.13</v>
      </c>
      <c r="B39" s="1" t="s">
        <v>71</v>
      </c>
      <c r="C39" s="1" t="s">
        <v>72</v>
      </c>
      <c r="D39" s="2">
        <v>0</v>
      </c>
      <c r="E39" s="3">
        <v>10587.73</v>
      </c>
      <c r="F39" s="4">
        <f t="shared" si="2"/>
        <v>142502.39999999999</v>
      </c>
      <c r="G39" s="7"/>
      <c r="H39" s="8"/>
      <c r="I39" s="11">
        <f t="shared" si="1"/>
        <v>142502.39999999999</v>
      </c>
    </row>
    <row r="40" spans="1:12" x14ac:dyDescent="0.25">
      <c r="A40" s="3">
        <v>-109896.92</v>
      </c>
      <c r="B40" s="1" t="s">
        <v>73</v>
      </c>
      <c r="C40" s="1" t="s">
        <v>74</v>
      </c>
      <c r="D40" s="2">
        <v>0</v>
      </c>
      <c r="E40" s="3">
        <v>0</v>
      </c>
      <c r="F40" s="4">
        <f t="shared" si="2"/>
        <v>-109896.92</v>
      </c>
      <c r="G40" s="7"/>
      <c r="H40" s="8"/>
      <c r="I40" s="11">
        <f t="shared" si="1"/>
        <v>-109896.92</v>
      </c>
    </row>
    <row r="41" spans="1:12" x14ac:dyDescent="0.25">
      <c r="A41" s="3">
        <v>1200000</v>
      </c>
      <c r="B41" s="1" t="s">
        <v>75</v>
      </c>
      <c r="C41" s="1" t="s">
        <v>76</v>
      </c>
      <c r="D41" s="2">
        <v>0</v>
      </c>
      <c r="E41" s="3">
        <v>600000</v>
      </c>
      <c r="F41" s="4">
        <f t="shared" si="2"/>
        <v>600000</v>
      </c>
      <c r="G41" s="7"/>
      <c r="H41" s="8"/>
      <c r="I41" s="11">
        <f t="shared" si="1"/>
        <v>600000</v>
      </c>
    </row>
    <row r="42" spans="1:12" x14ac:dyDescent="0.25">
      <c r="A42" s="3">
        <v>40000</v>
      </c>
      <c r="B42" s="1" t="s">
        <v>77</v>
      </c>
      <c r="C42" s="1" t="s">
        <v>78</v>
      </c>
      <c r="D42" s="3">
        <v>145705</v>
      </c>
      <c r="E42" s="3">
        <v>0</v>
      </c>
      <c r="F42" s="4">
        <f t="shared" si="2"/>
        <v>185705</v>
      </c>
      <c r="G42" s="7"/>
      <c r="H42" s="8"/>
      <c r="I42" s="11">
        <f t="shared" si="1"/>
        <v>185705</v>
      </c>
    </row>
    <row r="43" spans="1:12" x14ac:dyDescent="0.25">
      <c r="A43" s="2">
        <v>0</v>
      </c>
      <c r="B43" s="1" t="s">
        <v>79</v>
      </c>
      <c r="C43" s="1" t="s">
        <v>80</v>
      </c>
      <c r="D43" s="2">
        <v>0</v>
      </c>
      <c r="E43" s="3">
        <v>0</v>
      </c>
      <c r="F43" s="4">
        <f t="shared" si="2"/>
        <v>0</v>
      </c>
      <c r="G43" s="7"/>
      <c r="H43" s="8"/>
      <c r="I43" s="11">
        <f t="shared" si="1"/>
        <v>0</v>
      </c>
    </row>
    <row r="44" spans="1:12" x14ac:dyDescent="0.25">
      <c r="A44" s="3">
        <v>24101650</v>
      </c>
      <c r="B44" s="1" t="s">
        <v>81</v>
      </c>
      <c r="C44" s="1" t="s">
        <v>82</v>
      </c>
      <c r="D44" s="3">
        <v>367545.99</v>
      </c>
      <c r="E44" s="3">
        <v>0</v>
      </c>
      <c r="F44" s="4">
        <f t="shared" si="2"/>
        <v>24469195.989999998</v>
      </c>
      <c r="G44" s="7"/>
      <c r="H44" s="8"/>
      <c r="I44" s="11">
        <f t="shared" si="1"/>
        <v>24469195.989999998</v>
      </c>
    </row>
    <row r="45" spans="1:12" x14ac:dyDescent="0.25">
      <c r="A45" s="3">
        <v>528901</v>
      </c>
      <c r="B45" s="1" t="s">
        <v>83</v>
      </c>
      <c r="C45" s="1" t="s">
        <v>84</v>
      </c>
      <c r="D45" s="2">
        <v>0</v>
      </c>
      <c r="E45" s="3">
        <v>0</v>
      </c>
      <c r="F45" s="4">
        <f t="shared" si="2"/>
        <v>528901</v>
      </c>
      <c r="G45" s="7"/>
      <c r="H45" s="8"/>
      <c r="I45" s="11">
        <f t="shared" si="1"/>
        <v>528901</v>
      </c>
    </row>
    <row r="46" spans="1:12" x14ac:dyDescent="0.25">
      <c r="A46" s="2">
        <v>0</v>
      </c>
      <c r="B46" s="1" t="s">
        <v>85</v>
      </c>
      <c r="C46" s="1" t="s">
        <v>86</v>
      </c>
      <c r="D46" s="2">
        <v>0</v>
      </c>
      <c r="E46" s="3">
        <v>0</v>
      </c>
      <c r="F46" s="4">
        <f t="shared" si="2"/>
        <v>0</v>
      </c>
      <c r="G46" s="7"/>
      <c r="H46" s="8"/>
      <c r="I46" s="11">
        <f t="shared" si="1"/>
        <v>0</v>
      </c>
    </row>
    <row r="47" spans="1:12" x14ac:dyDescent="0.25">
      <c r="A47" s="3">
        <v>981617</v>
      </c>
      <c r="B47" s="1" t="s">
        <v>87</v>
      </c>
      <c r="C47" s="1" t="s">
        <v>88</v>
      </c>
      <c r="D47" s="3">
        <v>39800</v>
      </c>
      <c r="E47" s="3">
        <v>0</v>
      </c>
      <c r="F47" s="4">
        <f t="shared" si="2"/>
        <v>1021417</v>
      </c>
      <c r="G47" s="7"/>
      <c r="H47" s="8"/>
      <c r="I47" s="11">
        <f t="shared" si="1"/>
        <v>1021417</v>
      </c>
    </row>
    <row r="48" spans="1:12" x14ac:dyDescent="0.25">
      <c r="A48" s="3">
        <v>-603206.43000000005</v>
      </c>
      <c r="B48" s="1" t="s">
        <v>89</v>
      </c>
      <c r="C48" s="1" t="s">
        <v>90</v>
      </c>
      <c r="D48" s="2">
        <v>0</v>
      </c>
      <c r="E48" s="3">
        <v>0</v>
      </c>
      <c r="F48" s="4">
        <f t="shared" si="2"/>
        <v>-603206.43000000005</v>
      </c>
      <c r="G48" s="7"/>
      <c r="H48" s="9">
        <f>-'AJE''S'!D6</f>
        <v>-204283.4</v>
      </c>
      <c r="I48" s="11">
        <f t="shared" si="1"/>
        <v>-807489.83000000007</v>
      </c>
    </row>
    <row r="49" spans="1:9" x14ac:dyDescent="0.25">
      <c r="A49" s="2">
        <v>0</v>
      </c>
      <c r="B49" s="1" t="s">
        <v>91</v>
      </c>
      <c r="C49" s="1" t="s">
        <v>92</v>
      </c>
      <c r="D49" s="2">
        <v>0</v>
      </c>
      <c r="E49" s="3">
        <v>0</v>
      </c>
      <c r="F49" s="4">
        <f t="shared" si="2"/>
        <v>0</v>
      </c>
      <c r="G49" s="7"/>
      <c r="H49" s="8"/>
      <c r="I49" s="11">
        <f t="shared" si="1"/>
        <v>0</v>
      </c>
    </row>
    <row r="50" spans="1:9" x14ac:dyDescent="0.25">
      <c r="A50" s="3">
        <v>258080.4</v>
      </c>
      <c r="B50" s="1" t="s">
        <v>93</v>
      </c>
      <c r="C50" s="1" t="s">
        <v>94</v>
      </c>
      <c r="D50" s="2">
        <v>0</v>
      </c>
      <c r="E50" s="3">
        <v>0</v>
      </c>
      <c r="F50" s="4">
        <f t="shared" si="2"/>
        <v>258080.4</v>
      </c>
      <c r="G50" s="7"/>
      <c r="H50" s="8"/>
      <c r="I50" s="11">
        <f t="shared" si="1"/>
        <v>258080.4</v>
      </c>
    </row>
    <row r="51" spans="1:9" x14ac:dyDescent="0.25">
      <c r="A51" s="3">
        <v>-71981.41</v>
      </c>
      <c r="B51" s="1" t="s">
        <v>95</v>
      </c>
      <c r="C51" s="1" t="s">
        <v>96</v>
      </c>
      <c r="D51" s="2">
        <v>0</v>
      </c>
      <c r="E51" s="3">
        <v>0</v>
      </c>
      <c r="F51" s="4">
        <f t="shared" si="2"/>
        <v>-71981.41</v>
      </c>
      <c r="G51" s="7"/>
      <c r="H51" s="9">
        <f>-'AJE''S'!D7</f>
        <v>-51616.08</v>
      </c>
      <c r="I51" s="11">
        <f t="shared" si="1"/>
        <v>-123597.49</v>
      </c>
    </row>
    <row r="52" spans="1:9" x14ac:dyDescent="0.25">
      <c r="A52" s="2">
        <v>0</v>
      </c>
      <c r="B52" s="1" t="s">
        <v>97</v>
      </c>
      <c r="C52" s="1" t="s">
        <v>98</v>
      </c>
      <c r="D52" s="2">
        <v>0</v>
      </c>
      <c r="E52" s="3">
        <v>0</v>
      </c>
      <c r="F52" s="4">
        <f t="shared" si="2"/>
        <v>0</v>
      </c>
      <c r="G52" s="7"/>
      <c r="H52" s="8"/>
      <c r="I52" s="11">
        <f t="shared" si="1"/>
        <v>0</v>
      </c>
    </row>
    <row r="53" spans="1:9" x14ac:dyDescent="0.25">
      <c r="A53" s="3">
        <v>143644.65</v>
      </c>
      <c r="B53" s="1" t="s">
        <v>99</v>
      </c>
      <c r="C53" s="1" t="s">
        <v>100</v>
      </c>
      <c r="D53" s="2">
        <v>0</v>
      </c>
      <c r="E53" s="3">
        <v>0</v>
      </c>
      <c r="F53" s="4">
        <f t="shared" si="2"/>
        <v>143644.65</v>
      </c>
      <c r="G53" s="7"/>
      <c r="H53" s="8"/>
      <c r="I53" s="11">
        <f t="shared" si="1"/>
        <v>143644.65</v>
      </c>
    </row>
    <row r="54" spans="1:9" x14ac:dyDescent="0.25">
      <c r="A54" s="3">
        <v>-43891.42</v>
      </c>
      <c r="B54" s="1" t="s">
        <v>101</v>
      </c>
      <c r="C54" s="1" t="s">
        <v>102</v>
      </c>
      <c r="D54" s="2">
        <v>0</v>
      </c>
      <c r="E54" s="3">
        <v>0</v>
      </c>
      <c r="F54" s="4">
        <f t="shared" si="2"/>
        <v>-43891.42</v>
      </c>
      <c r="G54" s="7"/>
      <c r="H54" s="9">
        <f>-'AJE''S'!D8</f>
        <v>-47881.55</v>
      </c>
      <c r="I54" s="11">
        <f t="shared" si="1"/>
        <v>-91772.97</v>
      </c>
    </row>
    <row r="55" spans="1:9" x14ac:dyDescent="0.25">
      <c r="A55" s="3">
        <v>968198.06</v>
      </c>
      <c r="B55" s="1" t="s">
        <v>103</v>
      </c>
      <c r="C55" s="1" t="s">
        <v>104</v>
      </c>
      <c r="D55" s="3">
        <v>549708.62</v>
      </c>
      <c r="E55" s="3">
        <v>0</v>
      </c>
      <c r="F55" s="4">
        <f t="shared" si="2"/>
        <v>1517906.6800000002</v>
      </c>
      <c r="G55" s="7"/>
      <c r="H55" s="8"/>
      <c r="I55" s="11">
        <f t="shared" si="1"/>
        <v>1517906.6800000002</v>
      </c>
    </row>
    <row r="56" spans="1:9" x14ac:dyDescent="0.25">
      <c r="A56" s="3">
        <v>4542176.03</v>
      </c>
      <c r="B56" s="1" t="s">
        <v>105</v>
      </c>
      <c r="C56" s="1" t="s">
        <v>106</v>
      </c>
      <c r="D56" s="2">
        <v>0</v>
      </c>
      <c r="E56" s="3">
        <v>4523689.3499999996</v>
      </c>
      <c r="F56" s="4">
        <f t="shared" si="2"/>
        <v>18486.680000000633</v>
      </c>
      <c r="G56" s="7"/>
      <c r="H56" s="8"/>
      <c r="I56" s="11">
        <f t="shared" si="1"/>
        <v>18486.680000000633</v>
      </c>
    </row>
    <row r="57" spans="1:9" x14ac:dyDescent="0.25">
      <c r="A57" s="3">
        <v>702.51</v>
      </c>
      <c r="B57" s="1" t="s">
        <v>107</v>
      </c>
      <c r="C57" s="1" t="s">
        <v>108</v>
      </c>
      <c r="D57" s="2">
        <v>0</v>
      </c>
      <c r="E57" s="3">
        <v>11.5</v>
      </c>
      <c r="F57" s="4">
        <f t="shared" si="2"/>
        <v>691.01</v>
      </c>
      <c r="G57" s="7"/>
      <c r="H57" s="8"/>
      <c r="I57" s="11">
        <f t="shared" si="1"/>
        <v>691.01</v>
      </c>
    </row>
    <row r="58" spans="1:9" x14ac:dyDescent="0.25">
      <c r="A58" s="3">
        <v>0</v>
      </c>
      <c r="B58" s="1" t="s">
        <v>109</v>
      </c>
      <c r="C58" s="1" t="s">
        <v>110</v>
      </c>
      <c r="D58" s="3">
        <v>7395386.21</v>
      </c>
      <c r="E58" s="3">
        <v>0</v>
      </c>
      <c r="F58" s="4">
        <f t="shared" si="2"/>
        <v>7395386.21</v>
      </c>
      <c r="G58" s="7"/>
      <c r="H58" s="8"/>
      <c r="I58" s="11">
        <f t="shared" si="1"/>
        <v>7395386.21</v>
      </c>
    </row>
    <row r="59" spans="1:9" x14ac:dyDescent="0.25">
      <c r="A59" s="3">
        <v>-23150.46</v>
      </c>
      <c r="B59" s="1" t="s">
        <v>111</v>
      </c>
      <c r="C59" s="1" t="s">
        <v>112</v>
      </c>
      <c r="D59" s="2">
        <v>0</v>
      </c>
      <c r="E59" s="3">
        <v>2794.23</v>
      </c>
      <c r="F59" s="4">
        <f t="shared" si="2"/>
        <v>-25944.69</v>
      </c>
      <c r="G59" s="7"/>
      <c r="H59" s="8"/>
      <c r="I59" s="11">
        <f t="shared" si="1"/>
        <v>-25944.69</v>
      </c>
    </row>
    <row r="60" spans="1:9" x14ac:dyDescent="0.25">
      <c r="A60" s="3">
        <v>-8082.3</v>
      </c>
      <c r="B60" s="1" t="s">
        <v>113</v>
      </c>
      <c r="C60" s="1" t="s">
        <v>114</v>
      </c>
      <c r="D60" s="3">
        <v>354545.67</v>
      </c>
      <c r="E60" s="3">
        <v>0</v>
      </c>
      <c r="F60" s="4">
        <f t="shared" si="2"/>
        <v>346463.37</v>
      </c>
      <c r="G60" s="7"/>
      <c r="H60" s="8"/>
      <c r="I60" s="11">
        <f t="shared" si="1"/>
        <v>346463.37</v>
      </c>
    </row>
    <row r="61" spans="1:9" x14ac:dyDescent="0.25">
      <c r="A61" s="3">
        <v>-43322.239999999998</v>
      </c>
      <c r="B61" s="1" t="s">
        <v>115</v>
      </c>
      <c r="C61" s="1" t="s">
        <v>116</v>
      </c>
      <c r="D61" s="3">
        <v>11866.82</v>
      </c>
      <c r="E61" s="3">
        <v>0</v>
      </c>
      <c r="F61" s="4">
        <f t="shared" si="2"/>
        <v>-31455.42</v>
      </c>
      <c r="G61" s="7"/>
      <c r="H61" s="8"/>
      <c r="I61" s="11">
        <f t="shared" si="1"/>
        <v>-31455.42</v>
      </c>
    </row>
    <row r="62" spans="1:9" x14ac:dyDescent="0.25">
      <c r="A62" s="2" t="s">
        <v>3</v>
      </c>
      <c r="B62" s="1" t="s">
        <v>3</v>
      </c>
      <c r="C62" s="1" t="s">
        <v>3</v>
      </c>
      <c r="D62" s="2" t="s">
        <v>3</v>
      </c>
      <c r="F62" s="4"/>
      <c r="G62" s="7"/>
      <c r="H62" s="8"/>
      <c r="I62" s="10"/>
    </row>
    <row r="63" spans="1:9" x14ac:dyDescent="0.25">
      <c r="A63" s="3">
        <f>SUM(A4:A62)</f>
        <v>1.1496013030409813E-9</v>
      </c>
      <c r="B63" s="1" t="s">
        <v>3</v>
      </c>
      <c r="C63" s="1" t="s">
        <v>3</v>
      </c>
      <c r="D63" s="3">
        <v>8864558.3100000005</v>
      </c>
      <c r="E63" s="3">
        <v>8864558.3100000005</v>
      </c>
      <c r="F63" s="4">
        <f>SUM(F4:F61)</f>
        <v>2.0809238776564598E-9</v>
      </c>
      <c r="G63" s="7"/>
      <c r="H63" s="9">
        <f>SUM(H4:H61)</f>
        <v>0</v>
      </c>
      <c r="I63" s="11">
        <f>SUM(I4:I61)</f>
        <v>-1.0000003283494152E-2</v>
      </c>
    </row>
    <row r="64" spans="1:9" x14ac:dyDescent="0.25">
      <c r="A64" s="2" t="s">
        <v>3</v>
      </c>
      <c r="B64" s="1" t="s">
        <v>3</v>
      </c>
      <c r="C64" s="1" t="s">
        <v>3</v>
      </c>
      <c r="D64" s="2" t="s">
        <v>3</v>
      </c>
      <c r="F64" s="4"/>
      <c r="G64" s="4"/>
    </row>
  </sheetData>
  <autoFilter ref="A3:F64" xr:uid="{A2581021-6562-4F90-8A1E-223758BFA52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EC186-B3B5-4201-87FF-89AECBFFD245}">
  <dimension ref="A1:G10"/>
  <sheetViews>
    <sheetView workbookViewId="0">
      <selection activeCell="F15" sqref="F15"/>
    </sheetView>
  </sheetViews>
  <sheetFormatPr defaultRowHeight="15" x14ac:dyDescent="0.25"/>
  <cols>
    <col min="4" max="4" width="11.42578125" bestFit="1" customWidth="1"/>
  </cols>
  <sheetData>
    <row r="1" spans="1:7" x14ac:dyDescent="0.25">
      <c r="A1" t="s">
        <v>117</v>
      </c>
    </row>
    <row r="3" spans="1:7" x14ac:dyDescent="0.25">
      <c r="A3" t="s">
        <v>125</v>
      </c>
    </row>
    <row r="6" spans="1:7" x14ac:dyDescent="0.25">
      <c r="B6" t="s">
        <v>31</v>
      </c>
      <c r="C6" t="s">
        <v>30</v>
      </c>
      <c r="D6" s="3">
        <v>204283.4</v>
      </c>
      <c r="E6" s="5" t="s">
        <v>119</v>
      </c>
      <c r="F6" t="s">
        <v>89</v>
      </c>
      <c r="G6" t="s">
        <v>120</v>
      </c>
    </row>
    <row r="7" spans="1:7" x14ac:dyDescent="0.25">
      <c r="D7" s="3">
        <v>51616.08</v>
      </c>
      <c r="E7" s="5" t="s">
        <v>119</v>
      </c>
      <c r="F7" t="s">
        <v>95</v>
      </c>
      <c r="G7" t="s">
        <v>121</v>
      </c>
    </row>
    <row r="8" spans="1:7" x14ac:dyDescent="0.25">
      <c r="D8" s="3">
        <v>47881.55</v>
      </c>
      <c r="E8" s="5" t="s">
        <v>119</v>
      </c>
      <c r="F8" t="s">
        <v>101</v>
      </c>
      <c r="G8" t="s">
        <v>122</v>
      </c>
    </row>
    <row r="9" spans="1:7" x14ac:dyDescent="0.25">
      <c r="D9" s="3"/>
      <c r="E9" s="5"/>
    </row>
    <row r="10" spans="1:7" x14ac:dyDescent="0.25">
      <c r="B10" t="s">
        <v>123</v>
      </c>
      <c r="C10" t="s">
        <v>60</v>
      </c>
      <c r="D10" s="3">
        <v>0</v>
      </c>
      <c r="E10" s="5" t="s">
        <v>119</v>
      </c>
      <c r="F10" t="s">
        <v>113</v>
      </c>
      <c r="G10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</vt:lpstr>
      <vt:lpstr>AJE'S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Bernadine Wright</dc:creator>
  <cp:lastModifiedBy>Danie Bantjes</cp:lastModifiedBy>
  <dcterms:created xsi:type="dcterms:W3CDTF">2020-05-29T14:06:50Z</dcterms:created>
  <dcterms:modified xsi:type="dcterms:W3CDTF">2020-08-13T16:38:40Z</dcterms:modified>
</cp:coreProperties>
</file>