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dynare\s5\"/>
    </mc:Choice>
  </mc:AlternateContent>
  <xr:revisionPtr revIDLastSave="0" documentId="13_ncr:1_{AEA7F5F7-978E-4404-8643-16EEBE127E62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UNCTAD nominal stock" sheetId="1" r:id="rId1"/>
    <sheet name="CEIC inflows" sheetId="4" r:id="rId2"/>
    <sheet name="Haver US CPI" sheetId="2" r:id="rId3"/>
    <sheet name="Real stock" sheetId="3" r:id="rId4"/>
  </sheets>
  <definedNames>
    <definedName name="_DLX1.INC">'Haver US CPI'!$A$1:$C$10</definedName>
    <definedName name="_DLX2.INC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4" i="3" l="1"/>
  <c r="E109" i="4" l="1"/>
  <c r="L27" i="3"/>
  <c r="K27" i="3"/>
  <c r="G47" i="3"/>
  <c r="G38" i="3" s="1"/>
  <c r="G39" i="3" s="1"/>
  <c r="G40" i="3" s="1"/>
  <c r="G41" i="3" s="1"/>
  <c r="G42" i="3" s="1"/>
  <c r="G43" i="3" s="1"/>
  <c r="G44" i="3" s="1"/>
  <c r="G45" i="3" s="1"/>
  <c r="G46" i="3" s="1"/>
  <c r="B55" i="3"/>
  <c r="B56" i="3"/>
  <c r="C30" i="3" l="1"/>
  <c r="C31" i="3" s="1"/>
  <c r="C32" i="3" s="1"/>
  <c r="C33" i="3" s="1"/>
  <c r="B51" i="3"/>
  <c r="B52" i="3"/>
  <c r="B50" i="3"/>
  <c r="B53" i="3"/>
  <c r="E108" i="4"/>
  <c r="E107" i="4"/>
  <c r="E106" i="4"/>
  <c r="A1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2" i="3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06" i="2"/>
  <c r="B3" i="3"/>
  <c r="B4" i="3"/>
  <c r="B5" i="3"/>
  <c r="B6" i="3"/>
  <c r="B7" i="3"/>
  <c r="B8" i="3"/>
  <c r="B9" i="3"/>
  <c r="D9" i="3" s="1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D25" i="3" s="1"/>
  <c r="B26" i="3"/>
  <c r="B27" i="3" s="1"/>
  <c r="B28" i="3" s="1"/>
  <c r="B29" i="3" s="1"/>
  <c r="B2" i="3"/>
  <c r="B30" i="3" l="1"/>
  <c r="D21" i="3"/>
  <c r="D20" i="3"/>
  <c r="D4" i="3"/>
  <c r="D5" i="3"/>
  <c r="E5" i="3" s="1"/>
  <c r="D19" i="3"/>
  <c r="D3" i="3"/>
  <c r="D26" i="3"/>
  <c r="E26" i="3" s="1"/>
  <c r="G26" i="3" s="1"/>
  <c r="G27" i="3" s="1"/>
  <c r="G28" i="3" s="1"/>
  <c r="G29" i="3" s="1"/>
  <c r="G30" i="3" s="1"/>
  <c r="G31" i="3" s="1"/>
  <c r="G32" i="3" s="1"/>
  <c r="G33" i="3" s="1"/>
  <c r="G34" i="3" s="1"/>
  <c r="G35" i="3" s="1"/>
  <c r="G36" i="3" s="1"/>
  <c r="D30" i="3"/>
  <c r="B31" i="3"/>
  <c r="D17" i="3"/>
  <c r="D29" i="3"/>
  <c r="D12" i="3"/>
  <c r="D13" i="3"/>
  <c r="D28" i="3"/>
  <c r="E29" i="3" s="1"/>
  <c r="D10" i="3"/>
  <c r="E10" i="3" s="1"/>
  <c r="E13" i="3"/>
  <c r="D15" i="3"/>
  <c r="D16" i="3"/>
  <c r="D2" i="3"/>
  <c r="D14" i="3"/>
  <c r="D27" i="3"/>
  <c r="D11" i="3"/>
  <c r="D24" i="3"/>
  <c r="D8" i="3"/>
  <c r="D23" i="3"/>
  <c r="D7" i="3"/>
  <c r="D22" i="3"/>
  <c r="D6" i="3"/>
  <c r="D18" i="3"/>
  <c r="E18" i="3" s="1"/>
  <c r="E27" i="3" l="1"/>
  <c r="E11" i="3"/>
  <c r="E14" i="3"/>
  <c r="B32" i="3"/>
  <c r="D31" i="3"/>
  <c r="E31" i="3" s="1"/>
  <c r="E16" i="3"/>
  <c r="E4" i="3"/>
  <c r="E3" i="3"/>
  <c r="E20" i="3"/>
  <c r="E21" i="3"/>
  <c r="E6" i="3"/>
  <c r="E22" i="3"/>
  <c r="E30" i="3"/>
  <c r="E15" i="3"/>
  <c r="E17" i="3"/>
  <c r="E23" i="3"/>
  <c r="E19" i="3"/>
  <c r="E8" i="3"/>
  <c r="E12" i="3"/>
  <c r="E28" i="3"/>
  <c r="E7" i="3"/>
  <c r="E24" i="3"/>
  <c r="E9" i="3"/>
  <c r="E25" i="3"/>
  <c r="F29" i="3" l="1"/>
  <c r="H29" i="3" s="1"/>
  <c r="I29" i="3" s="1"/>
  <c r="D32" i="3"/>
  <c r="E32" i="3" s="1"/>
  <c r="B33" i="3"/>
  <c r="D33" i="3" s="1"/>
  <c r="E33" i="3" s="1"/>
  <c r="F32" i="3" s="1"/>
  <c r="H32" i="3" s="1"/>
  <c r="I32" i="3" s="1"/>
  <c r="L32" i="3" l="1"/>
  <c r="L31" i="3"/>
  <c r="K40" i="3"/>
  <c r="L30" i="3"/>
  <c r="L35" i="3"/>
  <c r="K43" i="3"/>
  <c r="K44" i="3"/>
  <c r="K29" i="3"/>
  <c r="L38" i="3"/>
  <c r="K30" i="3"/>
  <c r="L39" i="3"/>
  <c r="K47" i="3"/>
  <c r="K32" i="3"/>
  <c r="L41" i="3"/>
  <c r="L42" i="3"/>
  <c r="K35" i="3"/>
  <c r="L44" i="3"/>
  <c r="K36" i="3"/>
  <c r="L45" i="3"/>
  <c r="K38" i="3"/>
  <c r="K39" i="3"/>
  <c r="L33" i="3"/>
  <c r="L29" i="3"/>
  <c r="K41" i="3"/>
  <c r="L34" i="3"/>
  <c r="K42" i="3"/>
  <c r="L28" i="3"/>
  <c r="L36" i="3"/>
  <c r="L37" i="3"/>
  <c r="K45" i="3"/>
  <c r="K46" i="3"/>
  <c r="K31" i="3"/>
  <c r="L40" i="3"/>
  <c r="K28" i="3"/>
  <c r="K33" i="3"/>
  <c r="K34" i="3"/>
  <c r="L43" i="3"/>
  <c r="K37" i="3"/>
  <c r="L46" i="3"/>
  <c r="L4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8"/>
            <color indexed="81"/>
            <rFont val="Tahoma"/>
            <family val="2"/>
          </rPr>
          <t>Jh4AAB+LCAAAAAAAAAOlGdtuG8f1VxZ8SgCTy6VoWSLWG/AiJXJFiRHp2H4qRrtDcarlLrszK4lvRlLHSZu4t6RAYDSFETfxQ+w0qJO6NpKvCSn5L3pmZi+z5KrOKoAA7ZzbnDlzrkPzjZOxqx3hgBLfu1oyKtWShj3bd4h3cLUUsmHZWC29YZkbJzZ2eyhAY8yAWAMujzZOqHO1NGJs0tD14+PjyvFKxQ8O9Fq1aug3u9t9e4THqJQQk1cTl4lHGfJsXLLM5mTS98PAxluOFHG1tNXfqrQxsTuIoS7y0AEOKq2QEg9TuuExwgimJavd6e7gE2bqigQQFwRo2h9hzGghcbpltp1xFzPkAFkxTcx2gBHDoFArJK5j1SqrFaNimPoCPKV7R16FpFToYnhECdviARljq1at1cvVWtmoD6prjRWjUa3HXAmNuY0o6+PgiNgC0GdoPOGcK0attl5dN6q1y6aeSwSy0rPD5mEQYI8Jb2j77jYZE1bMIlWQmCPEMjv+sef6yGnSrTHwFpPKghCb+oKIVOYe8opKlB4vGC1zkwSU3eS6R18SciuB3JI2vmkZ0o435fqWZVTXJAQohO/tQARZ3akGloZ9TD0Fmrq6pZ7RPVKnaTPwgcIGV3gjQW3suoWjQHC+GaDJiOt7ce4BYW5h9k0/wDbY8UKab3mUHIxYwTzCGemu60ShV8zsQ+RScElVAPgE8Q6LJjOntjJcvVw3ylfsISrXMVov79cdXB6uoerwMlozatgGFxOSLVPKGUN4dX2noMuD72bZLXMHH+8Ge/iIUOwMJttAPhiRgE07aFr4Enb3f4NttuEQxpW9IDd3ok3i4ouLEKnhl4noAf7i3P1wfzCdFA4AyVyY04oTTcoPslwnutQLhZMUuU1owdwfMUIZ4c7V31uv1tdq9StXoCQIb2v7oceCqdUeEQ9xoFzGcEHU3kkQGSaRQrOMMqsqi23fRq7107PHs/s/ZKgkIqpuNgj2oo6oH04mfsCi+nI+3uQH30cUJzpmAAk61VLrBXhMwrEWo1IWqbe6UhU/ffHH+Xf35p/+a/7xk9nzv2bZooPwyr87bDq8i7Oq0GCVxd+gWm2IP8GUUpgdQicuimy409Bafq+hbTYb2o7vlQNMoSvADa1DIAUzbQsOTxnPEQ1tm6B94hI2BYmKjFigvG/ISyura5cNw1i9ktAlqCztAB1Y7WvNQae1QMkRMel1DxqG6/2ONvYSKgFTCaQpTj/78adnd09/vDe7816GNrLUhudwU4hmqFxdzxopRpqbAf5tyG/eejtEATTALhw4BaZ4cdtvGwpS3n9muRuQA/AAd5kwwaQMHUztgExE7U42vwQ9Or85rdRFwSXtWujhS9BRTC5pHWyXFKEqd65MaYbZ4y/ymSIrJag3Az+cyEMqDCk0hzI9bR5HzokFTrhRnrFTbA5H3mkWkOZm6IlOSDmlnkI3gsAPuGIAewvRjRO2B1NJcEgtiOkswBSVRHin0AccZgEC7UMbuXboghPFG6SNwTIK6JfJVKxMrU6UjtI1oKBSR9l1h2PSJeCuT6B7x44EwMF+hacGV1f8F41qk1LfJojvEwemLjGSNx41VspGrVxbV2JkgQZ4pn7IYHhgId/qF6UUaUTlYu//8PKzO/NPvp9/8s3sv/8+e/Dg7MGjxsu7fz77/OOzp1/OP/hP4+XfP5+9+2j28O789ldnTx81Tu8/nd/75/z3n55997vG2dN/zG4/l3Ijb9gJxz2feIxCp74CmGRp7gYODnhPJD9MGH5BPz3+ANtxE6aLCC4KrBEjZLntBb4T2kzWhrfgflRAjE1MBusjAlvCZ+RqouQKJ5CFs315HeY1FRTjhcVayOUTtOYPtR6acqvShFqaVFn8H8tmmCJ7QZJBAWJ+EDtoCgCciDicdAjZxJ9mfPklD2wNYky0zmDV/MUHmCOcpc7kt3MQUSF48dXpi8fncifHk7Vm38XRBS9AzOUypdSnaHyWF72x1e7tdQU+AZryOSJKMHIhroQrhLWmMyYetFWBiER+gXzsIQeeBo3viA+CIC5lUgQk1zh78v3s4d/m3949ffLg9E/vz769rbLEx2SQWEVpM9bX18rVlWzdS9GmOLhQfdCqrVyprtfhJlOgxAtlxJfW3qlc24RoX3ZB7bVWr7v6ekNTsnrKnQqSKirStIaW656vZaB/+ShailCfPXw6++bZ/MM/zN7/6PTrr2d3Hp9++MHrXNLjL2bPv1R2jiwyQMEBZiLrDfwJseWRe/WVugFpIQVJ7PlhlqJTyuUQU+ji/SFRwN6Zzka2NNchVUah0+G5PbNWsGLTDF6qka65i2YIhM/ypdgpQsldo5EVVLrRFwc/rP5abdgjKGCTirlMkqJiui7MA1CxuFgfEtsEiac5cDl1GYdU8sEnjSTyfGhaLzawDPwOdjErPHnF3F3/qDAvt+iuyDDFpizLbNLDPmYMujwa51oVZDZD5g8J1BA3HHspSRZqtsBHD3f3qdTBgrkXQm83FNFNbxA22vEBa+oLdJKPtkPK/PEAn/C6JxecEZLSGHFQurD4xvCf2HK2iKByEgHzeUyktCa147e6ZcQicQdg0bFyMCa0umSM3J4LXkMtiNIsAPBDFLps0YiL4HhmECdOiFSY2fE91nQx5ERCbfgmXghNV0yai0x5Ms1X8lCZi0zeK7c83r/xl8F0lyVMlpoHUMv3D3MZEmTCs+u500GAPDqEi0oUWODNJ0pk8JoFkUnsJUYFk0xYuWNoOmER1419ULhlM5aZgzGlG59Lv4zjz4c23vAOtqGIhvxtOKZehJviiVK+M0kfjiiX4OaWZ7uhg6Nk7A0FmEdP1J6fhza7iI2ipACB6somiyc5XTSkoDa0DJLWqIqmVAWZSiBseXGkyz1zUVmGPf84ua9lBO8+J+CYoHLLd51NcNRIdA7CXDqbzNTIm8p3KkoaDD6ulk6o04C2BgKuZA3jyYxPNrw6mHrE8CpOJx3ffzaPXWQDGjc+P5sDSwdW6PVzjNIf+cc8SUr/TNrnLFRQcYHy1xdp+SxMkPDI7If7vH3dx06npYpbwgkOpSVIpap9Qtr05Uaq2hPi8cQPkBtPpgtpItblVWSJnC6kY5JQybjgfRjMk5v8B0er6bogLlma1wM3zjQW/0GRNnTddsYVG6oq/52qYvtjDtDbne6NPrQ1Cr3JMwJ/3HZh/ib7stOOVc7Fpa0KNxRvXSAT8JqYcMVr2UBFJ4AeiuDj4j85vENoiFzxOFmwZYBbUpljUcVV0Bd+7bX+BzWeZ20mHgAA</t>
        </r>
      </text>
    </comment>
  </commentList>
</comments>
</file>

<file path=xl/sharedStrings.xml><?xml version="1.0" encoding="utf-8"?>
<sst xmlns="http://schemas.openxmlformats.org/spreadsheetml/2006/main" count="239" uniqueCount="199">
  <si>
    <t>Economy_Label</t>
  </si>
  <si>
    <t>Year</t>
  </si>
  <si>
    <t>US_dollars_at_current_prices_in_millions_Value</t>
  </si>
  <si>
    <t>China</t>
  </si>
  <si>
    <t>CPIUANN@USECON</t>
  </si>
  <si>
    <t>1900 !Y</t>
  </si>
  <si>
    <t>.excel_last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</si>
  <si>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</si>
  <si>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</si>
  <si>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</si>
  <si>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</si>
  <si>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</si>
  <si>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</si>
  <si>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</si>
  <si>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</si>
  <si>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</si>
  <si>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</si>
  <si>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</si>
  <si>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</si>
  <si>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</si>
  <si>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</si>
  <si>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</si>
  <si>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</si>
  <si>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</si>
  <si>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</si>
  <si>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</si>
  <si>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</si>
  <si>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</si>
  <si>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</si>
  <si>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</si>
  <si>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</si>
  <si>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</si>
  <si>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</si>
  <si>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</si>
  <si>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</si>
  <si>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</si>
  <si>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</si>
  <si>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</si>
  <si>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</si>
  <si>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</si>
  <si>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</si>
  <si>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</si>
  <si>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</si>
  <si>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</si>
  <si>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</si>
  <si>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</si>
  <si>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</si>
  <si>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</si>
  <si>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</si>
  <si>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</si>
  <si>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</si>
  <si>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</si>
  <si>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</si>
  <si>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</si>
  <si>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</si>
  <si>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</si>
  <si>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</si>
  <si>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</si>
  <si>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</si>
  <si>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</si>
  <si>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</si>
  <si>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</si>
  <si>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</si>
  <si>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</si>
  <si>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</si>
  <si>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</si>
  <si>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</si>
  <si>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</si>
  <si>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</si>
  <si>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</si>
  <si>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</si>
  <si>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</si>
  <si>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</si>
  <si>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</si>
  <si>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</si>
  <si>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</si>
  <si>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</si>
  <si>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</si>
  <si>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</si>
  <si>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</si>
  <si>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</si>
  <si>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</si>
  <si>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</si>
  <si>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</si>
  <si>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</si>
  <si>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</si>
  <si>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</si>
  <si>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</si>
  <si>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</si>
  <si>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</si>
  <si>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</si>
  <si>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</si>
  <si>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</si>
  <si>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</si>
  <si>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</si>
  <si>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</si>
  <si>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</si>
  <si>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</si>
  <si>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</si>
  <si>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</si>
  <si>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</si>
  <si>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</si>
  <si>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</si>
  <si>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</si>
  <si>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</si>
  <si>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</si>
  <si>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</si>
  <si>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</si>
  <si>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</si>
  <si>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</si>
  <si>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</si>
  <si>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</si>
  <si>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</si>
  <si>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</si>
  <si>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</si>
  <si>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</si>
  <si>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</si>
  <si>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</si>
  <si>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</si>
  <si>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</si>
  <si>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</si>
  <si>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</si>
  <si>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</si>
  <si>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</si>
  <si>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</si>
  <si>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</si>
  <si>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</si>
  <si>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</si>
  <si>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</si>
  <si>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</si>
  <si>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</si>
  <si>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.GEO</t>
  </si>
  <si>
    <t>.GRPDESC</t>
  </si>
  <si>
    <t>.GRP</t>
  </si>
  <si>
    <t>.MAG</t>
  </si>
  <si>
    <t>.FRQ</t>
  </si>
  <si>
    <t>.AGG</t>
  </si>
  <si>
    <t>.TN</t>
  </si>
  <si>
    <t>.T1</t>
  </si>
  <si>
    <t>.DESC</t>
  </si>
  <si>
    <t>111</t>
  </si>
  <si>
    <t>Consumer Price Index: Annual CPI-U &amp; CPI-W</t>
  </si>
  <si>
    <t>P05</t>
  </si>
  <si>
    <t>0</t>
  </si>
  <si>
    <t>Annual</t>
  </si>
  <si>
    <t>None</t>
  </si>
  <si>
    <t>CPI-U: All Items (1982-84=100)</t>
  </si>
  <si>
    <t>Real stock</t>
  </si>
  <si>
    <t>US CPI</t>
  </si>
  <si>
    <t>Nominal stock</t>
  </si>
  <si>
    <t>Stock growth</t>
  </si>
  <si>
    <t>Last Obs. Date</t>
  </si>
  <si>
    <t>First Obs. Date</t>
  </si>
  <si>
    <t>368511167 (CJATDB)</t>
  </si>
  <si>
    <t>Series ID</t>
  </si>
  <si>
    <t>USD mn</t>
  </si>
  <si>
    <t>Unit</t>
  </si>
  <si>
    <t>Quarterly, ending "Mar, June, Sep, Dec"</t>
  </si>
  <si>
    <t>Frequency</t>
  </si>
  <si>
    <t>CN: BoP: FA: Non-reserve: Direct Investment: Liability</t>
  </si>
  <si>
    <t>Total inflows</t>
  </si>
  <si>
    <t>FDI inflows</t>
  </si>
  <si>
    <t>Average 3-years</t>
  </si>
  <si>
    <t>ADB projections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</si>
  <si>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</si>
  <si>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</si>
  <si>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</si>
  <si>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</si>
  <si>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</si>
  <si>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</si>
  <si>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</si>
  <si>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</si>
  <si>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</si>
  <si>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</si>
  <si>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</si>
  <si>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</si>
  <si>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</si>
  <si>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</si>
  <si>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</si>
  <si>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</si>
  <si>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</si>
  <si>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</si>
  <si>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</si>
  <si>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</si>
  <si>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</si>
  <si>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</si>
  <si>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</si>
  <si>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</si>
  <si>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</si>
  <si>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</si>
  <si>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</si>
  <si>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US %CPI projections</t>
  </si>
  <si>
    <t>FDI scenario 1</t>
  </si>
  <si>
    <t>Effect on TFP</t>
  </si>
  <si>
    <t>Decrease (gap)</t>
  </si>
  <si>
    <t>FDI baseline</t>
  </si>
  <si>
    <t>FDI scenario 2</t>
  </si>
  <si>
    <t>X Variable 1</t>
  </si>
  <si>
    <t>Predicted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</si>
</sst>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%"/>
    <numFmt numFmtId="166" formatCode="mm/yyyy"/>
    <numFmt numFmtId="167" formatCode="0.00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3A56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sz val="8"/>
      <color indexed="81"/>
      <name val="Tahoma"/>
      <family val="2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quotePrefix="1"/>
    <xf numFmtId="0" fontId="0" fillId="0" borderId="0" xfId="0" applyNumberFormat="1"/>
    <xf numFmtId="164" fontId="0" fillId="0" borderId="0" xfId="0" applyNumberFormat="1"/>
    <xf numFmtId="9" fontId="0" fillId="0" borderId="0" xfId="0" applyNumberFormat="1"/>
    <xf numFmtId="10" fontId="0" fillId="0" borderId="0" xfId="42" applyNumberFormat="1" applyFont="1"/>
    <xf numFmtId="2" fontId="0" fillId="0" borderId="0" xfId="0" applyNumberFormat="1"/>
    <xf numFmtId="164" fontId="18" fillId="0" borderId="0" xfId="0" applyNumberFormat="1" applyFont="1"/>
    <xf numFmtId="166" fontId="0" fillId="0" borderId="0" xfId="0" applyNumberFormat="1"/>
    <xf numFmtId="166" fontId="16" fillId="0" borderId="0" xfId="0" applyNumberFormat="1" applyFont="1"/>
    <xf numFmtId="0" fontId="16" fillId="0" borderId="0" xfId="0" applyFont="1"/>
    <xf numFmtId="0" fontId="16" fillId="0" borderId="0" xfId="0" applyFont="1" applyAlignment="1">
      <alignment horizontal="left"/>
    </xf>
    <xf numFmtId="0" fontId="19" fillId="0" borderId="0" xfId="0" applyFont="1"/>
    <xf numFmtId="1" fontId="0" fillId="0" borderId="0" xfId="0" applyNumberFormat="1"/>
    <xf numFmtId="10" fontId="0" fillId="0" borderId="0" xfId="0" applyNumberFormat="1"/>
    <xf numFmtId="167" fontId="0" fillId="0" borderId="0" xfId="0" applyNumberFormat="1"/>
    <xf numFmtId="1" fontId="14" fillId="0" borderId="0" xfId="0" applyNumberFormat="1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21" fillId="0" borderId="11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Continuous"/>
    </xf>
    <xf numFmtId="1" fontId="0" fillId="33" borderId="0" xfId="0" applyNumberFormat="1" applyFill="1"/>
    <xf numFmtId="1" fontId="14" fillId="0" borderId="0" xfId="0" applyNumberFormat="1" applyFont="1" applyBorder="1"/>
    <xf numFmtId="2" fontId="0" fillId="0" borderId="0" xfId="0" applyNumberFormat="1" applyBorder="1"/>
    <xf numFmtId="0" fontId="0" fillId="0" borderId="12" xfId="0" applyBorder="1"/>
    <xf numFmtId="1" fontId="14" fillId="0" borderId="13" xfId="0" applyNumberFormat="1" applyFont="1" applyBorder="1"/>
    <xf numFmtId="2" fontId="0" fillId="0" borderId="13" xfId="0" applyNumberFormat="1" applyBorder="1"/>
    <xf numFmtId="10" fontId="0" fillId="0" borderId="14" xfId="42" applyNumberFormat="1" applyFont="1" applyBorder="1"/>
    <xf numFmtId="0" fontId="0" fillId="0" borderId="15" xfId="0" applyBorder="1"/>
    <xf numFmtId="10" fontId="0" fillId="0" borderId="16" xfId="42" applyNumberFormat="1" applyFont="1" applyBorder="1"/>
    <xf numFmtId="0" fontId="0" fillId="0" borderId="17" xfId="0" applyBorder="1"/>
    <xf numFmtId="1" fontId="14" fillId="0" borderId="18" xfId="0" applyNumberFormat="1" applyFont="1" applyBorder="1"/>
    <xf numFmtId="2" fontId="0" fillId="0" borderId="18" xfId="0" applyNumberFormat="1" applyBorder="1"/>
    <xf numFmtId="10" fontId="0" fillId="0" borderId="19" xfId="42" applyNumberFormat="1" applyFont="1" applyBorder="1"/>
    <xf numFmtId="165" fontId="0" fillId="0" borderId="0" xfId="0" applyNumberFormat="1"/>
    <xf numFmtId="10" fontId="0" fillId="33" borderId="0" xfId="0" applyNumberFormat="1" applyFill="1"/>
    <xf numFmtId="1" fontId="22" fillId="33" borderId="13" xfId="0" applyNumberFormat="1" applyFont="1" applyFill="1" applyBorder="1"/>
    <xf numFmtId="1" fontId="22" fillId="33" borderId="0" xfId="0" applyNumberFormat="1" applyFont="1" applyFill="1" applyBorder="1"/>
    <xf numFmtId="1" fontId="22" fillId="33" borderId="18" xfId="0" applyNumberFormat="1" applyFont="1" applyFill="1" applyBorder="1"/>
    <xf numFmtId="10" fontId="0" fillId="33" borderId="14" xfId="42" applyNumberFormat="1" applyFont="1" applyFill="1" applyBorder="1"/>
    <xf numFmtId="10" fontId="0" fillId="33" borderId="16" xfId="42" applyNumberFormat="1" applyFont="1" applyFill="1" applyBorder="1"/>
    <xf numFmtId="10" fontId="0" fillId="33" borderId="19" xfId="42" applyNumberFormat="1" applyFont="1" applyFill="1" applyBorder="1"/>
    <xf numFmtId="10" fontId="0" fillId="0" borderId="0" xfId="0" applyNumberFormat="1" applyFill="1"/>
    <xf numFmtId="164" fontId="23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opLeftCell="A19" workbookViewId="0">
      <selection activeCell="C2" sqref="C2:C3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1990</v>
      </c>
      <c r="C2">
        <v>20691</v>
      </c>
    </row>
    <row r="3" spans="1:3" x14ac:dyDescent="0.35">
      <c r="A3" t="s">
        <v>3</v>
      </c>
      <c r="B3">
        <v>1991</v>
      </c>
      <c r="C3">
        <v>25057</v>
      </c>
    </row>
    <row r="4" spans="1:3" x14ac:dyDescent="0.35">
      <c r="A4" t="s">
        <v>3</v>
      </c>
      <c r="B4">
        <v>1992</v>
      </c>
      <c r="C4">
        <v>36064</v>
      </c>
    </row>
    <row r="5" spans="1:3" x14ac:dyDescent="0.35">
      <c r="A5" t="s">
        <v>3</v>
      </c>
      <c r="B5">
        <v>1993</v>
      </c>
      <c r="C5">
        <v>63579</v>
      </c>
    </row>
    <row r="6" spans="1:3" x14ac:dyDescent="0.35">
      <c r="A6" t="s">
        <v>3</v>
      </c>
      <c r="B6">
        <v>1994</v>
      </c>
      <c r="C6">
        <v>74151</v>
      </c>
    </row>
    <row r="7" spans="1:3" x14ac:dyDescent="0.35">
      <c r="A7" t="s">
        <v>3</v>
      </c>
      <c r="B7">
        <v>1995</v>
      </c>
      <c r="C7">
        <v>101098</v>
      </c>
    </row>
    <row r="8" spans="1:3" x14ac:dyDescent="0.35">
      <c r="A8" t="s">
        <v>3</v>
      </c>
      <c r="B8">
        <v>1996</v>
      </c>
      <c r="C8">
        <v>128069</v>
      </c>
    </row>
    <row r="9" spans="1:3" x14ac:dyDescent="0.35">
      <c r="A9" t="s">
        <v>3</v>
      </c>
      <c r="B9">
        <v>1997</v>
      </c>
      <c r="C9">
        <v>153995</v>
      </c>
    </row>
    <row r="10" spans="1:3" x14ac:dyDescent="0.35">
      <c r="A10" t="s">
        <v>3</v>
      </c>
      <c r="B10">
        <v>1998</v>
      </c>
      <c r="C10">
        <v>175156</v>
      </c>
    </row>
    <row r="11" spans="1:3" x14ac:dyDescent="0.35">
      <c r="A11" t="s">
        <v>3</v>
      </c>
      <c r="B11">
        <v>1999</v>
      </c>
      <c r="C11">
        <v>186189</v>
      </c>
    </row>
    <row r="12" spans="1:3" x14ac:dyDescent="0.35">
      <c r="A12" t="s">
        <v>3</v>
      </c>
      <c r="B12">
        <v>2000</v>
      </c>
      <c r="C12">
        <v>193348</v>
      </c>
    </row>
    <row r="13" spans="1:3" x14ac:dyDescent="0.35">
      <c r="A13" t="s">
        <v>3</v>
      </c>
      <c r="B13">
        <v>2001</v>
      </c>
      <c r="C13">
        <v>203142</v>
      </c>
    </row>
    <row r="14" spans="1:3" x14ac:dyDescent="0.35">
      <c r="A14" t="s">
        <v>3</v>
      </c>
      <c r="B14">
        <v>2002</v>
      </c>
      <c r="C14">
        <v>216503</v>
      </c>
    </row>
    <row r="15" spans="1:3" x14ac:dyDescent="0.35">
      <c r="A15" t="s">
        <v>3</v>
      </c>
      <c r="B15">
        <v>2003</v>
      </c>
      <c r="C15">
        <v>228371</v>
      </c>
    </row>
    <row r="16" spans="1:3" x14ac:dyDescent="0.35">
      <c r="A16" t="s">
        <v>3</v>
      </c>
      <c r="B16">
        <v>2004</v>
      </c>
      <c r="C16">
        <v>245467</v>
      </c>
    </row>
    <row r="17" spans="1:3" x14ac:dyDescent="0.35">
      <c r="A17" t="s">
        <v>3</v>
      </c>
      <c r="B17">
        <v>2005</v>
      </c>
      <c r="C17">
        <v>272094</v>
      </c>
    </row>
    <row r="18" spans="1:3" x14ac:dyDescent="0.35">
      <c r="A18" t="s">
        <v>3</v>
      </c>
      <c r="B18">
        <v>2006</v>
      </c>
      <c r="C18">
        <v>292559</v>
      </c>
    </row>
    <row r="19" spans="1:3" x14ac:dyDescent="0.35">
      <c r="A19" t="s">
        <v>3</v>
      </c>
      <c r="B19">
        <v>2007</v>
      </c>
      <c r="C19">
        <v>327087</v>
      </c>
    </row>
    <row r="20" spans="1:3" x14ac:dyDescent="0.35">
      <c r="A20" t="s">
        <v>3</v>
      </c>
      <c r="B20">
        <v>2008</v>
      </c>
      <c r="C20">
        <v>378083</v>
      </c>
    </row>
    <row r="21" spans="1:3" x14ac:dyDescent="0.35">
      <c r="A21" t="s">
        <v>3</v>
      </c>
      <c r="B21">
        <v>2009</v>
      </c>
      <c r="C21">
        <v>472148</v>
      </c>
    </row>
    <row r="22" spans="1:3" x14ac:dyDescent="0.35">
      <c r="A22" t="s">
        <v>3</v>
      </c>
      <c r="B22">
        <v>2010</v>
      </c>
      <c r="C22">
        <v>586882</v>
      </c>
    </row>
    <row r="23" spans="1:3" x14ac:dyDescent="0.35">
      <c r="A23" t="s">
        <v>3</v>
      </c>
      <c r="B23">
        <v>2011</v>
      </c>
      <c r="C23">
        <v>710867</v>
      </c>
    </row>
    <row r="24" spans="1:3" x14ac:dyDescent="0.35">
      <c r="A24" t="s">
        <v>3</v>
      </c>
      <c r="B24">
        <v>2012</v>
      </c>
      <c r="C24">
        <v>831940</v>
      </c>
    </row>
    <row r="25" spans="1:3" x14ac:dyDescent="0.35">
      <c r="A25" t="s">
        <v>3</v>
      </c>
      <c r="B25">
        <v>2013</v>
      </c>
      <c r="C25">
        <v>955851</v>
      </c>
    </row>
    <row r="26" spans="1:3" x14ac:dyDescent="0.35">
      <c r="A26" t="s">
        <v>3</v>
      </c>
      <c r="B26">
        <v>2014</v>
      </c>
      <c r="C26">
        <v>1084353</v>
      </c>
    </row>
    <row r="27" spans="1:3" x14ac:dyDescent="0.35">
      <c r="A27" t="s">
        <v>3</v>
      </c>
      <c r="B27">
        <v>2015</v>
      </c>
      <c r="C27">
        <v>1219930</v>
      </c>
    </row>
    <row r="28" spans="1:3" x14ac:dyDescent="0.35">
      <c r="A28" t="s">
        <v>3</v>
      </c>
      <c r="B28">
        <v>2016</v>
      </c>
      <c r="C28">
        <v>1353641</v>
      </c>
    </row>
    <row r="29" spans="1:3" x14ac:dyDescent="0.35">
      <c r="A29" t="s">
        <v>3</v>
      </c>
      <c r="B29">
        <v>2017</v>
      </c>
      <c r="C29">
        <v>1489956</v>
      </c>
    </row>
    <row r="30" spans="1:3" x14ac:dyDescent="0.35">
      <c r="A30" t="s">
        <v>3</v>
      </c>
      <c r="B30">
        <v>2018</v>
      </c>
      <c r="C30">
        <v>1628261</v>
      </c>
    </row>
    <row r="31" spans="1:3" x14ac:dyDescent="0.35">
      <c r="A31" t="s">
        <v>3</v>
      </c>
      <c r="B31">
        <v>2019</v>
      </c>
      <c r="C31">
        <v>1769486</v>
      </c>
    </row>
    <row r="32" spans="1:3" x14ac:dyDescent="0.35">
      <c r="A32" t="s">
        <v>3</v>
      </c>
      <c r="B32">
        <v>2020</v>
      </c>
      <c r="C32">
        <v>1918828</v>
      </c>
    </row>
    <row r="33" spans="1:3" x14ac:dyDescent="0.35">
      <c r="A33" t="s">
        <v>3</v>
      </c>
      <c r="B33">
        <v>2021</v>
      </c>
      <c r="C33">
        <v>3633317</v>
      </c>
    </row>
    <row r="34" spans="1:3" x14ac:dyDescent="0.35">
      <c r="A34" t="s">
        <v>3</v>
      </c>
      <c r="B34">
        <v>2022</v>
      </c>
      <c r="C34">
        <v>3822449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102A-4F7F-45C5-AC79-F19E49CDCFFD}">
  <dimension ref="A1:E110"/>
  <sheetViews>
    <sheetView topLeftCell="A91" workbookViewId="0">
      <selection activeCell="B116" sqref="B116"/>
    </sheetView>
  </sheetViews>
  <sheetFormatPr defaultRowHeight="14.5" x14ac:dyDescent="0.35"/>
  <cols>
    <col min="2" max="2" width="14.7265625" customWidth="1"/>
    <col min="5" max="5" width="11.453125" bestFit="1" customWidth="1"/>
  </cols>
  <sheetData>
    <row r="1" spans="1:2" x14ac:dyDescent="0.35">
      <c r="A1" s="12" t="str">
        <f>_xll.CEIC.Link("d23f6541-7cfa-4ea9-b4de-f8a0f5a812ec", "Series")</f>
        <v>Select this link and click Refresh/Edit Download to update data and add or remove series</v>
      </c>
      <c r="B1" s="10" t="s">
        <v>159</v>
      </c>
    </row>
    <row r="2" spans="1:2" x14ac:dyDescent="0.35">
      <c r="A2" s="10" t="s">
        <v>158</v>
      </c>
      <c r="B2" s="10" t="s">
        <v>157</v>
      </c>
    </row>
    <row r="3" spans="1:2" x14ac:dyDescent="0.35">
      <c r="A3" s="10" t="s">
        <v>156</v>
      </c>
      <c r="B3" s="10" t="s">
        <v>155</v>
      </c>
    </row>
    <row r="4" spans="1:2" x14ac:dyDescent="0.35">
      <c r="A4" s="11" t="s">
        <v>154</v>
      </c>
      <c r="B4" s="11" t="s">
        <v>153</v>
      </c>
    </row>
    <row r="5" spans="1:2" x14ac:dyDescent="0.35">
      <c r="A5" s="10" t="s">
        <v>152</v>
      </c>
      <c r="B5" s="9">
        <v>35855</v>
      </c>
    </row>
    <row r="6" spans="1:2" x14ac:dyDescent="0.35">
      <c r="A6" s="10" t="s">
        <v>151</v>
      </c>
      <c r="B6" s="9">
        <v>45170</v>
      </c>
    </row>
    <row r="7" spans="1:2" x14ac:dyDescent="0.35">
      <c r="A7" s="8">
        <v>35855</v>
      </c>
      <c r="B7" s="3">
        <v>8942.4699999999993</v>
      </c>
    </row>
    <row r="8" spans="1:2" x14ac:dyDescent="0.35">
      <c r="A8" s="8">
        <v>35947</v>
      </c>
      <c r="B8" s="3">
        <v>11021.874</v>
      </c>
    </row>
    <row r="9" spans="1:2" x14ac:dyDescent="0.35">
      <c r="A9" s="8">
        <v>36039</v>
      </c>
      <c r="B9" s="3">
        <v>10512.364</v>
      </c>
    </row>
    <row r="10" spans="1:2" x14ac:dyDescent="0.35">
      <c r="A10" s="8">
        <v>36130</v>
      </c>
      <c r="B10" s="3">
        <v>13275.178</v>
      </c>
    </row>
    <row r="11" spans="1:2" x14ac:dyDescent="0.35">
      <c r="A11" s="8">
        <v>36220</v>
      </c>
      <c r="B11" s="3">
        <v>7077.5010000000002</v>
      </c>
    </row>
    <row r="12" spans="1:2" x14ac:dyDescent="0.35">
      <c r="A12" s="8">
        <v>36312</v>
      </c>
      <c r="B12" s="3">
        <v>10921.241</v>
      </c>
    </row>
    <row r="13" spans="1:2" x14ac:dyDescent="0.35">
      <c r="A13" s="8">
        <v>36404</v>
      </c>
      <c r="B13" s="3">
        <v>10001.843000000001</v>
      </c>
    </row>
    <row r="14" spans="1:2" x14ac:dyDescent="0.35">
      <c r="A14" s="8">
        <v>36495</v>
      </c>
      <c r="B14" s="3">
        <v>10751.865</v>
      </c>
    </row>
    <row r="15" spans="1:2" x14ac:dyDescent="0.35">
      <c r="A15" s="8">
        <v>36586</v>
      </c>
      <c r="B15" s="3">
        <v>6639.3069999999998</v>
      </c>
    </row>
    <row r="16" spans="1:2" x14ac:dyDescent="0.35">
      <c r="A16" s="8">
        <v>36678</v>
      </c>
      <c r="B16" s="3">
        <v>9728.7479999999996</v>
      </c>
    </row>
    <row r="17" spans="1:2" x14ac:dyDescent="0.35">
      <c r="A17" s="8">
        <v>36770</v>
      </c>
      <c r="B17" s="3">
        <v>8867.81</v>
      </c>
    </row>
    <row r="18" spans="1:2" x14ac:dyDescent="0.35">
      <c r="A18" s="8">
        <v>36861</v>
      </c>
      <c r="B18" s="3">
        <v>13162.799000000001</v>
      </c>
    </row>
    <row r="19" spans="1:2" x14ac:dyDescent="0.35">
      <c r="A19" s="8">
        <v>36951</v>
      </c>
      <c r="B19" s="3">
        <v>7447.28</v>
      </c>
    </row>
    <row r="20" spans="1:2" x14ac:dyDescent="0.35">
      <c r="A20" s="8">
        <v>37043</v>
      </c>
      <c r="B20" s="3">
        <v>12078.254000000001</v>
      </c>
    </row>
    <row r="21" spans="1:2" x14ac:dyDescent="0.35">
      <c r="A21" s="8">
        <v>37135</v>
      </c>
      <c r="B21" s="3">
        <v>10731.415999999999</v>
      </c>
    </row>
    <row r="22" spans="1:2" x14ac:dyDescent="0.35">
      <c r="A22" s="8">
        <v>37226</v>
      </c>
      <c r="B22" s="3">
        <v>13984.34114052</v>
      </c>
    </row>
    <row r="23" spans="1:2" x14ac:dyDescent="0.35">
      <c r="A23" s="8">
        <v>37316</v>
      </c>
      <c r="B23" s="3">
        <v>9438.8150338699998</v>
      </c>
    </row>
    <row r="24" spans="1:2" x14ac:dyDescent="0.35">
      <c r="A24" s="8">
        <v>37408</v>
      </c>
      <c r="B24" s="3">
        <v>13666.086822130001</v>
      </c>
    </row>
    <row r="25" spans="1:2" x14ac:dyDescent="0.35">
      <c r="A25" s="8">
        <v>37500</v>
      </c>
      <c r="B25" s="3">
        <v>13927.271089</v>
      </c>
    </row>
    <row r="26" spans="1:2" x14ac:dyDescent="0.35">
      <c r="A26" s="8">
        <v>37591</v>
      </c>
      <c r="B26" s="3">
        <v>12275.80368415</v>
      </c>
    </row>
    <row r="27" spans="1:2" x14ac:dyDescent="0.35">
      <c r="A27" s="8">
        <v>37681</v>
      </c>
      <c r="B27" s="3">
        <v>11984.909131140001</v>
      </c>
    </row>
    <row r="28" spans="1:2" x14ac:dyDescent="0.35">
      <c r="A28" s="8">
        <v>37773</v>
      </c>
      <c r="B28" s="3">
        <v>15778.65082605</v>
      </c>
    </row>
    <row r="29" spans="1:2" x14ac:dyDescent="0.35">
      <c r="A29" s="8">
        <v>37865</v>
      </c>
      <c r="B29" s="3">
        <v>8331.8750080600003</v>
      </c>
    </row>
    <row r="30" spans="1:2" x14ac:dyDescent="0.35">
      <c r="A30" s="8">
        <v>37956</v>
      </c>
      <c r="B30" s="3">
        <v>13361.412137200001</v>
      </c>
    </row>
    <row r="31" spans="1:2" x14ac:dyDescent="0.35">
      <c r="A31" s="8">
        <v>38047</v>
      </c>
      <c r="B31" s="3">
        <v>12980.62290283</v>
      </c>
    </row>
    <row r="32" spans="1:2" x14ac:dyDescent="0.35">
      <c r="A32" s="8">
        <v>38139</v>
      </c>
      <c r="B32" s="3">
        <v>18515.69135945</v>
      </c>
    </row>
    <row r="33" spans="1:2" x14ac:dyDescent="0.35">
      <c r="A33" s="8">
        <v>38231</v>
      </c>
      <c r="B33" s="3">
        <v>13009.02886527</v>
      </c>
    </row>
    <row r="34" spans="1:2" x14ac:dyDescent="0.35">
      <c r="A34" s="8">
        <v>38322</v>
      </c>
      <c r="B34" s="3">
        <v>17602.699873320002</v>
      </c>
    </row>
    <row r="35" spans="1:2" x14ac:dyDescent="0.35">
      <c r="A35" s="8">
        <v>38412</v>
      </c>
      <c r="B35" s="3">
        <v>18874.546771550002</v>
      </c>
    </row>
    <row r="36" spans="1:2" x14ac:dyDescent="0.35">
      <c r="A36" s="8">
        <v>38504</v>
      </c>
      <c r="B36" s="3">
        <v>27568.7338007</v>
      </c>
    </row>
    <row r="37" spans="1:2" x14ac:dyDescent="0.35">
      <c r="A37" s="8">
        <v>38596</v>
      </c>
      <c r="B37" s="3">
        <v>25120.808058549999</v>
      </c>
    </row>
    <row r="38" spans="1:2" x14ac:dyDescent="0.35">
      <c r="A38" s="8">
        <v>38687</v>
      </c>
      <c r="B38" s="3">
        <v>32544.60523628</v>
      </c>
    </row>
    <row r="39" spans="1:2" x14ac:dyDescent="0.35">
      <c r="A39" s="8">
        <v>38777</v>
      </c>
      <c r="B39" s="3">
        <v>25568.74252987</v>
      </c>
    </row>
    <row r="40" spans="1:2" x14ac:dyDescent="0.35">
      <c r="A40" s="8">
        <v>38869</v>
      </c>
      <c r="B40" s="3">
        <v>22010.63246483</v>
      </c>
    </row>
    <row r="41" spans="1:2" x14ac:dyDescent="0.35">
      <c r="A41" s="8">
        <v>38961</v>
      </c>
      <c r="B41" s="3">
        <v>20380.257252210002</v>
      </c>
    </row>
    <row r="42" spans="1:2" x14ac:dyDescent="0.35">
      <c r="A42" s="8">
        <v>39052</v>
      </c>
      <c r="B42" s="3">
        <v>56122.40337159</v>
      </c>
    </row>
    <row r="43" spans="1:2" x14ac:dyDescent="0.35">
      <c r="A43" s="8">
        <v>39142</v>
      </c>
      <c r="B43" s="3">
        <v>29631.860909359999</v>
      </c>
    </row>
    <row r="44" spans="1:2" x14ac:dyDescent="0.35">
      <c r="A44" s="8">
        <v>39234</v>
      </c>
      <c r="B44" s="3">
        <v>37619.496561779997</v>
      </c>
    </row>
    <row r="45" spans="1:2" x14ac:dyDescent="0.35">
      <c r="A45" s="8">
        <v>39326</v>
      </c>
      <c r="B45" s="3">
        <v>37152.354103370002</v>
      </c>
    </row>
    <row r="46" spans="1:2" x14ac:dyDescent="0.35">
      <c r="A46" s="8">
        <v>39417</v>
      </c>
      <c r="B46" s="3">
        <v>51845.623628699999</v>
      </c>
    </row>
    <row r="47" spans="1:2" x14ac:dyDescent="0.35">
      <c r="A47" s="8">
        <v>39508</v>
      </c>
      <c r="B47" s="3">
        <v>53815.24626973</v>
      </c>
    </row>
    <row r="48" spans="1:2" x14ac:dyDescent="0.35">
      <c r="A48" s="8">
        <v>39600</v>
      </c>
      <c r="B48" s="3">
        <v>32147.478402919998</v>
      </c>
    </row>
    <row r="49" spans="1:2" x14ac:dyDescent="0.35">
      <c r="A49" s="8">
        <v>39692</v>
      </c>
      <c r="B49" s="3">
        <v>41077.014262949997</v>
      </c>
    </row>
    <row r="50" spans="1:2" x14ac:dyDescent="0.35">
      <c r="A50" s="8">
        <v>39783</v>
      </c>
      <c r="B50" s="3">
        <v>44494.91137596</v>
      </c>
    </row>
    <row r="51" spans="1:2" x14ac:dyDescent="0.35">
      <c r="A51" s="8">
        <v>39873</v>
      </c>
      <c r="B51" s="3">
        <v>28177.517730060001</v>
      </c>
    </row>
    <row r="52" spans="1:2" x14ac:dyDescent="0.35">
      <c r="A52" s="8">
        <v>39965</v>
      </c>
      <c r="B52" s="3">
        <v>19772.798059059998</v>
      </c>
    </row>
    <row r="53" spans="1:2" x14ac:dyDescent="0.35">
      <c r="A53" s="8">
        <v>40057</v>
      </c>
      <c r="B53" s="3">
        <v>35955.49789431</v>
      </c>
    </row>
    <row r="54" spans="1:2" x14ac:dyDescent="0.35">
      <c r="A54" s="8">
        <v>40148</v>
      </c>
      <c r="B54" s="3">
        <v>47151.239186059996</v>
      </c>
    </row>
    <row r="55" spans="1:2" x14ac:dyDescent="0.35">
      <c r="A55" s="8">
        <v>40238</v>
      </c>
      <c r="B55" s="3">
        <v>50298.013476690001</v>
      </c>
    </row>
    <row r="56" spans="1:2" x14ac:dyDescent="0.35">
      <c r="A56" s="8">
        <v>40330</v>
      </c>
      <c r="B56" s="3">
        <v>59193.373609219998</v>
      </c>
    </row>
    <row r="57" spans="1:2" x14ac:dyDescent="0.35">
      <c r="A57" s="8">
        <v>40422</v>
      </c>
      <c r="B57" s="3">
        <v>59258.407734239998</v>
      </c>
    </row>
    <row r="58" spans="1:2" x14ac:dyDescent="0.35">
      <c r="A58" s="8">
        <v>40513</v>
      </c>
      <c r="B58" s="3">
        <v>74953.639738030004</v>
      </c>
    </row>
    <row r="59" spans="1:2" x14ac:dyDescent="0.35">
      <c r="A59" s="8">
        <v>40603</v>
      </c>
      <c r="B59" s="3">
        <v>73806.776297699995</v>
      </c>
    </row>
    <row r="60" spans="1:2" x14ac:dyDescent="0.35">
      <c r="A60" s="8">
        <v>40695</v>
      </c>
      <c r="B60" s="3">
        <v>73110.481395780007</v>
      </c>
    </row>
    <row r="61" spans="1:2" x14ac:dyDescent="0.35">
      <c r="A61" s="8">
        <v>40787</v>
      </c>
      <c r="B61" s="3">
        <v>57613.21116513</v>
      </c>
    </row>
    <row r="62" spans="1:2" x14ac:dyDescent="0.35">
      <c r="A62" s="8">
        <v>40878</v>
      </c>
      <c r="B62" s="3">
        <v>75541.750291320001</v>
      </c>
    </row>
    <row r="63" spans="1:2" x14ac:dyDescent="0.35">
      <c r="A63" s="8">
        <v>40969</v>
      </c>
      <c r="B63" s="3">
        <v>61113.482111249999</v>
      </c>
    </row>
    <row r="64" spans="1:2" x14ac:dyDescent="0.35">
      <c r="A64" s="8">
        <v>41061</v>
      </c>
      <c r="B64" s="3">
        <v>51621.606536250001</v>
      </c>
    </row>
    <row r="65" spans="1:2" x14ac:dyDescent="0.35">
      <c r="A65" s="8">
        <v>41153</v>
      </c>
      <c r="B65" s="3">
        <v>49246.226584670003</v>
      </c>
    </row>
    <row r="66" spans="1:2" x14ac:dyDescent="0.35">
      <c r="A66" s="8">
        <v>41244</v>
      </c>
      <c r="B66" s="3">
        <v>79232.55292925</v>
      </c>
    </row>
    <row r="67" spans="1:2" x14ac:dyDescent="0.35">
      <c r="A67" s="8">
        <v>41334</v>
      </c>
      <c r="B67" s="3">
        <v>59359.458091449997</v>
      </c>
    </row>
    <row r="68" spans="1:2" x14ac:dyDescent="0.35">
      <c r="A68" s="8">
        <v>41426</v>
      </c>
      <c r="B68" s="3">
        <v>69024.917790410007</v>
      </c>
    </row>
    <row r="69" spans="1:2" x14ac:dyDescent="0.35">
      <c r="A69" s="8">
        <v>41518</v>
      </c>
      <c r="B69" s="3">
        <v>57306.981988309999</v>
      </c>
    </row>
    <row r="70" spans="1:2" x14ac:dyDescent="0.35">
      <c r="A70" s="8">
        <v>41609</v>
      </c>
      <c r="B70" s="3">
        <v>105237.07359684</v>
      </c>
    </row>
    <row r="71" spans="1:2" x14ac:dyDescent="0.35">
      <c r="A71" s="8">
        <v>41699</v>
      </c>
      <c r="B71" s="3">
        <v>61318.953763409998</v>
      </c>
    </row>
    <row r="72" spans="1:2" x14ac:dyDescent="0.35">
      <c r="A72" s="8">
        <v>41791</v>
      </c>
      <c r="B72" s="3">
        <v>53802.981186899997</v>
      </c>
    </row>
    <row r="73" spans="1:2" x14ac:dyDescent="0.35">
      <c r="A73" s="8">
        <v>41883</v>
      </c>
      <c r="B73" s="3">
        <v>64109.483883660003</v>
      </c>
    </row>
    <row r="74" spans="1:2" x14ac:dyDescent="0.35">
      <c r="A74" s="8">
        <v>41974</v>
      </c>
      <c r="B74" s="3">
        <v>88865.762230370005</v>
      </c>
    </row>
    <row r="75" spans="1:2" x14ac:dyDescent="0.35">
      <c r="A75" s="8">
        <v>42064</v>
      </c>
      <c r="B75" s="3">
        <v>66830.031354990002</v>
      </c>
    </row>
    <row r="76" spans="1:2" x14ac:dyDescent="0.35">
      <c r="A76" s="8">
        <v>42156</v>
      </c>
      <c r="B76" s="3">
        <v>61738.802938150002</v>
      </c>
    </row>
    <row r="77" spans="1:2" x14ac:dyDescent="0.35">
      <c r="A77" s="8">
        <v>42248</v>
      </c>
      <c r="B77" s="3">
        <v>42310.77987179</v>
      </c>
    </row>
    <row r="78" spans="1:2" x14ac:dyDescent="0.35">
      <c r="A78" s="8">
        <v>42339</v>
      </c>
      <c r="B78" s="3">
        <v>71609.717462479995</v>
      </c>
    </row>
    <row r="79" spans="1:2" x14ac:dyDescent="0.35">
      <c r="A79" s="8">
        <v>42430</v>
      </c>
      <c r="B79" s="3">
        <v>41307.524230709998</v>
      </c>
    </row>
    <row r="80" spans="1:2" x14ac:dyDescent="0.35">
      <c r="A80" s="8">
        <v>42522</v>
      </c>
      <c r="B80" s="3">
        <v>37722.390854400001</v>
      </c>
    </row>
    <row r="81" spans="1:2" x14ac:dyDescent="0.35">
      <c r="A81" s="8">
        <v>42614</v>
      </c>
      <c r="B81" s="3">
        <v>25746.03801086</v>
      </c>
    </row>
    <row r="82" spans="1:2" x14ac:dyDescent="0.35">
      <c r="A82" s="8">
        <v>42705</v>
      </c>
      <c r="B82" s="3">
        <v>69973.631488090003</v>
      </c>
    </row>
    <row r="83" spans="1:2" x14ac:dyDescent="0.35">
      <c r="A83" s="8">
        <v>42795</v>
      </c>
      <c r="B83" s="3">
        <v>33052.32012407</v>
      </c>
    </row>
    <row r="84" spans="1:2" x14ac:dyDescent="0.35">
      <c r="A84" s="8">
        <v>42887</v>
      </c>
      <c r="B84" s="3">
        <v>21102.146119749999</v>
      </c>
    </row>
    <row r="85" spans="1:2" x14ac:dyDescent="0.35">
      <c r="A85" s="8">
        <v>42979</v>
      </c>
      <c r="B85" s="3">
        <v>32645.035274599999</v>
      </c>
    </row>
    <row r="86" spans="1:2" x14ac:dyDescent="0.35">
      <c r="A86" s="8">
        <v>43070</v>
      </c>
      <c r="B86" s="3">
        <v>79284.254203229997</v>
      </c>
    </row>
    <row r="87" spans="1:2" x14ac:dyDescent="0.35">
      <c r="A87" s="8">
        <v>43160</v>
      </c>
      <c r="B87" s="3">
        <v>81979.285758090002</v>
      </c>
    </row>
    <row r="88" spans="1:2" x14ac:dyDescent="0.35">
      <c r="A88" s="8">
        <v>43252</v>
      </c>
      <c r="B88" s="3">
        <v>61669.458748500001</v>
      </c>
    </row>
    <row r="89" spans="1:2" x14ac:dyDescent="0.35">
      <c r="A89" s="8">
        <v>43344</v>
      </c>
      <c r="B89" s="3">
        <v>34234.340237140001</v>
      </c>
    </row>
    <row r="90" spans="1:2" x14ac:dyDescent="0.35">
      <c r="A90" s="8">
        <v>43435</v>
      </c>
      <c r="B90" s="3">
        <v>57481.965292610003</v>
      </c>
    </row>
    <row r="91" spans="1:2" x14ac:dyDescent="0.35">
      <c r="A91" s="8">
        <v>43525</v>
      </c>
      <c r="B91" s="3">
        <v>53946.36277924</v>
      </c>
    </row>
    <row r="92" spans="1:2" x14ac:dyDescent="0.35">
      <c r="A92" s="8">
        <v>43617</v>
      </c>
      <c r="B92" s="3">
        <v>42216.109156999999</v>
      </c>
    </row>
    <row r="93" spans="1:2" x14ac:dyDescent="0.35">
      <c r="A93" s="8">
        <v>43709</v>
      </c>
      <c r="B93" s="3">
        <v>25669.613137370001</v>
      </c>
    </row>
    <row r="94" spans="1:2" x14ac:dyDescent="0.35">
      <c r="A94" s="8">
        <v>43800</v>
      </c>
      <c r="B94" s="3">
        <v>65337.737291149999</v>
      </c>
    </row>
    <row r="95" spans="1:2" x14ac:dyDescent="0.35">
      <c r="A95" s="8">
        <v>43891</v>
      </c>
      <c r="B95" s="3">
        <v>44694.953025349998</v>
      </c>
    </row>
    <row r="96" spans="1:2" x14ac:dyDescent="0.35">
      <c r="A96" s="8">
        <v>43983</v>
      </c>
      <c r="B96" s="3">
        <v>47053.878807890003</v>
      </c>
    </row>
    <row r="97" spans="1:5" x14ac:dyDescent="0.35">
      <c r="A97" s="8">
        <v>44075</v>
      </c>
      <c r="B97" s="3">
        <v>64302.03370213</v>
      </c>
    </row>
    <row r="98" spans="1:5" x14ac:dyDescent="0.35">
      <c r="A98" s="8">
        <v>44166</v>
      </c>
      <c r="B98" s="3">
        <v>97044.750523209994</v>
      </c>
    </row>
    <row r="99" spans="1:5" x14ac:dyDescent="0.35">
      <c r="A99" s="8">
        <v>44256</v>
      </c>
      <c r="B99" s="3">
        <v>95284.020330560001</v>
      </c>
    </row>
    <row r="100" spans="1:5" x14ac:dyDescent="0.35">
      <c r="A100" s="8">
        <v>44348</v>
      </c>
      <c r="B100" s="3">
        <v>78737.764343150004</v>
      </c>
    </row>
    <row r="101" spans="1:5" x14ac:dyDescent="0.35">
      <c r="A101" s="8">
        <v>44440</v>
      </c>
      <c r="B101" s="3">
        <v>77065.066072050002</v>
      </c>
    </row>
    <row r="102" spans="1:5" x14ac:dyDescent="0.35">
      <c r="A102" s="8">
        <v>44531</v>
      </c>
      <c r="B102" s="3">
        <v>92988.126316719994</v>
      </c>
    </row>
    <row r="103" spans="1:5" x14ac:dyDescent="0.35">
      <c r="A103" s="8">
        <v>44621</v>
      </c>
      <c r="B103" s="3">
        <v>101265.45720224</v>
      </c>
    </row>
    <row r="104" spans="1:5" x14ac:dyDescent="0.35">
      <c r="A104" s="8">
        <v>44713</v>
      </c>
      <c r="B104" s="3">
        <v>38055.684710699999</v>
      </c>
    </row>
    <row r="105" spans="1:5" x14ac:dyDescent="0.35">
      <c r="A105" s="8">
        <v>44805</v>
      </c>
      <c r="B105" s="3">
        <v>13107.47454764</v>
      </c>
      <c r="D105" t="s">
        <v>1</v>
      </c>
      <c r="E105" t="s">
        <v>160</v>
      </c>
    </row>
    <row r="106" spans="1:5" x14ac:dyDescent="0.35">
      <c r="A106" s="8">
        <v>44896</v>
      </c>
      <c r="B106" s="3">
        <v>27738.264884460001</v>
      </c>
      <c r="D106">
        <v>2020</v>
      </c>
      <c r="E106" s="3">
        <f>SUM(B95:B98)</f>
        <v>253095.61605858</v>
      </c>
    </row>
    <row r="107" spans="1:5" x14ac:dyDescent="0.35">
      <c r="A107" s="8">
        <v>44986</v>
      </c>
      <c r="B107" s="3">
        <v>20508.40366987</v>
      </c>
      <c r="D107">
        <v>2021</v>
      </c>
      <c r="E107" s="3">
        <f>SUM(B99:B102)</f>
        <v>344074.97706248</v>
      </c>
    </row>
    <row r="108" spans="1:5" x14ac:dyDescent="0.35">
      <c r="A108" s="8">
        <v>45078</v>
      </c>
      <c r="B108" s="3">
        <v>6745.4725359699996</v>
      </c>
      <c r="D108">
        <v>2022</v>
      </c>
      <c r="E108" s="3">
        <f>SUM(B103:B106)</f>
        <v>180166.88134503999</v>
      </c>
    </row>
    <row r="109" spans="1:5" x14ac:dyDescent="0.35">
      <c r="A109" s="8">
        <v>45170</v>
      </c>
      <c r="B109" s="7">
        <v>-11752.63024197</v>
      </c>
      <c r="D109">
        <v>2023</v>
      </c>
      <c r="E109" s="3">
        <f>SUM(B107:B110)</f>
        <v>33001.245963869995</v>
      </c>
    </row>
    <row r="110" spans="1:5" x14ac:dyDescent="0.35">
      <c r="A110" s="8">
        <v>45261</v>
      </c>
      <c r="B110" s="43">
        <v>17500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4"/>
  <sheetViews>
    <sheetView topLeftCell="A115" workbookViewId="0">
      <selection activeCell="D106" sqref="D106:D134"/>
    </sheetView>
  </sheetViews>
  <sheetFormatPr defaultRowHeight="14.5" x14ac:dyDescent="0.35"/>
  <sheetData>
    <row r="1" spans="1:3" x14ac:dyDescent="0.35">
      <c r="A1" s="1" t="s">
        <v>5</v>
      </c>
      <c r="B1" s="1" t="s">
        <v>6</v>
      </c>
      <c r="C1" t="s">
        <v>4</v>
      </c>
    </row>
    <row r="2" spans="1:3" x14ac:dyDescent="0.35">
      <c r="A2" t="s">
        <v>139</v>
      </c>
      <c r="C2" t="s">
        <v>146</v>
      </c>
    </row>
    <row r="3" spans="1:3" x14ac:dyDescent="0.35">
      <c r="A3" t="s">
        <v>138</v>
      </c>
      <c r="C3" t="s">
        <v>20</v>
      </c>
    </row>
    <row r="4" spans="1:3" x14ac:dyDescent="0.35">
      <c r="A4" t="s">
        <v>137</v>
      </c>
      <c r="C4" t="s">
        <v>130</v>
      </c>
    </row>
    <row r="5" spans="1:3" x14ac:dyDescent="0.35">
      <c r="A5" t="s">
        <v>136</v>
      </c>
      <c r="C5" t="s">
        <v>145</v>
      </c>
    </row>
    <row r="6" spans="1:3" x14ac:dyDescent="0.35">
      <c r="A6" t="s">
        <v>135</v>
      </c>
      <c r="C6" t="s">
        <v>144</v>
      </c>
    </row>
    <row r="7" spans="1:3" x14ac:dyDescent="0.35">
      <c r="A7" t="s">
        <v>134</v>
      </c>
      <c r="C7" t="s">
        <v>143</v>
      </c>
    </row>
    <row r="8" spans="1:3" x14ac:dyDescent="0.35">
      <c r="A8" t="s">
        <v>133</v>
      </c>
      <c r="C8" t="s">
        <v>142</v>
      </c>
    </row>
    <row r="9" spans="1:3" x14ac:dyDescent="0.35">
      <c r="A9" t="s">
        <v>132</v>
      </c>
      <c r="C9" t="s">
        <v>141</v>
      </c>
    </row>
    <row r="10" spans="1:3" x14ac:dyDescent="0.35">
      <c r="A10" t="s">
        <v>131</v>
      </c>
      <c r="C10" t="s">
        <v>140</v>
      </c>
    </row>
    <row r="11" spans="1:3" x14ac:dyDescent="0.35">
      <c r="A11" t="s">
        <v>7</v>
      </c>
      <c r="B11" s="2">
        <v>366</v>
      </c>
      <c r="C11" s="3" t="e">
        <v>#N/A</v>
      </c>
    </row>
    <row r="12" spans="1:3" x14ac:dyDescent="0.35">
      <c r="A12" t="s">
        <v>8</v>
      </c>
      <c r="B12" s="2">
        <v>731</v>
      </c>
      <c r="C12" s="3" t="e">
        <v>#N/A</v>
      </c>
    </row>
    <row r="13" spans="1:3" x14ac:dyDescent="0.35">
      <c r="A13" t="s">
        <v>9</v>
      </c>
      <c r="B13" s="2">
        <v>1096</v>
      </c>
      <c r="C13" s="3" t="e">
        <v>#N/A</v>
      </c>
    </row>
    <row r="14" spans="1:3" x14ac:dyDescent="0.35">
      <c r="A14" t="s">
        <v>10</v>
      </c>
      <c r="B14" s="2">
        <v>1461</v>
      </c>
      <c r="C14" s="3" t="e">
        <v>#N/A</v>
      </c>
    </row>
    <row r="15" spans="1:3" x14ac:dyDescent="0.35">
      <c r="A15" t="s">
        <v>11</v>
      </c>
      <c r="B15" s="2">
        <v>1827</v>
      </c>
      <c r="C15" s="3" t="e">
        <v>#N/A</v>
      </c>
    </row>
    <row r="16" spans="1:3" x14ac:dyDescent="0.35">
      <c r="A16" t="s">
        <v>12</v>
      </c>
      <c r="B16" s="2">
        <v>2192</v>
      </c>
      <c r="C16" s="3" t="e">
        <v>#N/A</v>
      </c>
    </row>
    <row r="17" spans="1:3" x14ac:dyDescent="0.35">
      <c r="A17" t="s">
        <v>13</v>
      </c>
      <c r="B17" s="2">
        <v>2557</v>
      </c>
      <c r="C17" s="3" t="e">
        <v>#N/A</v>
      </c>
    </row>
    <row r="18" spans="1:3" x14ac:dyDescent="0.35">
      <c r="A18" t="s">
        <v>14</v>
      </c>
      <c r="B18" s="2">
        <v>2922</v>
      </c>
      <c r="C18" s="3" t="e">
        <v>#N/A</v>
      </c>
    </row>
    <row r="19" spans="1:3" x14ac:dyDescent="0.35">
      <c r="A19" t="s">
        <v>15</v>
      </c>
      <c r="B19" s="2">
        <v>3288</v>
      </c>
      <c r="C19" s="3" t="e">
        <v>#N/A</v>
      </c>
    </row>
    <row r="20" spans="1:3" x14ac:dyDescent="0.35">
      <c r="A20" t="s">
        <v>16</v>
      </c>
      <c r="B20" s="2">
        <v>3653</v>
      </c>
      <c r="C20" s="3" t="e">
        <v>#N/A</v>
      </c>
    </row>
    <row r="21" spans="1:3" x14ac:dyDescent="0.35">
      <c r="A21" t="s">
        <v>17</v>
      </c>
      <c r="B21" s="2">
        <v>4018</v>
      </c>
      <c r="C21" s="3" t="e">
        <v>#N/A</v>
      </c>
    </row>
    <row r="22" spans="1:3" x14ac:dyDescent="0.35">
      <c r="A22" t="s">
        <v>18</v>
      </c>
      <c r="B22" s="2">
        <v>4383</v>
      </c>
      <c r="C22" s="3" t="e">
        <v>#N/A</v>
      </c>
    </row>
    <row r="23" spans="1:3" x14ac:dyDescent="0.35">
      <c r="A23" t="s">
        <v>19</v>
      </c>
      <c r="B23" s="2">
        <v>4749</v>
      </c>
      <c r="C23" s="3" t="e">
        <v>#N/A</v>
      </c>
    </row>
    <row r="24" spans="1:3" x14ac:dyDescent="0.35">
      <c r="A24" t="s">
        <v>20</v>
      </c>
      <c r="B24" s="2">
        <v>5114</v>
      </c>
      <c r="C24" s="3">
        <v>9.9</v>
      </c>
    </row>
    <row r="25" spans="1:3" x14ac:dyDescent="0.35">
      <c r="A25" t="s">
        <v>21</v>
      </c>
      <c r="B25" s="2">
        <v>5479</v>
      </c>
      <c r="C25" s="3">
        <v>10</v>
      </c>
    </row>
    <row r="26" spans="1:3" x14ac:dyDescent="0.35">
      <c r="A26" t="s">
        <v>22</v>
      </c>
      <c r="B26" s="2">
        <v>5844</v>
      </c>
      <c r="C26" s="3">
        <v>10.1</v>
      </c>
    </row>
    <row r="27" spans="1:3" x14ac:dyDescent="0.35">
      <c r="A27" t="s">
        <v>23</v>
      </c>
      <c r="B27" s="2">
        <v>6210</v>
      </c>
      <c r="C27" s="3">
        <v>10.9</v>
      </c>
    </row>
    <row r="28" spans="1:3" x14ac:dyDescent="0.35">
      <c r="A28" t="s">
        <v>24</v>
      </c>
      <c r="B28" s="2">
        <v>6575</v>
      </c>
      <c r="C28" s="3">
        <v>12.8</v>
      </c>
    </row>
    <row r="29" spans="1:3" x14ac:dyDescent="0.35">
      <c r="A29" t="s">
        <v>25</v>
      </c>
      <c r="B29" s="2">
        <v>6940</v>
      </c>
      <c r="C29" s="3">
        <v>15.1</v>
      </c>
    </row>
    <row r="30" spans="1:3" x14ac:dyDescent="0.35">
      <c r="A30" t="s">
        <v>26</v>
      </c>
      <c r="B30" s="2">
        <v>7305</v>
      </c>
      <c r="C30" s="3">
        <v>17.3</v>
      </c>
    </row>
    <row r="31" spans="1:3" x14ac:dyDescent="0.35">
      <c r="A31" t="s">
        <v>27</v>
      </c>
      <c r="B31" s="2">
        <v>7671</v>
      </c>
      <c r="C31" s="3">
        <v>20</v>
      </c>
    </row>
    <row r="32" spans="1:3" x14ac:dyDescent="0.35">
      <c r="A32" t="s">
        <v>28</v>
      </c>
      <c r="B32" s="2">
        <v>8036</v>
      </c>
      <c r="C32" s="3">
        <v>17.899999999999999</v>
      </c>
    </row>
    <row r="33" spans="1:3" x14ac:dyDescent="0.35">
      <c r="A33" t="s">
        <v>29</v>
      </c>
      <c r="B33" s="2">
        <v>8401</v>
      </c>
      <c r="C33" s="3">
        <v>16.8</v>
      </c>
    </row>
    <row r="34" spans="1:3" x14ac:dyDescent="0.35">
      <c r="A34" t="s">
        <v>30</v>
      </c>
      <c r="B34" s="2">
        <v>8766</v>
      </c>
      <c r="C34" s="3">
        <v>17.100000000000001</v>
      </c>
    </row>
    <row r="35" spans="1:3" x14ac:dyDescent="0.35">
      <c r="A35" t="s">
        <v>31</v>
      </c>
      <c r="B35" s="2">
        <v>9132</v>
      </c>
      <c r="C35" s="3">
        <v>17.100000000000001</v>
      </c>
    </row>
    <row r="36" spans="1:3" x14ac:dyDescent="0.35">
      <c r="A36" t="s">
        <v>32</v>
      </c>
      <c r="B36" s="2">
        <v>9497</v>
      </c>
      <c r="C36" s="3">
        <v>17.5</v>
      </c>
    </row>
    <row r="37" spans="1:3" x14ac:dyDescent="0.35">
      <c r="A37" t="s">
        <v>33</v>
      </c>
      <c r="B37" s="2">
        <v>9862</v>
      </c>
      <c r="C37" s="3">
        <v>17.7</v>
      </c>
    </row>
    <row r="38" spans="1:3" x14ac:dyDescent="0.35">
      <c r="A38" t="s">
        <v>34</v>
      </c>
      <c r="B38" s="2">
        <v>10227</v>
      </c>
      <c r="C38" s="3">
        <v>17.399999999999999</v>
      </c>
    </row>
    <row r="39" spans="1:3" x14ac:dyDescent="0.35">
      <c r="A39" t="s">
        <v>35</v>
      </c>
      <c r="B39" s="2">
        <v>10593</v>
      </c>
      <c r="C39" s="3">
        <v>17.100000000000001</v>
      </c>
    </row>
    <row r="40" spans="1:3" x14ac:dyDescent="0.35">
      <c r="A40" t="s">
        <v>36</v>
      </c>
      <c r="B40" s="2">
        <v>10958</v>
      </c>
      <c r="C40" s="3">
        <v>17.100000000000001</v>
      </c>
    </row>
    <row r="41" spans="1:3" x14ac:dyDescent="0.35">
      <c r="A41" t="s">
        <v>37</v>
      </c>
      <c r="B41" s="2">
        <v>11323</v>
      </c>
      <c r="C41" s="3">
        <v>16.7</v>
      </c>
    </row>
    <row r="42" spans="1:3" x14ac:dyDescent="0.35">
      <c r="A42" t="s">
        <v>38</v>
      </c>
      <c r="B42" s="2">
        <v>11688</v>
      </c>
      <c r="C42" s="3">
        <v>15.2</v>
      </c>
    </row>
    <row r="43" spans="1:3" x14ac:dyDescent="0.35">
      <c r="A43" t="s">
        <v>39</v>
      </c>
      <c r="B43" s="2">
        <v>12054</v>
      </c>
      <c r="C43" s="3">
        <v>13.7</v>
      </c>
    </row>
    <row r="44" spans="1:3" x14ac:dyDescent="0.35">
      <c r="A44" t="s">
        <v>40</v>
      </c>
      <c r="B44" s="2">
        <v>12419</v>
      </c>
      <c r="C44" s="3">
        <v>13</v>
      </c>
    </row>
    <row r="45" spans="1:3" x14ac:dyDescent="0.35">
      <c r="A45" t="s">
        <v>41</v>
      </c>
      <c r="B45" s="2">
        <v>12784</v>
      </c>
      <c r="C45" s="3">
        <v>13.4</v>
      </c>
    </row>
    <row r="46" spans="1:3" x14ac:dyDescent="0.35">
      <c r="A46" t="s">
        <v>42</v>
      </c>
      <c r="B46" s="2">
        <v>13149</v>
      </c>
      <c r="C46" s="3">
        <v>13.7</v>
      </c>
    </row>
    <row r="47" spans="1:3" x14ac:dyDescent="0.35">
      <c r="A47" t="s">
        <v>43</v>
      </c>
      <c r="B47" s="2">
        <v>13515</v>
      </c>
      <c r="C47" s="3">
        <v>13.9</v>
      </c>
    </row>
    <row r="48" spans="1:3" x14ac:dyDescent="0.35">
      <c r="A48" t="s">
        <v>44</v>
      </c>
      <c r="B48" s="2">
        <v>13880</v>
      </c>
      <c r="C48" s="3">
        <v>14.4</v>
      </c>
    </row>
    <row r="49" spans="1:3" x14ac:dyDescent="0.35">
      <c r="A49" t="s">
        <v>45</v>
      </c>
      <c r="B49" s="2">
        <v>14245</v>
      </c>
      <c r="C49" s="3">
        <v>14.1</v>
      </c>
    </row>
    <row r="50" spans="1:3" x14ac:dyDescent="0.35">
      <c r="A50" t="s">
        <v>46</v>
      </c>
      <c r="B50" s="2">
        <v>14610</v>
      </c>
      <c r="C50" s="3">
        <v>13.9</v>
      </c>
    </row>
    <row r="51" spans="1:3" x14ac:dyDescent="0.35">
      <c r="A51" t="s">
        <v>47</v>
      </c>
      <c r="B51" s="2">
        <v>14976</v>
      </c>
      <c r="C51" s="3">
        <v>14</v>
      </c>
    </row>
    <row r="52" spans="1:3" x14ac:dyDescent="0.35">
      <c r="A52" t="s">
        <v>48</v>
      </c>
      <c r="B52" s="2">
        <v>15341</v>
      </c>
      <c r="C52" s="3">
        <v>14.7</v>
      </c>
    </row>
    <row r="53" spans="1:3" x14ac:dyDescent="0.35">
      <c r="A53" t="s">
        <v>49</v>
      </c>
      <c r="B53" s="2">
        <v>15706</v>
      </c>
      <c r="C53" s="3">
        <v>16.3</v>
      </c>
    </row>
    <row r="54" spans="1:3" x14ac:dyDescent="0.35">
      <c r="A54" t="s">
        <v>50</v>
      </c>
      <c r="B54" s="2">
        <v>16071</v>
      </c>
      <c r="C54" s="3">
        <v>17.3</v>
      </c>
    </row>
    <row r="55" spans="1:3" x14ac:dyDescent="0.35">
      <c r="A55" t="s">
        <v>51</v>
      </c>
      <c r="B55" s="2">
        <v>16437</v>
      </c>
      <c r="C55" s="3">
        <v>17.600000000000001</v>
      </c>
    </row>
    <row r="56" spans="1:3" x14ac:dyDescent="0.35">
      <c r="A56" t="s">
        <v>52</v>
      </c>
      <c r="B56" s="2">
        <v>16802</v>
      </c>
      <c r="C56" s="3">
        <v>18</v>
      </c>
    </row>
    <row r="57" spans="1:3" x14ac:dyDescent="0.35">
      <c r="A57" t="s">
        <v>53</v>
      </c>
      <c r="B57" s="2">
        <v>17167</v>
      </c>
      <c r="C57" s="3">
        <v>19.5</v>
      </c>
    </row>
    <row r="58" spans="1:3" x14ac:dyDescent="0.35">
      <c r="A58" t="s">
        <v>54</v>
      </c>
      <c r="B58" s="2">
        <v>17532</v>
      </c>
      <c r="C58" s="3">
        <v>22.3</v>
      </c>
    </row>
    <row r="59" spans="1:3" x14ac:dyDescent="0.35">
      <c r="A59" t="s">
        <v>55</v>
      </c>
      <c r="B59" s="2">
        <v>17898</v>
      </c>
      <c r="C59" s="3">
        <v>24.1</v>
      </c>
    </row>
    <row r="60" spans="1:3" x14ac:dyDescent="0.35">
      <c r="A60" t="s">
        <v>56</v>
      </c>
      <c r="B60" s="2">
        <v>18263</v>
      </c>
      <c r="C60" s="3">
        <v>23.8</v>
      </c>
    </row>
    <row r="61" spans="1:3" x14ac:dyDescent="0.35">
      <c r="A61" t="s">
        <v>57</v>
      </c>
      <c r="B61" s="2">
        <v>18628</v>
      </c>
      <c r="C61" s="3">
        <v>24.1</v>
      </c>
    </row>
    <row r="62" spans="1:3" x14ac:dyDescent="0.35">
      <c r="A62" t="s">
        <v>58</v>
      </c>
      <c r="B62" s="2">
        <v>18993</v>
      </c>
      <c r="C62" s="3">
        <v>26</v>
      </c>
    </row>
    <row r="63" spans="1:3" x14ac:dyDescent="0.35">
      <c r="A63" t="s">
        <v>59</v>
      </c>
      <c r="B63" s="2">
        <v>19359</v>
      </c>
      <c r="C63" s="3">
        <v>26.5</v>
      </c>
    </row>
    <row r="64" spans="1:3" x14ac:dyDescent="0.35">
      <c r="A64" t="s">
        <v>60</v>
      </c>
      <c r="B64" s="2">
        <v>19724</v>
      </c>
      <c r="C64" s="3">
        <v>26.7</v>
      </c>
    </row>
    <row r="65" spans="1:3" x14ac:dyDescent="0.35">
      <c r="A65" t="s">
        <v>61</v>
      </c>
      <c r="B65" s="2">
        <v>20089</v>
      </c>
      <c r="C65" s="3">
        <v>26.9</v>
      </c>
    </row>
    <row r="66" spans="1:3" x14ac:dyDescent="0.35">
      <c r="A66" t="s">
        <v>62</v>
      </c>
      <c r="B66" s="2">
        <v>20454</v>
      </c>
      <c r="C66" s="3">
        <v>26.8</v>
      </c>
    </row>
    <row r="67" spans="1:3" x14ac:dyDescent="0.35">
      <c r="A67" t="s">
        <v>63</v>
      </c>
      <c r="B67" s="2">
        <v>20820</v>
      </c>
      <c r="C67" s="3">
        <v>27.2</v>
      </c>
    </row>
    <row r="68" spans="1:3" x14ac:dyDescent="0.35">
      <c r="A68" t="s">
        <v>64</v>
      </c>
      <c r="B68" s="2">
        <v>21185</v>
      </c>
      <c r="C68" s="3">
        <v>28.1</v>
      </c>
    </row>
    <row r="69" spans="1:3" x14ac:dyDescent="0.35">
      <c r="A69" t="s">
        <v>65</v>
      </c>
      <c r="B69" s="2">
        <v>21550</v>
      </c>
      <c r="C69" s="3">
        <v>28.9</v>
      </c>
    </row>
    <row r="70" spans="1:3" x14ac:dyDescent="0.35">
      <c r="A70" t="s">
        <v>66</v>
      </c>
      <c r="B70" s="2">
        <v>21915</v>
      </c>
      <c r="C70" s="3">
        <v>29.1</v>
      </c>
    </row>
    <row r="71" spans="1:3" x14ac:dyDescent="0.35">
      <c r="A71" t="s">
        <v>67</v>
      </c>
      <c r="B71" s="2">
        <v>22281</v>
      </c>
      <c r="C71" s="3">
        <v>29.6</v>
      </c>
    </row>
    <row r="72" spans="1:3" x14ac:dyDescent="0.35">
      <c r="A72" t="s">
        <v>68</v>
      </c>
      <c r="B72" s="2">
        <v>22646</v>
      </c>
      <c r="C72" s="3">
        <v>29.9</v>
      </c>
    </row>
    <row r="73" spans="1:3" x14ac:dyDescent="0.35">
      <c r="A73" t="s">
        <v>69</v>
      </c>
      <c r="B73" s="2">
        <v>23011</v>
      </c>
      <c r="C73" s="3">
        <v>30.2</v>
      </c>
    </row>
    <row r="74" spans="1:3" x14ac:dyDescent="0.35">
      <c r="A74" t="s">
        <v>70</v>
      </c>
      <c r="B74" s="2">
        <v>23376</v>
      </c>
      <c r="C74" s="3">
        <v>30.6</v>
      </c>
    </row>
    <row r="75" spans="1:3" x14ac:dyDescent="0.35">
      <c r="A75" t="s">
        <v>71</v>
      </c>
      <c r="B75" s="2">
        <v>23742</v>
      </c>
      <c r="C75" s="3">
        <v>31</v>
      </c>
    </row>
    <row r="76" spans="1:3" x14ac:dyDescent="0.35">
      <c r="A76" t="s">
        <v>72</v>
      </c>
      <c r="B76" s="2">
        <v>24107</v>
      </c>
      <c r="C76" s="3">
        <v>31.5</v>
      </c>
    </row>
    <row r="77" spans="1:3" x14ac:dyDescent="0.35">
      <c r="A77" t="s">
        <v>73</v>
      </c>
      <c r="B77" s="2">
        <v>24472</v>
      </c>
      <c r="C77" s="3">
        <v>32.4</v>
      </c>
    </row>
    <row r="78" spans="1:3" x14ac:dyDescent="0.35">
      <c r="A78" t="s">
        <v>74</v>
      </c>
      <c r="B78" s="2">
        <v>24837</v>
      </c>
      <c r="C78" s="3">
        <v>33.4</v>
      </c>
    </row>
    <row r="79" spans="1:3" x14ac:dyDescent="0.35">
      <c r="A79" t="s">
        <v>75</v>
      </c>
      <c r="B79" s="2">
        <v>25203</v>
      </c>
      <c r="C79" s="3">
        <v>34.799999999999997</v>
      </c>
    </row>
    <row r="80" spans="1:3" x14ac:dyDescent="0.35">
      <c r="A80" t="s">
        <v>76</v>
      </c>
      <c r="B80" s="2">
        <v>25568</v>
      </c>
      <c r="C80" s="3">
        <v>36.700000000000003</v>
      </c>
    </row>
    <row r="81" spans="1:3" x14ac:dyDescent="0.35">
      <c r="A81" t="s">
        <v>77</v>
      </c>
      <c r="B81" s="2">
        <v>25933</v>
      </c>
      <c r="C81" s="3">
        <v>38.799999999999997</v>
      </c>
    </row>
    <row r="82" spans="1:3" x14ac:dyDescent="0.35">
      <c r="A82" t="s">
        <v>78</v>
      </c>
      <c r="B82" s="2">
        <v>26298</v>
      </c>
      <c r="C82" s="3">
        <v>40.5</v>
      </c>
    </row>
    <row r="83" spans="1:3" x14ac:dyDescent="0.35">
      <c r="A83" t="s">
        <v>79</v>
      </c>
      <c r="B83" s="2">
        <v>26664</v>
      </c>
      <c r="C83" s="3">
        <v>41.8</v>
      </c>
    </row>
    <row r="84" spans="1:3" x14ac:dyDescent="0.35">
      <c r="A84" t="s">
        <v>80</v>
      </c>
      <c r="B84" s="2">
        <v>27029</v>
      </c>
      <c r="C84" s="3">
        <v>44.4</v>
      </c>
    </row>
    <row r="85" spans="1:3" x14ac:dyDescent="0.35">
      <c r="A85" t="s">
        <v>81</v>
      </c>
      <c r="B85" s="2">
        <v>27394</v>
      </c>
      <c r="C85" s="3">
        <v>49.3</v>
      </c>
    </row>
    <row r="86" spans="1:3" x14ac:dyDescent="0.35">
      <c r="A86" t="s">
        <v>82</v>
      </c>
      <c r="B86" s="2">
        <v>27759</v>
      </c>
      <c r="C86" s="3">
        <v>53.8</v>
      </c>
    </row>
    <row r="87" spans="1:3" x14ac:dyDescent="0.35">
      <c r="A87" t="s">
        <v>83</v>
      </c>
      <c r="B87" s="2">
        <v>28125</v>
      </c>
      <c r="C87" s="3">
        <v>56.9</v>
      </c>
    </row>
    <row r="88" spans="1:3" x14ac:dyDescent="0.35">
      <c r="A88" t="s">
        <v>84</v>
      </c>
      <c r="B88" s="2">
        <v>28490</v>
      </c>
      <c r="C88" s="3">
        <v>60.6</v>
      </c>
    </row>
    <row r="89" spans="1:3" x14ac:dyDescent="0.35">
      <c r="A89" t="s">
        <v>85</v>
      </c>
      <c r="B89" s="2">
        <v>28855</v>
      </c>
      <c r="C89" s="3">
        <v>65.2</v>
      </c>
    </row>
    <row r="90" spans="1:3" x14ac:dyDescent="0.35">
      <c r="A90" t="s">
        <v>86</v>
      </c>
      <c r="B90" s="2">
        <v>29220</v>
      </c>
      <c r="C90" s="3">
        <v>72.599999999999994</v>
      </c>
    </row>
    <row r="91" spans="1:3" x14ac:dyDescent="0.35">
      <c r="A91" t="s">
        <v>87</v>
      </c>
      <c r="B91" s="2">
        <v>29586</v>
      </c>
      <c r="C91" s="3">
        <v>82.4</v>
      </c>
    </row>
    <row r="92" spans="1:3" x14ac:dyDescent="0.35">
      <c r="A92" t="s">
        <v>88</v>
      </c>
      <c r="B92" s="2">
        <v>29951</v>
      </c>
      <c r="C92" s="3">
        <v>90.9</v>
      </c>
    </row>
    <row r="93" spans="1:3" x14ac:dyDescent="0.35">
      <c r="A93" t="s">
        <v>89</v>
      </c>
      <c r="B93" s="2">
        <v>30316</v>
      </c>
      <c r="C93" s="3">
        <v>96.5</v>
      </c>
    </row>
    <row r="94" spans="1:3" x14ac:dyDescent="0.35">
      <c r="A94" t="s">
        <v>90</v>
      </c>
      <c r="B94" s="2">
        <v>30681</v>
      </c>
      <c r="C94" s="3">
        <v>99.6</v>
      </c>
    </row>
    <row r="95" spans="1:3" x14ac:dyDescent="0.35">
      <c r="A95" t="s">
        <v>91</v>
      </c>
      <c r="B95" s="2">
        <v>31047</v>
      </c>
      <c r="C95" s="3">
        <v>103.9</v>
      </c>
    </row>
    <row r="96" spans="1:3" x14ac:dyDescent="0.35">
      <c r="A96" t="s">
        <v>92</v>
      </c>
      <c r="B96" s="2">
        <v>31412</v>
      </c>
      <c r="C96" s="3">
        <v>107.6</v>
      </c>
    </row>
    <row r="97" spans="1:4" x14ac:dyDescent="0.35">
      <c r="A97" t="s">
        <v>93</v>
      </c>
      <c r="B97" s="2">
        <v>31777</v>
      </c>
      <c r="C97" s="3">
        <v>109.6</v>
      </c>
    </row>
    <row r="98" spans="1:4" x14ac:dyDescent="0.35">
      <c r="A98" t="s">
        <v>94</v>
      </c>
      <c r="B98" s="2">
        <v>32142</v>
      </c>
      <c r="C98" s="3">
        <v>113.6</v>
      </c>
    </row>
    <row r="99" spans="1:4" x14ac:dyDescent="0.35">
      <c r="A99" t="s">
        <v>95</v>
      </c>
      <c r="B99" s="2">
        <v>32508</v>
      </c>
      <c r="C99" s="3">
        <v>118.3</v>
      </c>
    </row>
    <row r="100" spans="1:4" x14ac:dyDescent="0.35">
      <c r="A100" t="s">
        <v>96</v>
      </c>
      <c r="B100" s="2">
        <v>32873</v>
      </c>
      <c r="C100" s="3">
        <v>124</v>
      </c>
    </row>
    <row r="101" spans="1:4" x14ac:dyDescent="0.35">
      <c r="A101" t="s">
        <v>97</v>
      </c>
      <c r="B101" s="2">
        <v>33238</v>
      </c>
      <c r="C101" s="3">
        <v>130.69999999999999</v>
      </c>
    </row>
    <row r="102" spans="1:4" x14ac:dyDescent="0.35">
      <c r="A102" t="s">
        <v>98</v>
      </c>
      <c r="B102" s="2">
        <v>33603</v>
      </c>
      <c r="C102" s="3">
        <v>136.19999999999999</v>
      </c>
    </row>
    <row r="103" spans="1:4" x14ac:dyDescent="0.35">
      <c r="A103" t="s">
        <v>99</v>
      </c>
      <c r="B103" s="2">
        <v>33969</v>
      </c>
      <c r="C103" s="3">
        <v>140.30000000000001</v>
      </c>
    </row>
    <row r="104" spans="1:4" x14ac:dyDescent="0.35">
      <c r="A104" t="s">
        <v>100</v>
      </c>
      <c r="B104" s="2">
        <v>34334</v>
      </c>
      <c r="C104" s="3">
        <v>144.5</v>
      </c>
    </row>
    <row r="105" spans="1:4" x14ac:dyDescent="0.35">
      <c r="A105" t="s">
        <v>101</v>
      </c>
      <c r="B105" s="2">
        <v>34699</v>
      </c>
      <c r="C105" s="3">
        <v>148.19999999999999</v>
      </c>
    </row>
    <row r="106" spans="1:4" x14ac:dyDescent="0.35">
      <c r="A106" t="s">
        <v>102</v>
      </c>
      <c r="B106" s="2">
        <v>35064</v>
      </c>
      <c r="C106" s="3">
        <v>152.4</v>
      </c>
      <c r="D106">
        <f>C106/$C$106*100</f>
        <v>100</v>
      </c>
    </row>
    <row r="107" spans="1:4" x14ac:dyDescent="0.35">
      <c r="A107" t="s">
        <v>103</v>
      </c>
      <c r="B107" s="2">
        <v>35430</v>
      </c>
      <c r="C107" s="3">
        <v>156.9</v>
      </c>
      <c r="D107">
        <f t="shared" ref="D107:D134" si="0">C107/$C$106*100</f>
        <v>102.95275590551181</v>
      </c>
    </row>
    <row r="108" spans="1:4" x14ac:dyDescent="0.35">
      <c r="A108" t="s">
        <v>104</v>
      </c>
      <c r="B108" s="2">
        <v>35795</v>
      </c>
      <c r="C108" s="3">
        <v>160.5</v>
      </c>
      <c r="D108">
        <f t="shared" si="0"/>
        <v>105.31496062992125</v>
      </c>
    </row>
    <row r="109" spans="1:4" x14ac:dyDescent="0.35">
      <c r="A109" t="s">
        <v>105</v>
      </c>
      <c r="B109" s="2">
        <v>36160</v>
      </c>
      <c r="C109" s="3">
        <v>163</v>
      </c>
      <c r="D109">
        <f t="shared" si="0"/>
        <v>106.95538057742782</v>
      </c>
    </row>
    <row r="110" spans="1:4" x14ac:dyDescent="0.35">
      <c r="A110" t="s">
        <v>106</v>
      </c>
      <c r="B110" s="2">
        <v>36525</v>
      </c>
      <c r="C110" s="3">
        <v>166.6</v>
      </c>
      <c r="D110">
        <f t="shared" si="0"/>
        <v>109.31758530183725</v>
      </c>
    </row>
    <row r="111" spans="1:4" x14ac:dyDescent="0.35">
      <c r="A111" t="s">
        <v>107</v>
      </c>
      <c r="B111" s="2">
        <v>36891</v>
      </c>
      <c r="C111" s="3">
        <v>172.2</v>
      </c>
      <c r="D111">
        <f t="shared" si="0"/>
        <v>112.99212598425197</v>
      </c>
    </row>
    <row r="112" spans="1:4" x14ac:dyDescent="0.35">
      <c r="A112" t="s">
        <v>108</v>
      </c>
      <c r="B112" s="2">
        <v>37256</v>
      </c>
      <c r="C112" s="3">
        <v>177.1</v>
      </c>
      <c r="D112">
        <f t="shared" si="0"/>
        <v>116.20734908136482</v>
      </c>
    </row>
    <row r="113" spans="1:4" x14ac:dyDescent="0.35">
      <c r="A113" t="s">
        <v>109</v>
      </c>
      <c r="B113" s="2">
        <v>37621</v>
      </c>
      <c r="C113" s="3">
        <v>179.9</v>
      </c>
      <c r="D113">
        <f t="shared" si="0"/>
        <v>118.04461942257218</v>
      </c>
    </row>
    <row r="114" spans="1:4" x14ac:dyDescent="0.35">
      <c r="A114" t="s">
        <v>110</v>
      </c>
      <c r="B114" s="2">
        <v>37986</v>
      </c>
      <c r="C114" s="3">
        <v>184</v>
      </c>
      <c r="D114">
        <f t="shared" si="0"/>
        <v>120.73490813648293</v>
      </c>
    </row>
    <row r="115" spans="1:4" x14ac:dyDescent="0.35">
      <c r="A115" t="s">
        <v>111</v>
      </c>
      <c r="B115" s="2">
        <v>38352</v>
      </c>
      <c r="C115" s="3">
        <v>188.9</v>
      </c>
      <c r="D115">
        <f t="shared" si="0"/>
        <v>123.9501312335958</v>
      </c>
    </row>
    <row r="116" spans="1:4" x14ac:dyDescent="0.35">
      <c r="A116" t="s">
        <v>112</v>
      </c>
      <c r="B116" s="2">
        <v>38717</v>
      </c>
      <c r="C116" s="3">
        <v>195.3</v>
      </c>
      <c r="D116">
        <f t="shared" si="0"/>
        <v>128.14960629921259</v>
      </c>
    </row>
    <row r="117" spans="1:4" x14ac:dyDescent="0.35">
      <c r="A117" t="s">
        <v>113</v>
      </c>
      <c r="B117" s="2">
        <v>39082</v>
      </c>
      <c r="C117" s="3">
        <v>201.6</v>
      </c>
      <c r="D117">
        <f t="shared" si="0"/>
        <v>132.28346456692913</v>
      </c>
    </row>
    <row r="118" spans="1:4" x14ac:dyDescent="0.35">
      <c r="A118" t="s">
        <v>114</v>
      </c>
      <c r="B118" s="2">
        <v>39447</v>
      </c>
      <c r="C118" s="3">
        <v>207.34200000000001</v>
      </c>
      <c r="D118">
        <f t="shared" si="0"/>
        <v>136.05118110236219</v>
      </c>
    </row>
    <row r="119" spans="1:4" x14ac:dyDescent="0.35">
      <c r="A119" t="s">
        <v>115</v>
      </c>
      <c r="B119" s="2">
        <v>39813</v>
      </c>
      <c r="C119" s="3">
        <v>215.303</v>
      </c>
      <c r="D119">
        <f t="shared" si="0"/>
        <v>141.27493438320209</v>
      </c>
    </row>
    <row r="120" spans="1:4" x14ac:dyDescent="0.35">
      <c r="A120" t="s">
        <v>116</v>
      </c>
      <c r="B120" s="2">
        <v>40178</v>
      </c>
      <c r="C120" s="3">
        <v>214.53700000000001</v>
      </c>
      <c r="D120">
        <f t="shared" si="0"/>
        <v>140.77230971128608</v>
      </c>
    </row>
    <row r="121" spans="1:4" x14ac:dyDescent="0.35">
      <c r="A121" t="s">
        <v>117</v>
      </c>
      <c r="B121" s="2">
        <v>40543</v>
      </c>
      <c r="C121" s="3">
        <v>218.05600000000001</v>
      </c>
      <c r="D121">
        <f t="shared" si="0"/>
        <v>143.08136482939634</v>
      </c>
    </row>
    <row r="122" spans="1:4" x14ac:dyDescent="0.35">
      <c r="A122" t="s">
        <v>118</v>
      </c>
      <c r="B122" s="2">
        <v>40908</v>
      </c>
      <c r="C122" s="3">
        <v>224.93899999999999</v>
      </c>
      <c r="D122">
        <f t="shared" si="0"/>
        <v>147.5977690288714</v>
      </c>
    </row>
    <row r="123" spans="1:4" x14ac:dyDescent="0.35">
      <c r="A123" t="s">
        <v>119</v>
      </c>
      <c r="B123" s="2">
        <v>41274</v>
      </c>
      <c r="C123" s="3">
        <v>229.59399999999999</v>
      </c>
      <c r="D123">
        <f t="shared" si="0"/>
        <v>150.6522309711286</v>
      </c>
    </row>
    <row r="124" spans="1:4" x14ac:dyDescent="0.35">
      <c r="A124" t="s">
        <v>120</v>
      </c>
      <c r="B124" s="2">
        <v>41639</v>
      </c>
      <c r="C124" s="3">
        <v>232.95699999999999</v>
      </c>
      <c r="D124">
        <f t="shared" si="0"/>
        <v>152.85892388451444</v>
      </c>
    </row>
    <row r="125" spans="1:4" x14ac:dyDescent="0.35">
      <c r="A125" t="s">
        <v>121</v>
      </c>
      <c r="B125" s="2">
        <v>42004</v>
      </c>
      <c r="C125" s="3">
        <v>236.73599999999999</v>
      </c>
      <c r="D125">
        <f t="shared" si="0"/>
        <v>155.33858267716533</v>
      </c>
    </row>
    <row r="126" spans="1:4" x14ac:dyDescent="0.35">
      <c r="A126" t="s">
        <v>122</v>
      </c>
      <c r="B126" s="2">
        <v>42369</v>
      </c>
      <c r="C126" s="3">
        <v>237.017</v>
      </c>
      <c r="D126">
        <f t="shared" si="0"/>
        <v>155.52296587926509</v>
      </c>
    </row>
    <row r="127" spans="1:4" x14ac:dyDescent="0.35">
      <c r="A127" t="s">
        <v>123</v>
      </c>
      <c r="B127" s="2">
        <v>42735</v>
      </c>
      <c r="C127" s="3">
        <v>240.00700000000001</v>
      </c>
      <c r="D127">
        <f t="shared" si="0"/>
        <v>157.48490813648291</v>
      </c>
    </row>
    <row r="128" spans="1:4" x14ac:dyDescent="0.35">
      <c r="A128" t="s">
        <v>124</v>
      </c>
      <c r="B128" s="2">
        <v>43100</v>
      </c>
      <c r="C128" s="3">
        <v>245.12</v>
      </c>
      <c r="D128">
        <f t="shared" si="0"/>
        <v>160.83989501312334</v>
      </c>
    </row>
    <row r="129" spans="1:4" x14ac:dyDescent="0.35">
      <c r="A129" t="s">
        <v>125</v>
      </c>
      <c r="B129" s="2">
        <v>43465</v>
      </c>
      <c r="C129" s="3">
        <v>251.107</v>
      </c>
      <c r="D129">
        <f t="shared" si="0"/>
        <v>164.76837270341207</v>
      </c>
    </row>
    <row r="130" spans="1:4" x14ac:dyDescent="0.35">
      <c r="A130" t="s">
        <v>126</v>
      </c>
      <c r="B130" s="2">
        <v>43830</v>
      </c>
      <c r="C130" s="3">
        <v>255.65700000000001</v>
      </c>
      <c r="D130">
        <f t="shared" si="0"/>
        <v>167.75393700787401</v>
      </c>
    </row>
    <row r="131" spans="1:4" x14ac:dyDescent="0.35">
      <c r="A131" t="s">
        <v>127</v>
      </c>
      <c r="B131" s="2">
        <v>44196</v>
      </c>
      <c r="C131" s="3">
        <v>258.81099999999998</v>
      </c>
      <c r="D131">
        <f t="shared" si="0"/>
        <v>169.82349081364828</v>
      </c>
    </row>
    <row r="132" spans="1:4" x14ac:dyDescent="0.35">
      <c r="A132" t="s">
        <v>128</v>
      </c>
      <c r="B132" s="2">
        <v>44561</v>
      </c>
      <c r="C132" s="3">
        <v>270.97000000000003</v>
      </c>
      <c r="D132">
        <f t="shared" si="0"/>
        <v>177.80183727034122</v>
      </c>
    </row>
    <row r="133" spans="1:4" x14ac:dyDescent="0.35">
      <c r="A133" t="s">
        <v>129</v>
      </c>
      <c r="B133" s="2">
        <v>44926</v>
      </c>
      <c r="C133" s="3">
        <v>292.65499999999997</v>
      </c>
      <c r="D133">
        <f t="shared" si="0"/>
        <v>192.03083989501312</v>
      </c>
    </row>
    <row r="134" spans="1:4" x14ac:dyDescent="0.35">
      <c r="A134" t="s">
        <v>130</v>
      </c>
      <c r="B134" s="2">
        <v>45291</v>
      </c>
      <c r="C134" s="3">
        <v>304.702</v>
      </c>
      <c r="D134">
        <f t="shared" si="0"/>
        <v>199.93569553805776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"/>
  <sheetViews>
    <sheetView tabSelected="1" topLeftCell="A25" workbookViewId="0">
      <selection activeCell="K33" sqref="K33"/>
    </sheetView>
  </sheetViews>
  <sheetFormatPr defaultRowHeight="14.5" x14ac:dyDescent="0.35"/>
  <cols>
    <col min="2" max="2" width="17.453125" bestFit="1" customWidth="1"/>
    <col min="3" max="3" width="6.36328125" style="6" bestFit="1" customWidth="1"/>
    <col min="4" max="4" width="9.08984375" style="6" bestFit="1" customWidth="1"/>
    <col min="5" max="5" width="11.54296875" bestFit="1" customWidth="1"/>
    <col min="6" max="6" width="14.1796875" bestFit="1" customWidth="1"/>
    <col min="7" max="7" width="20" bestFit="1" customWidth="1"/>
    <col min="8" max="8" width="13.26953125" bestFit="1" customWidth="1"/>
    <col min="9" max="9" width="11.54296875" bestFit="1" customWidth="1"/>
    <col min="10" max="12" width="12.453125" bestFit="1" customWidth="1"/>
  </cols>
  <sheetData>
    <row r="1" spans="1:12" x14ac:dyDescent="0.35">
      <c r="A1" t="s">
        <v>1</v>
      </c>
      <c r="B1" t="s">
        <v>149</v>
      </c>
      <c r="C1" s="6" t="s">
        <v>148</v>
      </c>
      <c r="D1" s="6" t="s">
        <v>147</v>
      </c>
      <c r="E1" s="4" t="s">
        <v>150</v>
      </c>
      <c r="F1" t="s">
        <v>162</v>
      </c>
      <c r="G1" t="s">
        <v>163</v>
      </c>
      <c r="H1" t="s">
        <v>194</v>
      </c>
      <c r="I1" t="s">
        <v>193</v>
      </c>
      <c r="J1" t="s">
        <v>195</v>
      </c>
      <c r="K1" t="s">
        <v>192</v>
      </c>
      <c r="L1" t="s">
        <v>196</v>
      </c>
    </row>
    <row r="2" spans="1:12" x14ac:dyDescent="0.35">
      <c r="A2">
        <v>1995</v>
      </c>
      <c r="B2">
        <f>'UNCTAD nominal stock'!C7</f>
        <v>101098</v>
      </c>
      <c r="C2" s="6">
        <f>'Haver US CPI'!D106</f>
        <v>100</v>
      </c>
      <c r="D2" s="6">
        <f t="shared" ref="D2:D30" si="0">B2/C2</f>
        <v>1010.98</v>
      </c>
    </row>
    <row r="3" spans="1:12" x14ac:dyDescent="0.35">
      <c r="A3">
        <v>1996</v>
      </c>
      <c r="B3">
        <f>'UNCTAD nominal stock'!C8</f>
        <v>128069</v>
      </c>
      <c r="C3" s="6">
        <f>'Haver US CPI'!D107</f>
        <v>102.95275590551181</v>
      </c>
      <c r="D3" s="6">
        <f t="shared" si="0"/>
        <v>1243.9589292543021</v>
      </c>
      <c r="E3" s="5">
        <f>D3/D2-1</f>
        <v>0.23044860358691777</v>
      </c>
    </row>
    <row r="4" spans="1:12" x14ac:dyDescent="0.35">
      <c r="A4">
        <v>1997</v>
      </c>
      <c r="B4">
        <f>'UNCTAD nominal stock'!C9</f>
        <v>153995</v>
      </c>
      <c r="C4" s="6">
        <f>'Haver US CPI'!D108</f>
        <v>105.31496062992125</v>
      </c>
      <c r="D4" s="6">
        <f t="shared" si="0"/>
        <v>1462.2328971962618</v>
      </c>
      <c r="E4" s="5">
        <f t="shared" ref="E4:E33" si="1">D4/D3-1</f>
        <v>0.17546718208197198</v>
      </c>
    </row>
    <row r="5" spans="1:12" x14ac:dyDescent="0.35">
      <c r="A5">
        <v>1998</v>
      </c>
      <c r="B5">
        <f>'UNCTAD nominal stock'!C10</f>
        <v>175156</v>
      </c>
      <c r="C5" s="6">
        <f>'Haver US CPI'!D109</f>
        <v>106.95538057742782</v>
      </c>
      <c r="D5" s="6">
        <f t="shared" si="0"/>
        <v>1637.6548711656442</v>
      </c>
      <c r="E5" s="5">
        <f t="shared" si="1"/>
        <v>0.11996855925327821</v>
      </c>
    </row>
    <row r="6" spans="1:12" x14ac:dyDescent="0.35">
      <c r="A6">
        <v>1999</v>
      </c>
      <c r="B6">
        <f>'UNCTAD nominal stock'!C11</f>
        <v>186189</v>
      </c>
      <c r="C6" s="6">
        <f>'Haver US CPI'!D110</f>
        <v>109.31758530183725</v>
      </c>
      <c r="D6" s="6">
        <f t="shared" si="0"/>
        <v>1703.1934933973591</v>
      </c>
      <c r="E6" s="5">
        <f t="shared" si="1"/>
        <v>4.0019801110514841E-2</v>
      </c>
    </row>
    <row r="7" spans="1:12" x14ac:dyDescent="0.35">
      <c r="A7">
        <v>2000</v>
      </c>
      <c r="B7">
        <f>'UNCTAD nominal stock'!C12</f>
        <v>193348</v>
      </c>
      <c r="C7" s="6">
        <f>'Haver US CPI'!D111</f>
        <v>112.99212598425197</v>
      </c>
      <c r="D7" s="6">
        <f t="shared" si="0"/>
        <v>1711.1634843205575</v>
      </c>
      <c r="E7" s="5">
        <f t="shared" si="1"/>
        <v>4.6794395082503382E-3</v>
      </c>
    </row>
    <row r="8" spans="1:12" x14ac:dyDescent="0.35">
      <c r="A8">
        <v>2001</v>
      </c>
      <c r="B8">
        <f>'UNCTAD nominal stock'!C13</f>
        <v>203142</v>
      </c>
      <c r="C8" s="6">
        <f>'Haver US CPI'!D112</f>
        <v>116.20734908136482</v>
      </c>
      <c r="D8" s="6">
        <f t="shared" si="0"/>
        <v>1748.0994240542068</v>
      </c>
      <c r="E8" s="5">
        <f t="shared" si="1"/>
        <v>2.1585278129234498E-2</v>
      </c>
    </row>
    <row r="9" spans="1:12" x14ac:dyDescent="0.35">
      <c r="A9">
        <v>2002</v>
      </c>
      <c r="B9">
        <f>'UNCTAD nominal stock'!C14</f>
        <v>216503</v>
      </c>
      <c r="C9" s="6">
        <f>'Haver US CPI'!D113</f>
        <v>118.04461942257218</v>
      </c>
      <c r="D9" s="6">
        <f t="shared" si="0"/>
        <v>1834.0776653696498</v>
      </c>
      <c r="E9" s="5">
        <f t="shared" si="1"/>
        <v>4.9183839392865636E-2</v>
      </c>
    </row>
    <row r="10" spans="1:12" x14ac:dyDescent="0.35">
      <c r="A10">
        <v>2003</v>
      </c>
      <c r="B10">
        <f>'UNCTAD nominal stock'!C15</f>
        <v>228371</v>
      </c>
      <c r="C10" s="6">
        <f>'Haver US CPI'!D114</f>
        <v>120.73490813648293</v>
      </c>
      <c r="D10" s="6">
        <f t="shared" si="0"/>
        <v>1891.5076304347829</v>
      </c>
      <c r="E10" s="5">
        <f t="shared" si="1"/>
        <v>3.131272254687123E-2</v>
      </c>
    </row>
    <row r="11" spans="1:12" x14ac:dyDescent="0.35">
      <c r="A11">
        <v>2004</v>
      </c>
      <c r="B11">
        <f>'UNCTAD nominal stock'!C16</f>
        <v>245467</v>
      </c>
      <c r="C11" s="6">
        <f>'Haver US CPI'!D115</f>
        <v>123.9501312335958</v>
      </c>
      <c r="D11" s="6">
        <f t="shared" si="0"/>
        <v>1980.3690206458443</v>
      </c>
      <c r="E11" s="5">
        <f t="shared" si="1"/>
        <v>4.6979133883079172E-2</v>
      </c>
    </row>
    <row r="12" spans="1:12" x14ac:dyDescent="0.35">
      <c r="A12">
        <v>2005</v>
      </c>
      <c r="B12">
        <f>'UNCTAD nominal stock'!C17</f>
        <v>272094</v>
      </c>
      <c r="C12" s="6">
        <f>'Haver US CPI'!D116</f>
        <v>128.14960629921259</v>
      </c>
      <c r="D12" s="6">
        <f t="shared" si="0"/>
        <v>2123.2527188940094</v>
      </c>
      <c r="E12" s="5">
        <f t="shared" si="1"/>
        <v>7.2150037068125394E-2</v>
      </c>
    </row>
    <row r="13" spans="1:12" x14ac:dyDescent="0.35">
      <c r="A13">
        <v>2006</v>
      </c>
      <c r="B13">
        <f>'UNCTAD nominal stock'!C18</f>
        <v>292559</v>
      </c>
      <c r="C13" s="6">
        <f>'Haver US CPI'!D117</f>
        <v>132.28346456692913</v>
      </c>
      <c r="D13" s="6">
        <f t="shared" si="0"/>
        <v>2211.6067261904764</v>
      </c>
      <c r="E13" s="5">
        <f t="shared" si="1"/>
        <v>4.1612572309569495E-2</v>
      </c>
    </row>
    <row r="14" spans="1:12" x14ac:dyDescent="0.35">
      <c r="A14">
        <v>2007</v>
      </c>
      <c r="B14">
        <f>'UNCTAD nominal stock'!C19</f>
        <v>327087</v>
      </c>
      <c r="C14" s="6">
        <f>'Haver US CPI'!D118</f>
        <v>136.05118110236219</v>
      </c>
      <c r="D14" s="6">
        <f t="shared" si="0"/>
        <v>2404.1467141244902</v>
      </c>
      <c r="E14" s="5">
        <f t="shared" si="1"/>
        <v>8.70588724721717E-2</v>
      </c>
    </row>
    <row r="15" spans="1:12" x14ac:dyDescent="0.35">
      <c r="A15">
        <v>2008</v>
      </c>
      <c r="B15">
        <f>'UNCTAD nominal stock'!C20</f>
        <v>378083</v>
      </c>
      <c r="C15" s="6">
        <f>'Haver US CPI'!D119</f>
        <v>141.27493438320209</v>
      </c>
      <c r="D15" s="6">
        <f t="shared" si="0"/>
        <v>2676.2213810304547</v>
      </c>
      <c r="E15" s="5">
        <f t="shared" si="1"/>
        <v>0.11316891157578324</v>
      </c>
    </row>
    <row r="16" spans="1:12" x14ac:dyDescent="0.35">
      <c r="A16">
        <v>2009</v>
      </c>
      <c r="B16">
        <f>'UNCTAD nominal stock'!C21</f>
        <v>472148</v>
      </c>
      <c r="C16" s="6">
        <f>'Haver US CPI'!D120</f>
        <v>140.77230971128608</v>
      </c>
      <c r="D16" s="6">
        <f t="shared" si="0"/>
        <v>3353.9834713825589</v>
      </c>
      <c r="E16" s="5">
        <f t="shared" si="1"/>
        <v>0.25325337251850888</v>
      </c>
    </row>
    <row r="17" spans="1:12" x14ac:dyDescent="0.35">
      <c r="A17">
        <v>2010</v>
      </c>
      <c r="B17">
        <f>'UNCTAD nominal stock'!C22</f>
        <v>586882</v>
      </c>
      <c r="C17" s="6">
        <f>'Haver US CPI'!D121</f>
        <v>143.08136482939634</v>
      </c>
      <c r="D17" s="6">
        <f t="shared" si="0"/>
        <v>4101.7361044869203</v>
      </c>
      <c r="E17" s="5">
        <f t="shared" si="1"/>
        <v>0.22294463866159941</v>
      </c>
    </row>
    <row r="18" spans="1:12" x14ac:dyDescent="0.35">
      <c r="A18">
        <v>2011</v>
      </c>
      <c r="B18">
        <f>'UNCTAD nominal stock'!C23</f>
        <v>710867</v>
      </c>
      <c r="C18" s="6">
        <f>'Haver US CPI'!D122</f>
        <v>147.5977690288714</v>
      </c>
      <c r="D18" s="6">
        <f t="shared" si="0"/>
        <v>4816.2448841685964</v>
      </c>
      <c r="E18" s="5">
        <f t="shared" si="1"/>
        <v>0.17419667220913349</v>
      </c>
    </row>
    <row r="19" spans="1:12" x14ac:dyDescent="0.35">
      <c r="A19">
        <v>2012</v>
      </c>
      <c r="B19">
        <f>'UNCTAD nominal stock'!C24</f>
        <v>831940</v>
      </c>
      <c r="C19" s="6">
        <f>'Haver US CPI'!D123</f>
        <v>150.6522309711286</v>
      </c>
      <c r="D19" s="6">
        <f t="shared" si="0"/>
        <v>5522.2547627551248</v>
      </c>
      <c r="E19" s="5">
        <f t="shared" si="1"/>
        <v>0.14658928180899666</v>
      </c>
    </row>
    <row r="20" spans="1:12" x14ac:dyDescent="0.35">
      <c r="A20">
        <v>2013</v>
      </c>
      <c r="B20">
        <f>'UNCTAD nominal stock'!C25</f>
        <v>955851</v>
      </c>
      <c r="C20" s="6">
        <f>'Haver US CPI'!D124</f>
        <v>152.85892388451444</v>
      </c>
      <c r="D20" s="6">
        <f t="shared" si="0"/>
        <v>6253.1579819451654</v>
      </c>
      <c r="E20" s="5">
        <f t="shared" si="1"/>
        <v>0.13235593984537286</v>
      </c>
    </row>
    <row r="21" spans="1:12" x14ac:dyDescent="0.35">
      <c r="A21">
        <v>2014</v>
      </c>
      <c r="B21">
        <f>'UNCTAD nominal stock'!C26</f>
        <v>1084353</v>
      </c>
      <c r="C21" s="6">
        <f>'Haver US CPI'!D125</f>
        <v>155.33858267716533</v>
      </c>
      <c r="D21" s="6">
        <f t="shared" si="0"/>
        <v>6980.5774026764002</v>
      </c>
      <c r="E21" s="5">
        <f t="shared" si="1"/>
        <v>0.11632832927482784</v>
      </c>
    </row>
    <row r="22" spans="1:12" x14ac:dyDescent="0.35">
      <c r="A22">
        <v>2015</v>
      </c>
      <c r="B22">
        <f>'UNCTAD nominal stock'!C27</f>
        <v>1219930</v>
      </c>
      <c r="C22" s="6">
        <f>'Haver US CPI'!D126</f>
        <v>155.52296587926509</v>
      </c>
      <c r="D22" s="6">
        <f t="shared" si="0"/>
        <v>7844.0505111447701</v>
      </c>
      <c r="E22" s="5">
        <f t="shared" si="1"/>
        <v>0.12369651658576397</v>
      </c>
    </row>
    <row r="23" spans="1:12" x14ac:dyDescent="0.35">
      <c r="A23">
        <v>2016</v>
      </c>
      <c r="B23">
        <f>'UNCTAD nominal stock'!C28</f>
        <v>1353641</v>
      </c>
      <c r="C23" s="6">
        <f>'Haver US CPI'!D127</f>
        <v>157.48490813648291</v>
      </c>
      <c r="D23" s="6">
        <f t="shared" si="0"/>
        <v>8595.3696517184926</v>
      </c>
      <c r="E23" s="5">
        <f t="shared" si="1"/>
        <v>9.5782037546322973E-2</v>
      </c>
    </row>
    <row r="24" spans="1:12" x14ac:dyDescent="0.35">
      <c r="A24">
        <v>2017</v>
      </c>
      <c r="B24">
        <f>'UNCTAD nominal stock'!C29</f>
        <v>1489956</v>
      </c>
      <c r="C24" s="6">
        <f>'Haver US CPI'!D128</f>
        <v>160.83989501312334</v>
      </c>
      <c r="D24" s="6">
        <f t="shared" si="0"/>
        <v>9263.5971932114899</v>
      </c>
      <c r="E24" s="5">
        <f t="shared" si="1"/>
        <v>7.7742734584939743E-2</v>
      </c>
    </row>
    <row r="25" spans="1:12" x14ac:dyDescent="0.35">
      <c r="A25">
        <v>2018</v>
      </c>
      <c r="B25">
        <f>'UNCTAD nominal stock'!C30</f>
        <v>1628261</v>
      </c>
      <c r="C25" s="6">
        <f>'Haver US CPI'!D129</f>
        <v>164.76837270341207</v>
      </c>
      <c r="D25" s="6">
        <f t="shared" si="0"/>
        <v>9882.1210241052613</v>
      </c>
      <c r="E25" s="5">
        <f t="shared" si="1"/>
        <v>6.6769292532174784E-2</v>
      </c>
    </row>
    <row r="26" spans="1:12" x14ac:dyDescent="0.35">
      <c r="A26">
        <v>2019</v>
      </c>
      <c r="B26">
        <f>'UNCTAD nominal stock'!C31</f>
        <v>1769486</v>
      </c>
      <c r="C26" s="6">
        <f>'Haver US CPI'!D130</f>
        <v>167.75393700787401</v>
      </c>
      <c r="D26" s="6">
        <f t="shared" si="0"/>
        <v>10548.104155176663</v>
      </c>
      <c r="E26" s="5">
        <f t="shared" si="1"/>
        <v>6.73927317270131E-2</v>
      </c>
      <c r="F26" s="14"/>
      <c r="G26" s="14">
        <f>E26</f>
        <v>6.73927317270131E-2</v>
      </c>
    </row>
    <row r="27" spans="1:12" x14ac:dyDescent="0.35">
      <c r="A27">
        <v>2020</v>
      </c>
      <c r="B27" s="16">
        <f t="shared" ref="B27:B33" si="2">B26+B50</f>
        <v>2022581.6160585801</v>
      </c>
      <c r="C27" s="6">
        <f>'Haver US CPI'!D131</f>
        <v>169.82349081364828</v>
      </c>
      <c r="D27" s="6">
        <f t="shared" si="0"/>
        <v>11909.904845131297</v>
      </c>
      <c r="E27" s="5">
        <f t="shared" si="1"/>
        <v>0.12910383419813942</v>
      </c>
      <c r="G27" s="14">
        <f>G26-($G$26-$G$37)/11</f>
        <v>6.5811574297284639E-2</v>
      </c>
      <c r="J27" s="34">
        <v>1.7000000000000001E-2</v>
      </c>
      <c r="K27" s="34">
        <f>J27</f>
        <v>1.7000000000000001E-2</v>
      </c>
      <c r="L27" s="34">
        <f>J27</f>
        <v>1.7000000000000001E-2</v>
      </c>
    </row>
    <row r="28" spans="1:12" x14ac:dyDescent="0.35">
      <c r="A28" s="24">
        <v>2021</v>
      </c>
      <c r="B28" s="25">
        <f t="shared" si="2"/>
        <v>2366656.5931210602</v>
      </c>
      <c r="C28" s="26">
        <f>'Haver US CPI'!D132</f>
        <v>177.80183727034122</v>
      </c>
      <c r="D28" s="26">
        <f t="shared" si="0"/>
        <v>13310.641945294665</v>
      </c>
      <c r="E28" s="27">
        <f t="shared" si="1"/>
        <v>0.11761110759301996</v>
      </c>
      <c r="G28" s="14">
        <f t="shared" ref="G28:G36" si="3">G27-($G$26-$G$37)/11</f>
        <v>6.4230416867556178E-2</v>
      </c>
      <c r="J28" s="34">
        <v>1.7000000000000001E-2</v>
      </c>
      <c r="K28" s="34">
        <f>J28+$I$29</f>
        <v>1.6265781007289148E-2</v>
      </c>
      <c r="L28" s="34">
        <f>J28+$I$29</f>
        <v>1.6265781007289148E-2</v>
      </c>
    </row>
    <row r="29" spans="1:12" x14ac:dyDescent="0.35">
      <c r="A29" s="28">
        <v>2022</v>
      </c>
      <c r="B29" s="22">
        <f t="shared" si="2"/>
        <v>2546823.4744661003</v>
      </c>
      <c r="C29" s="23">
        <f>'Haver US CPI'!D133</f>
        <v>192.03083989501312</v>
      </c>
      <c r="D29" s="23">
        <f t="shared" si="0"/>
        <v>13262.575302271744</v>
      </c>
      <c r="E29" s="29">
        <f t="shared" si="1"/>
        <v>-3.6111438667247864E-3</v>
      </c>
      <c r="F29" s="14">
        <f>AVERAGE(E28:E30)</f>
        <v>2.8969489129990422E-2</v>
      </c>
      <c r="G29" s="14">
        <f t="shared" si="3"/>
        <v>6.2649259437827717E-2</v>
      </c>
      <c r="H29" s="14">
        <f>G29-F29</f>
        <v>3.3679770307837295E-2</v>
      </c>
      <c r="I29" s="15">
        <f>-H29/10*0.218</f>
        <v>-7.34218992710853E-4</v>
      </c>
      <c r="J29" s="34">
        <v>1.7000000000000001E-2</v>
      </c>
      <c r="K29" s="34">
        <f t="shared" ref="K29:K47" si="4">J29+$I$29</f>
        <v>1.6265781007289148E-2</v>
      </c>
      <c r="L29" s="34">
        <f t="shared" ref="L29:L30" si="5">J29+$I$29</f>
        <v>1.6265781007289148E-2</v>
      </c>
    </row>
    <row r="30" spans="1:12" x14ac:dyDescent="0.35">
      <c r="A30" s="30">
        <v>2023</v>
      </c>
      <c r="B30" s="31">
        <f t="shared" si="2"/>
        <v>2579824.7204299704</v>
      </c>
      <c r="C30" s="32">
        <f>'Haver US CPI'!D134</f>
        <v>199.93569553805776</v>
      </c>
      <c r="D30" s="32">
        <f t="shared" si="0"/>
        <v>12903.272292060028</v>
      </c>
      <c r="E30" s="33">
        <f t="shared" si="1"/>
        <v>-2.7091496336323906E-2</v>
      </c>
      <c r="G30" s="14">
        <f t="shared" si="3"/>
        <v>6.1068102008099256E-2</v>
      </c>
      <c r="J30" s="34">
        <v>1.7000000000000001E-2</v>
      </c>
      <c r="K30" s="34">
        <f t="shared" si="4"/>
        <v>1.6265781007289148E-2</v>
      </c>
      <c r="L30" s="34">
        <f t="shared" si="5"/>
        <v>1.6265781007289148E-2</v>
      </c>
    </row>
    <row r="31" spans="1:12" x14ac:dyDescent="0.35">
      <c r="A31" s="24">
        <v>2024</v>
      </c>
      <c r="B31" s="36">
        <f t="shared" si="2"/>
        <v>2454498.690788521</v>
      </c>
      <c r="C31" s="26">
        <f>C30*(1+B59)</f>
        <v>204.93408792650919</v>
      </c>
      <c r="D31" s="26">
        <f t="shared" ref="D31:D33" si="6">B31/C31</f>
        <v>11977.015222907774</v>
      </c>
      <c r="E31" s="39">
        <f t="shared" si="1"/>
        <v>-7.1784664245380769E-2</v>
      </c>
      <c r="G31" s="14">
        <f t="shared" si="3"/>
        <v>5.9486944578370796E-2</v>
      </c>
      <c r="J31" s="34">
        <v>1.7000000000000001E-2</v>
      </c>
      <c r="K31" s="34">
        <f t="shared" si="4"/>
        <v>1.6265781007289148E-2</v>
      </c>
      <c r="L31" s="34">
        <f>J31+$I$29+$I$32</f>
        <v>1.1909390963607259E-2</v>
      </c>
    </row>
    <row r="32" spans="1:12" x14ac:dyDescent="0.35">
      <c r="A32" s="28">
        <v>2025</v>
      </c>
      <c r="B32" s="37">
        <f t="shared" si="2"/>
        <v>2173635.7955977456</v>
      </c>
      <c r="C32" s="23">
        <f>C31*(1+B60)</f>
        <v>210.0574401246719</v>
      </c>
      <c r="D32" s="23">
        <f t="shared" si="6"/>
        <v>10347.816265435129</v>
      </c>
      <c r="E32" s="40">
        <f t="shared" si="1"/>
        <v>-0.13602712588663712</v>
      </c>
      <c r="F32" s="42">
        <f>AVERAGE(E31:E33)</f>
        <v>-0.14192861852483885</v>
      </c>
      <c r="G32" s="14">
        <f t="shared" si="3"/>
        <v>5.7905787148642335E-2</v>
      </c>
      <c r="H32" s="14">
        <f>G32-F32</f>
        <v>0.19983440567348118</v>
      </c>
      <c r="I32" s="14">
        <f>-H32/10*0.218</f>
        <v>-4.3563900436818896E-3</v>
      </c>
      <c r="J32" s="34">
        <v>1.7000000000000001E-2</v>
      </c>
      <c r="K32" s="34">
        <f t="shared" si="4"/>
        <v>1.6265781007289148E-2</v>
      </c>
      <c r="L32" s="34">
        <f t="shared" ref="L32:L47" si="7">J32+$I$29+$I$32</f>
        <v>1.1909390963607259E-2</v>
      </c>
    </row>
    <row r="33" spans="1:12" x14ac:dyDescent="0.35">
      <c r="A33" s="30">
        <v>2026</v>
      </c>
      <c r="B33" s="38">
        <f t="shared" si="2"/>
        <v>1737236.0348576442</v>
      </c>
      <c r="C33" s="32">
        <f>C32*(1+B61)</f>
        <v>214.67870380741468</v>
      </c>
      <c r="D33" s="32">
        <f t="shared" si="6"/>
        <v>8092.2606856062202</v>
      </c>
      <c r="E33" s="41">
        <f t="shared" si="1"/>
        <v>-0.21797406544249864</v>
      </c>
      <c r="G33" s="14">
        <f t="shared" si="3"/>
        <v>5.6324629718913874E-2</v>
      </c>
      <c r="J33" s="34">
        <v>1.4999999999999999E-2</v>
      </c>
      <c r="K33" s="34">
        <f t="shared" si="4"/>
        <v>1.4265781007289147E-2</v>
      </c>
      <c r="L33" s="34">
        <f t="shared" si="7"/>
        <v>9.909390963607257E-3</v>
      </c>
    </row>
    <row r="34" spans="1:12" x14ac:dyDescent="0.35">
      <c r="A34">
        <v>2027</v>
      </c>
      <c r="B34" s="13"/>
      <c r="E34" s="5"/>
      <c r="G34" s="14">
        <f t="shared" si="3"/>
        <v>5.4743472289185413E-2</v>
      </c>
      <c r="J34" s="34">
        <v>1.4999999999999999E-2</v>
      </c>
      <c r="K34" s="34">
        <f t="shared" si="4"/>
        <v>1.4265781007289147E-2</v>
      </c>
      <c r="L34" s="34">
        <f t="shared" si="7"/>
        <v>9.909390963607257E-3</v>
      </c>
    </row>
    <row r="35" spans="1:12" x14ac:dyDescent="0.35">
      <c r="A35">
        <v>2028</v>
      </c>
      <c r="B35" s="13"/>
      <c r="E35" s="5"/>
      <c r="G35" s="14">
        <f t="shared" si="3"/>
        <v>5.3162314859456952E-2</v>
      </c>
      <c r="J35" s="34">
        <v>1.4999999999999999E-2</v>
      </c>
      <c r="K35" s="34">
        <f t="shared" si="4"/>
        <v>1.4265781007289147E-2</v>
      </c>
      <c r="L35" s="34">
        <f t="shared" si="7"/>
        <v>9.909390963607257E-3</v>
      </c>
    </row>
    <row r="36" spans="1:12" x14ac:dyDescent="0.35">
      <c r="A36">
        <v>2029</v>
      </c>
      <c r="B36" s="13"/>
      <c r="E36" s="5"/>
      <c r="G36" s="14">
        <f t="shared" si="3"/>
        <v>5.1581157429728491E-2</v>
      </c>
      <c r="J36" s="34">
        <v>1.4999999999999999E-2</v>
      </c>
      <c r="K36" s="34">
        <f t="shared" si="4"/>
        <v>1.4265781007289147E-2</v>
      </c>
      <c r="L36" s="34">
        <f t="shared" si="7"/>
        <v>9.909390963607257E-3</v>
      </c>
    </row>
    <row r="37" spans="1:12" x14ac:dyDescent="0.35">
      <c r="A37">
        <v>2030</v>
      </c>
      <c r="B37" s="13"/>
      <c r="E37" s="5"/>
      <c r="G37" s="14">
        <v>0.05</v>
      </c>
      <c r="J37" s="34">
        <v>1.4999999999999999E-2</v>
      </c>
      <c r="K37" s="34">
        <f t="shared" si="4"/>
        <v>1.4265781007289147E-2</v>
      </c>
      <c r="L37" s="34">
        <f t="shared" si="7"/>
        <v>9.909390963607257E-3</v>
      </c>
    </row>
    <row r="38" spans="1:12" x14ac:dyDescent="0.35">
      <c r="A38">
        <v>2031</v>
      </c>
      <c r="B38" s="13"/>
      <c r="E38" s="5"/>
      <c r="G38" s="14">
        <f>G37-($G$37-$G$47)/10</f>
        <v>4.9000000000000002E-2</v>
      </c>
      <c r="J38" s="34">
        <v>1.0999999999999999E-2</v>
      </c>
      <c r="K38" s="34">
        <f t="shared" si="4"/>
        <v>1.0265781007289147E-2</v>
      </c>
      <c r="L38" s="34">
        <f t="shared" si="7"/>
        <v>5.909390963607257E-3</v>
      </c>
    </row>
    <row r="39" spans="1:12" x14ac:dyDescent="0.35">
      <c r="A39">
        <v>2032</v>
      </c>
      <c r="B39" s="13"/>
      <c r="E39" s="5"/>
      <c r="G39" s="14">
        <f t="shared" ref="G39:G46" si="8">G38-($G$37-$G$47)/10</f>
        <v>4.8000000000000001E-2</v>
      </c>
      <c r="J39" s="34">
        <v>1.0999999999999999E-2</v>
      </c>
      <c r="K39" s="34">
        <f t="shared" si="4"/>
        <v>1.0265781007289147E-2</v>
      </c>
      <c r="L39" s="34">
        <f t="shared" si="7"/>
        <v>5.909390963607257E-3</v>
      </c>
    </row>
    <row r="40" spans="1:12" x14ac:dyDescent="0.35">
      <c r="A40">
        <v>2033</v>
      </c>
      <c r="B40" s="13"/>
      <c r="E40" s="5"/>
      <c r="G40" s="14">
        <f t="shared" si="8"/>
        <v>4.7E-2</v>
      </c>
      <c r="J40" s="34">
        <v>1.0999999999999999E-2</v>
      </c>
      <c r="K40" s="34">
        <f t="shared" si="4"/>
        <v>1.0265781007289147E-2</v>
      </c>
      <c r="L40" s="34">
        <f t="shared" si="7"/>
        <v>5.909390963607257E-3</v>
      </c>
    </row>
    <row r="41" spans="1:12" x14ac:dyDescent="0.35">
      <c r="A41">
        <v>2034</v>
      </c>
      <c r="B41" s="13"/>
      <c r="E41" s="5"/>
      <c r="G41" s="14">
        <f t="shared" si="8"/>
        <v>4.5999999999999999E-2</v>
      </c>
      <c r="J41" s="34">
        <v>1.0999999999999999E-2</v>
      </c>
      <c r="K41" s="34">
        <f t="shared" si="4"/>
        <v>1.0265781007289147E-2</v>
      </c>
      <c r="L41" s="34">
        <f t="shared" si="7"/>
        <v>5.909390963607257E-3</v>
      </c>
    </row>
    <row r="42" spans="1:12" x14ac:dyDescent="0.35">
      <c r="A42">
        <v>2035</v>
      </c>
      <c r="B42" s="13"/>
      <c r="E42" s="5"/>
      <c r="G42" s="14">
        <f t="shared" si="8"/>
        <v>4.4999999999999998E-2</v>
      </c>
      <c r="J42" s="34">
        <v>1.0999999999999999E-2</v>
      </c>
      <c r="K42" s="34">
        <f t="shared" si="4"/>
        <v>1.0265781007289147E-2</v>
      </c>
      <c r="L42" s="34">
        <f t="shared" si="7"/>
        <v>5.909390963607257E-3</v>
      </c>
    </row>
    <row r="43" spans="1:12" x14ac:dyDescent="0.35">
      <c r="A43">
        <v>2036</v>
      </c>
      <c r="B43" s="13"/>
      <c r="E43" s="5"/>
      <c r="G43" s="14">
        <f t="shared" si="8"/>
        <v>4.3999999999999997E-2</v>
      </c>
      <c r="J43" s="34">
        <v>0.01</v>
      </c>
      <c r="K43" s="34">
        <f t="shared" si="4"/>
        <v>9.2657810072891474E-3</v>
      </c>
      <c r="L43" s="34">
        <f t="shared" si="7"/>
        <v>4.9093909636072578E-3</v>
      </c>
    </row>
    <row r="44" spans="1:12" x14ac:dyDescent="0.35">
      <c r="A44">
        <v>2037</v>
      </c>
      <c r="B44" s="13"/>
      <c r="E44" s="5"/>
      <c r="G44" s="14">
        <f t="shared" si="8"/>
        <v>4.2999999999999997E-2</v>
      </c>
      <c r="J44" s="34">
        <v>0.01</v>
      </c>
      <c r="K44" s="34">
        <f t="shared" si="4"/>
        <v>9.2657810072891474E-3</v>
      </c>
      <c r="L44" s="34">
        <f t="shared" si="7"/>
        <v>4.9093909636072578E-3</v>
      </c>
    </row>
    <row r="45" spans="1:12" x14ac:dyDescent="0.35">
      <c r="A45">
        <v>2038</v>
      </c>
      <c r="B45" s="13"/>
      <c r="E45" s="5"/>
      <c r="G45" s="14">
        <f t="shared" si="8"/>
        <v>4.1999999999999996E-2</v>
      </c>
      <c r="J45" s="34">
        <v>0.01</v>
      </c>
      <c r="K45" s="34">
        <f t="shared" si="4"/>
        <v>9.2657810072891474E-3</v>
      </c>
      <c r="L45" s="34">
        <f t="shared" si="7"/>
        <v>4.9093909636072578E-3</v>
      </c>
    </row>
    <row r="46" spans="1:12" x14ac:dyDescent="0.35">
      <c r="A46">
        <v>2039</v>
      </c>
      <c r="B46" s="13"/>
      <c r="E46" s="5"/>
      <c r="G46" s="14">
        <f t="shared" si="8"/>
        <v>4.0999999999999995E-2</v>
      </c>
      <c r="J46" s="34">
        <v>0.01</v>
      </c>
      <c r="K46" s="34">
        <f t="shared" si="4"/>
        <v>9.2657810072891474E-3</v>
      </c>
      <c r="L46" s="34">
        <f t="shared" si="7"/>
        <v>4.9093909636072578E-3</v>
      </c>
    </row>
    <row r="47" spans="1:12" x14ac:dyDescent="0.35">
      <c r="A47">
        <v>2040</v>
      </c>
      <c r="B47" s="13"/>
      <c r="E47" s="5"/>
      <c r="G47" s="14">
        <f>4%</f>
        <v>0.04</v>
      </c>
      <c r="J47" s="34">
        <v>0.01</v>
      </c>
      <c r="K47" s="34">
        <f t="shared" si="4"/>
        <v>9.2657810072891474E-3</v>
      </c>
      <c r="L47" s="34">
        <f t="shared" si="7"/>
        <v>4.9093909636072578E-3</v>
      </c>
    </row>
    <row r="49" spans="1:13" x14ac:dyDescent="0.35">
      <c r="A49" t="s">
        <v>1</v>
      </c>
      <c r="B49" t="s">
        <v>161</v>
      </c>
      <c r="D49" t="s">
        <v>164</v>
      </c>
    </row>
    <row r="50" spans="1:13" ht="15" thickBot="1" x14ac:dyDescent="0.4">
      <c r="A50">
        <v>2020</v>
      </c>
      <c r="B50" s="16">
        <f>'CEIC inflows'!E106</f>
        <v>253095.61605858</v>
      </c>
      <c r="D50"/>
    </row>
    <row r="51" spans="1:13" x14ac:dyDescent="0.35">
      <c r="A51">
        <v>2021</v>
      </c>
      <c r="B51" s="16">
        <f>'CEIC inflows'!E107</f>
        <v>344074.97706248</v>
      </c>
      <c r="D51" s="20" t="s">
        <v>165</v>
      </c>
      <c r="E51" s="20"/>
    </row>
    <row r="52" spans="1:13" x14ac:dyDescent="0.35">
      <c r="A52">
        <v>2022</v>
      </c>
      <c r="B52" s="16">
        <f>'CEIC inflows'!E108</f>
        <v>180166.88134503999</v>
      </c>
      <c r="D52" s="17" t="s">
        <v>166</v>
      </c>
      <c r="E52" s="17">
        <v>0.9995175567233765</v>
      </c>
    </row>
    <row r="53" spans="1:13" x14ac:dyDescent="0.35">
      <c r="A53">
        <v>2023</v>
      </c>
      <c r="B53" s="16">
        <f>'CEIC inflows'!E109</f>
        <v>33001.245963869995</v>
      </c>
      <c r="D53" s="17" t="s">
        <v>167</v>
      </c>
      <c r="E53" s="17">
        <v>0.99903534619826806</v>
      </c>
    </row>
    <row r="54" spans="1:13" x14ac:dyDescent="0.35">
      <c r="A54">
        <v>2024</v>
      </c>
      <c r="B54" s="21">
        <f>$E$65+$E$66*A54</f>
        <v>-125326.02964144945</v>
      </c>
      <c r="D54" s="17" t="s">
        <v>168</v>
      </c>
      <c r="E54" s="17">
        <v>0.99807069239653612</v>
      </c>
    </row>
    <row r="55" spans="1:13" x14ac:dyDescent="0.35">
      <c r="A55">
        <v>2025</v>
      </c>
      <c r="B55" s="21">
        <f t="shared" ref="B55:B56" si="9">$E$65+$E$66*A55</f>
        <v>-280862.89519077539</v>
      </c>
      <c r="D55" s="17" t="s">
        <v>169</v>
      </c>
      <c r="E55" s="17">
        <v>6835.0808104412863</v>
      </c>
    </row>
    <row r="56" spans="1:13" ht="15" thickBot="1" x14ac:dyDescent="0.4">
      <c r="A56">
        <v>2026</v>
      </c>
      <c r="B56" s="21">
        <f t="shared" si="9"/>
        <v>-436399.76074010134</v>
      </c>
      <c r="D56" s="18" t="s">
        <v>170</v>
      </c>
      <c r="E56" s="18">
        <v>3</v>
      </c>
    </row>
    <row r="57" spans="1:13" x14ac:dyDescent="0.35">
      <c r="D57"/>
    </row>
    <row r="58" spans="1:13" ht="15" thickBot="1" x14ac:dyDescent="0.4">
      <c r="A58" t="s">
        <v>1</v>
      </c>
      <c r="B58" t="s">
        <v>191</v>
      </c>
      <c r="D58" t="s">
        <v>171</v>
      </c>
    </row>
    <row r="59" spans="1:13" x14ac:dyDescent="0.35">
      <c r="A59">
        <v>2024</v>
      </c>
      <c r="B59" s="35">
        <v>2.5000000000000001E-2</v>
      </c>
      <c r="D59" s="19"/>
      <c r="E59" s="19" t="s">
        <v>176</v>
      </c>
      <c r="F59" s="19" t="s">
        <v>177</v>
      </c>
      <c r="G59" s="19" t="s">
        <v>178</v>
      </c>
      <c r="H59" s="19" t="s">
        <v>179</v>
      </c>
      <c r="I59" s="19" t="s">
        <v>180</v>
      </c>
    </row>
    <row r="60" spans="1:13" x14ac:dyDescent="0.35">
      <c r="A60">
        <v>2025</v>
      </c>
      <c r="B60" s="35">
        <v>2.5000000000000001E-2</v>
      </c>
      <c r="D60" s="17" t="s">
        <v>172</v>
      </c>
      <c r="E60" s="17">
        <v>1</v>
      </c>
      <c r="F60" s="17">
        <v>48383433089.805161</v>
      </c>
      <c r="G60" s="17">
        <v>48383433089.805161</v>
      </c>
      <c r="H60" s="17">
        <v>1035.6413299824737</v>
      </c>
      <c r="I60" s="17">
        <v>1.977587515670301E-2</v>
      </c>
    </row>
    <row r="61" spans="1:13" x14ac:dyDescent="0.35">
      <c r="A61">
        <v>2026</v>
      </c>
      <c r="B61" s="35">
        <v>2.1999999999999999E-2</v>
      </c>
      <c r="D61" s="17" t="s">
        <v>173</v>
      </c>
      <c r="E61" s="17">
        <v>1</v>
      </c>
      <c r="F61" s="17">
        <v>46718329.68526271</v>
      </c>
      <c r="G61" s="17">
        <v>46718329.68526271</v>
      </c>
      <c r="H61" s="17"/>
      <c r="I61" s="17"/>
    </row>
    <row r="62" spans="1:13" ht="15" thickBot="1" x14ac:dyDescent="0.4">
      <c r="D62" s="18" t="s">
        <v>174</v>
      </c>
      <c r="E62" s="18">
        <v>2</v>
      </c>
      <c r="F62" s="18">
        <v>48430151419.490425</v>
      </c>
      <c r="G62" s="18"/>
      <c r="H62" s="18"/>
      <c r="I62" s="18"/>
    </row>
    <row r="63" spans="1:13" ht="15" thickBot="1" x14ac:dyDescent="0.4">
      <c r="D63"/>
    </row>
    <row r="64" spans="1:13" x14ac:dyDescent="0.35">
      <c r="D64" s="19"/>
      <c r="E64" s="19" t="s">
        <v>181</v>
      </c>
      <c r="F64" s="19" t="s">
        <v>169</v>
      </c>
      <c r="G64" s="19" t="s">
        <v>182</v>
      </c>
      <c r="H64" s="19" t="s">
        <v>183</v>
      </c>
      <c r="I64" s="19" t="s">
        <v>184</v>
      </c>
      <c r="J64" s="19" t="s">
        <v>185</v>
      </c>
      <c r="K64" s="19" t="s">
        <v>186</v>
      </c>
      <c r="L64" s="19" t="s">
        <v>187</v>
      </c>
      <c r="M64" s="19" t="s">
        <v>187</v>
      </c>
    </row>
    <row r="65" spans="4:13" x14ac:dyDescent="0.35">
      <c r="D65" s="17" t="s">
        <v>175</v>
      </c>
      <c r="E65" s="17">
        <v>314681289.84215194</v>
      </c>
      <c r="F65" s="17">
        <v>9772593.6826022472</v>
      </c>
      <c r="G65" s="17">
        <v>32.200386106542659</v>
      </c>
      <c r="H65" s="17">
        <v>1.9764211113772797E-2</v>
      </c>
      <c r="I65" s="17">
        <v>190508713.70756024</v>
      </c>
      <c r="J65" s="17">
        <v>438853865.97674364</v>
      </c>
      <c r="K65" s="17">
        <v>190508713.70756024</v>
      </c>
      <c r="L65" s="17">
        <v>438853865.97674364</v>
      </c>
      <c r="M65" s="17">
        <v>333134081.62207085</v>
      </c>
    </row>
    <row r="66" spans="4:13" ht="15" thickBot="1" x14ac:dyDescent="0.4">
      <c r="D66" s="18" t="s">
        <v>197</v>
      </c>
      <c r="E66" s="18">
        <v>-155536.86554930505</v>
      </c>
      <c r="F66" s="18">
        <v>4833.1319910210759</v>
      </c>
      <c r="G66" s="18">
        <v>-32.181381728920137</v>
      </c>
      <c r="H66" s="18">
        <v>1.9775875156702996E-2</v>
      </c>
      <c r="I66" s="18">
        <v>-216947.63014417453</v>
      </c>
      <c r="J66" s="18">
        <v>-94126.100954435562</v>
      </c>
      <c r="K66" s="18">
        <v>-216947.63014417453</v>
      </c>
      <c r="L66" s="18">
        <v>-94126.100954435562</v>
      </c>
      <c r="M66" s="18">
        <v>-164665.63538117002</v>
      </c>
    </row>
    <row r="67" spans="4:13" x14ac:dyDescent="0.35">
      <c r="D67"/>
    </row>
    <row r="68" spans="4:13" x14ac:dyDescent="0.35">
      <c r="D68"/>
    </row>
    <row r="69" spans="4:13" x14ac:dyDescent="0.35">
      <c r="D69"/>
    </row>
    <row r="70" spans="4:13" x14ac:dyDescent="0.35">
      <c r="D70" t="s">
        <v>188</v>
      </c>
    </row>
    <row r="71" spans="4:13" ht="15" thickBot="1" x14ac:dyDescent="0.4">
      <c r="D71"/>
    </row>
    <row r="72" spans="4:13" x14ac:dyDescent="0.35">
      <c r="D72" s="19" t="s">
        <v>189</v>
      </c>
      <c r="E72" s="19" t="s">
        <v>198</v>
      </c>
      <c r="F72" s="19" t="s">
        <v>190</v>
      </c>
    </row>
    <row r="73" spans="4:13" x14ac:dyDescent="0.35">
      <c r="D73" s="17">
        <v>1</v>
      </c>
      <c r="E73" s="17">
        <v>341284.56700646877</v>
      </c>
      <c r="F73" s="17">
        <v>2790.4100560112274</v>
      </c>
    </row>
    <row r="74" spans="4:13" x14ac:dyDescent="0.35">
      <c r="D74" s="17">
        <v>2</v>
      </c>
      <c r="E74" s="17">
        <v>185747.70145714283</v>
      </c>
      <c r="F74" s="17">
        <v>-5580.8201121028396</v>
      </c>
    </row>
    <row r="75" spans="4:13" ht="15" thickBot="1" x14ac:dyDescent="0.4">
      <c r="D75" s="18">
        <v>3</v>
      </c>
      <c r="E75" s="18">
        <v>30210.835907816887</v>
      </c>
      <c r="F75" s="18">
        <v>2790.4100560531078</v>
      </c>
    </row>
    <row r="76" spans="4:13" x14ac:dyDescent="0.35">
      <c r="D76"/>
    </row>
    <row r="77" spans="4:13" x14ac:dyDescent="0.35">
      <c r="D7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UNCTAD nominal stock</vt:lpstr>
      <vt:lpstr>CEIC inflows</vt:lpstr>
      <vt:lpstr>Haver US CPI</vt:lpstr>
      <vt:lpstr>Real stock</vt:lpstr>
      <vt:lpstr>_DLX1.INC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Dinu, Sergiu</dc:creator>
  <cp:lastModifiedBy>Dinu, Sergiu</cp:lastModifiedBy>
  <dcterms:created xsi:type="dcterms:W3CDTF">2024-02-13T15:57:06Z</dcterms:created>
  <dcterms:modified xsi:type="dcterms:W3CDTF">2024-02-20T17:23:20Z</dcterms:modified>
</cp:coreProperties>
</file>