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6660" yWindow="0" windowWidth="20730" windowHeight="11760" activeTab="3"/>
  </bookViews>
  <sheets>
    <sheet name="Formats" sheetId="8" r:id="rId1"/>
    <sheet name="Inputs" sheetId="1" r:id="rId2"/>
    <sheet name="Workings" sheetId="9" r:id="rId3"/>
    <sheet name="Financial Statements" sheetId="10" r:id="rId4"/>
  </sheets>
  <definedNames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42273.5716087963</definedName>
    <definedName name="IQ_QTD" hidden="1">750000</definedName>
    <definedName name="IQ_TODAY" hidden="1">0</definedName>
    <definedName name="IQ_YTDMONTH" hidden="1">130000</definedName>
  </definedNames>
  <calcPr calcId="14562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0" i="10" l="1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M55" i="10" l="1"/>
  <c r="L55" i="9"/>
  <c r="L47" i="9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M7" i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1" i="10" l="1"/>
  <c r="A1" i="9"/>
  <c r="A1" i="1"/>
  <c r="L7" i="10" l="1"/>
  <c r="A10" i="1" l="1"/>
  <c r="A14" i="1" s="1"/>
  <c r="M6" i="1"/>
  <c r="L63" i="10"/>
  <c r="L64" i="10" s="1"/>
  <c r="L55" i="10"/>
  <c r="M6" i="10" l="1"/>
  <c r="A24" i="1"/>
  <c r="A34" i="1" s="1"/>
  <c r="A41" i="1" s="1"/>
  <c r="N6" i="1" l="1"/>
  <c r="M7" i="10"/>
  <c r="M15" i="9"/>
  <c r="A11" i="10"/>
  <c r="A31" i="10" s="1"/>
  <c r="A50" i="10" s="1"/>
  <c r="L14" i="9"/>
  <c r="M16" i="9" s="1"/>
  <c r="L20" i="9"/>
  <c r="N21" i="9" s="1"/>
  <c r="L24" i="9"/>
  <c r="L28" i="9"/>
  <c r="M32" i="9"/>
  <c r="M33" i="9" s="1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L58" i="9"/>
  <c r="A11" i="9"/>
  <c r="A36" i="9" s="1"/>
  <c r="A50" i="9" s="1"/>
  <c r="N6" i="10" l="1"/>
  <c r="M45" i="9"/>
  <c r="M44" i="9"/>
  <c r="L54" i="10"/>
  <c r="L66" i="10" s="1"/>
  <c r="O21" i="9"/>
  <c r="P21" i="9" s="1"/>
  <c r="Q21" i="9" s="1"/>
  <c r="N33" i="9"/>
  <c r="M53" i="9"/>
  <c r="M55" i="9" s="1"/>
  <c r="O6" i="1" l="1"/>
  <c r="N7" i="10"/>
  <c r="P33" i="9"/>
  <c r="O33" i="9"/>
  <c r="O45" i="9" s="1"/>
  <c r="N45" i="9"/>
  <c r="M59" i="9"/>
  <c r="R21" i="9"/>
  <c r="Q33" i="9"/>
  <c r="M41" i="10" l="1"/>
  <c r="M22" i="10"/>
  <c r="N15" i="9"/>
  <c r="N16" i="9"/>
  <c r="O6" i="10"/>
  <c r="P45" i="9"/>
  <c r="Q45" i="9"/>
  <c r="N53" i="9"/>
  <c r="N55" i="9" s="1"/>
  <c r="S21" i="9"/>
  <c r="R33" i="9"/>
  <c r="M24" i="10" l="1"/>
  <c r="M26" i="10" s="1"/>
  <c r="M28" i="10" s="1"/>
  <c r="P6" i="1"/>
  <c r="O7" i="10"/>
  <c r="R45" i="9"/>
  <c r="N59" i="9"/>
  <c r="S33" i="9"/>
  <c r="T21" i="9"/>
  <c r="M17" i="9"/>
  <c r="M39" i="9"/>
  <c r="N22" i="10" l="1"/>
  <c r="N41" i="10"/>
  <c r="O16" i="9"/>
  <c r="O15" i="9"/>
  <c r="P6" i="10"/>
  <c r="O53" i="9"/>
  <c r="O55" i="9" s="1"/>
  <c r="S45" i="9"/>
  <c r="U21" i="9"/>
  <c r="T33" i="9"/>
  <c r="M29" i="9"/>
  <c r="M25" i="9"/>
  <c r="Q6" i="1" l="1"/>
  <c r="P7" i="10"/>
  <c r="T45" i="9"/>
  <c r="O59" i="9"/>
  <c r="M13" i="10"/>
  <c r="M33" i="10"/>
  <c r="V21" i="9"/>
  <c r="U33" i="9"/>
  <c r="N17" i="9"/>
  <c r="N39" i="9"/>
  <c r="O22" i="10" l="1"/>
  <c r="O41" i="10"/>
  <c r="P16" i="9"/>
  <c r="P15" i="9"/>
  <c r="Q6" i="10"/>
  <c r="M19" i="10"/>
  <c r="M45" i="10" s="1"/>
  <c r="U45" i="9"/>
  <c r="P53" i="9"/>
  <c r="P55" i="9" s="1"/>
  <c r="O17" i="9"/>
  <c r="O39" i="9"/>
  <c r="N25" i="9"/>
  <c r="N29" i="9"/>
  <c r="W21" i="9"/>
  <c r="V33" i="9"/>
  <c r="R6" i="1" l="1"/>
  <c r="Q7" i="10"/>
  <c r="N24" i="10"/>
  <c r="N26" i="10" s="1"/>
  <c r="N28" i="10" s="1"/>
  <c r="N55" i="10" s="1"/>
  <c r="V45" i="9"/>
  <c r="P59" i="9"/>
  <c r="N13" i="10"/>
  <c r="N33" i="10"/>
  <c r="W33" i="9"/>
  <c r="X21" i="9"/>
  <c r="O29" i="9"/>
  <c r="O25" i="9"/>
  <c r="P22" i="10" l="1"/>
  <c r="P41" i="10"/>
  <c r="Q16" i="9"/>
  <c r="Q15" i="9"/>
  <c r="R6" i="10"/>
  <c r="N19" i="10"/>
  <c r="O24" i="10" s="1"/>
  <c r="O26" i="10" s="1"/>
  <c r="O28" i="10" s="1"/>
  <c r="O55" i="10" s="1"/>
  <c r="W45" i="9"/>
  <c r="Q53" i="9"/>
  <c r="Q55" i="9" s="1"/>
  <c r="O13" i="10"/>
  <c r="O33" i="10"/>
  <c r="Y21" i="9"/>
  <c r="X33" i="9"/>
  <c r="S6" i="1" l="1"/>
  <c r="R7" i="10"/>
  <c r="O19" i="10"/>
  <c r="X45" i="9"/>
  <c r="Q59" i="9"/>
  <c r="N45" i="10"/>
  <c r="Z21" i="9"/>
  <c r="Y33" i="9"/>
  <c r="P17" i="9"/>
  <c r="P39" i="9"/>
  <c r="Q22" i="10" l="1"/>
  <c r="Q41" i="10"/>
  <c r="R15" i="9"/>
  <c r="R16" i="9"/>
  <c r="S6" i="10"/>
  <c r="R53" i="9"/>
  <c r="R55" i="9" s="1"/>
  <c r="Y45" i="9"/>
  <c r="O45" i="10"/>
  <c r="P24" i="10"/>
  <c r="P26" i="10" s="1"/>
  <c r="P28" i="10" s="1"/>
  <c r="P55" i="10" s="1"/>
  <c r="Q17" i="9"/>
  <c r="Q39" i="9"/>
  <c r="AA21" i="9"/>
  <c r="Z33" i="9"/>
  <c r="P25" i="9"/>
  <c r="P29" i="9"/>
  <c r="T6" i="1" l="1"/>
  <c r="S7" i="10"/>
  <c r="Z45" i="9"/>
  <c r="R59" i="9"/>
  <c r="P33" i="10"/>
  <c r="P13" i="10"/>
  <c r="AA33" i="9"/>
  <c r="AB21" i="9"/>
  <c r="Q25" i="9"/>
  <c r="Q29" i="9"/>
  <c r="R22" i="10" l="1"/>
  <c r="R41" i="10"/>
  <c r="S15" i="9"/>
  <c r="S16" i="9"/>
  <c r="T6" i="10"/>
  <c r="P19" i="10"/>
  <c r="P45" i="10" s="1"/>
  <c r="AA45" i="9"/>
  <c r="S53" i="9"/>
  <c r="S55" i="9" s="1"/>
  <c r="Q13" i="10"/>
  <c r="Q33" i="10"/>
  <c r="R17" i="9"/>
  <c r="R39" i="9"/>
  <c r="AC21" i="9"/>
  <c r="AB33" i="9"/>
  <c r="U6" i="1" l="1"/>
  <c r="T7" i="10"/>
  <c r="Q19" i="10"/>
  <c r="S59" i="9"/>
  <c r="AB45" i="9"/>
  <c r="AD21" i="9"/>
  <c r="AC33" i="9"/>
  <c r="R25" i="9"/>
  <c r="R29" i="9"/>
  <c r="S41" i="10" l="1"/>
  <c r="S22" i="10"/>
  <c r="T15" i="9"/>
  <c r="T16" i="9"/>
  <c r="U6" i="10"/>
  <c r="Q24" i="10"/>
  <c r="Q26" i="10" s="1"/>
  <c r="Q28" i="10" s="1"/>
  <c r="Q55" i="10" s="1"/>
  <c r="AC45" i="9"/>
  <c r="T53" i="9"/>
  <c r="T55" i="9" s="1"/>
  <c r="R13" i="10"/>
  <c r="R33" i="10"/>
  <c r="AE21" i="9"/>
  <c r="AD33" i="9"/>
  <c r="V6" i="1" l="1"/>
  <c r="U7" i="10"/>
  <c r="R19" i="10"/>
  <c r="AD45" i="9"/>
  <c r="T59" i="9"/>
  <c r="AE33" i="9"/>
  <c r="AF21" i="9"/>
  <c r="S17" i="9"/>
  <c r="S39" i="9"/>
  <c r="T41" i="10" l="1"/>
  <c r="T22" i="10"/>
  <c r="U15" i="9"/>
  <c r="U16" i="9"/>
  <c r="V6" i="10"/>
  <c r="Q45" i="10"/>
  <c r="AE45" i="9"/>
  <c r="U53" i="9"/>
  <c r="U55" i="9" s="1"/>
  <c r="AG21" i="9"/>
  <c r="AF33" i="9"/>
  <c r="S25" i="9"/>
  <c r="S29" i="9"/>
  <c r="R24" i="10" l="1"/>
  <c r="W6" i="1"/>
  <c r="V7" i="10"/>
  <c r="AF45" i="9"/>
  <c r="U59" i="9"/>
  <c r="S13" i="10"/>
  <c r="S33" i="10"/>
  <c r="AH21" i="9"/>
  <c r="AG33" i="9"/>
  <c r="T17" i="9"/>
  <c r="T39" i="9"/>
  <c r="U41" i="10" l="1"/>
  <c r="U22" i="10"/>
  <c r="R45" i="10"/>
  <c r="R26" i="10"/>
  <c r="V15" i="9"/>
  <c r="V16" i="9"/>
  <c r="W6" i="10"/>
  <c r="S19" i="10"/>
  <c r="V53" i="9"/>
  <c r="V55" i="9" s="1"/>
  <c r="AG45" i="9"/>
  <c r="T25" i="9"/>
  <c r="T29" i="9"/>
  <c r="AI21" i="9"/>
  <c r="AH33" i="9"/>
  <c r="R28" i="10" l="1"/>
  <c r="X6" i="1"/>
  <c r="W7" i="10"/>
  <c r="AH45" i="9"/>
  <c r="V59" i="9"/>
  <c r="T13" i="10"/>
  <c r="T33" i="10"/>
  <c r="AI33" i="9"/>
  <c r="AJ21" i="9"/>
  <c r="U17" i="9"/>
  <c r="U39" i="9"/>
  <c r="R55" i="10" l="1"/>
  <c r="V22" i="10"/>
  <c r="V41" i="10"/>
  <c r="W15" i="9"/>
  <c r="W16" i="9"/>
  <c r="X6" i="10"/>
  <c r="T19" i="10"/>
  <c r="AI45" i="9"/>
  <c r="W53" i="9"/>
  <c r="W55" i="9" s="1"/>
  <c r="U25" i="9"/>
  <c r="U29" i="9"/>
  <c r="AK21" i="9"/>
  <c r="AJ33" i="9"/>
  <c r="S24" i="10" l="1"/>
  <c r="Y6" i="1"/>
  <c r="X7" i="10"/>
  <c r="W59" i="9"/>
  <c r="AJ45" i="9"/>
  <c r="U13" i="10"/>
  <c r="U33" i="10"/>
  <c r="V17" i="9"/>
  <c r="V39" i="9"/>
  <c r="AK33" i="9"/>
  <c r="S26" i="10" l="1"/>
  <c r="S28" i="10" s="1"/>
  <c r="S55" i="10" s="1"/>
  <c r="S45" i="10"/>
  <c r="W41" i="10"/>
  <c r="W22" i="10"/>
  <c r="X16" i="9"/>
  <c r="X15" i="9"/>
  <c r="Y6" i="10"/>
  <c r="U19" i="10"/>
  <c r="AK45" i="9"/>
  <c r="X53" i="9"/>
  <c r="X55" i="9" s="1"/>
  <c r="V25" i="9"/>
  <c r="V29" i="9"/>
  <c r="T24" i="10" l="1"/>
  <c r="Z6" i="1"/>
  <c r="Y7" i="10"/>
  <c r="X59" i="9"/>
  <c r="V13" i="10"/>
  <c r="V33" i="10"/>
  <c r="W17" i="9"/>
  <c r="W39" i="9"/>
  <c r="T26" i="10" l="1"/>
  <c r="T28" i="10" s="1"/>
  <c r="T55" i="10" s="1"/>
  <c r="T45" i="10"/>
  <c r="X22" i="10"/>
  <c r="X41" i="10"/>
  <c r="Y15" i="9"/>
  <c r="Y16" i="9"/>
  <c r="Z6" i="10"/>
  <c r="V19" i="10"/>
  <c r="Y53" i="9"/>
  <c r="Y55" i="9" s="1"/>
  <c r="W25" i="9"/>
  <c r="W29" i="9"/>
  <c r="U24" i="10" l="1"/>
  <c r="AA6" i="1"/>
  <c r="Z7" i="10"/>
  <c r="Y59" i="9"/>
  <c r="W13" i="10"/>
  <c r="W33" i="10"/>
  <c r="X17" i="9"/>
  <c r="X39" i="9"/>
  <c r="U26" i="10" l="1"/>
  <c r="U28" i="10" s="1"/>
  <c r="U55" i="10" s="1"/>
  <c r="U45" i="10"/>
  <c r="Y22" i="10"/>
  <c r="Y41" i="10"/>
  <c r="Z16" i="9"/>
  <c r="Z15" i="9"/>
  <c r="AA6" i="10"/>
  <c r="W19" i="10"/>
  <c r="Z53" i="9"/>
  <c r="Z55" i="9" s="1"/>
  <c r="X29" i="9"/>
  <c r="X25" i="9"/>
  <c r="V24" i="10" l="1"/>
  <c r="AB6" i="1"/>
  <c r="AA7" i="10"/>
  <c r="Z59" i="9"/>
  <c r="X13" i="10"/>
  <c r="X33" i="10"/>
  <c r="Y17" i="9"/>
  <c r="Y39" i="9"/>
  <c r="V26" i="10" l="1"/>
  <c r="V28" i="10" s="1"/>
  <c r="V55" i="10" s="1"/>
  <c r="V45" i="10"/>
  <c r="Z22" i="10"/>
  <c r="Z41" i="10"/>
  <c r="AA16" i="9"/>
  <c r="AA15" i="9"/>
  <c r="AB6" i="10"/>
  <c r="X19" i="10"/>
  <c r="AA53" i="9"/>
  <c r="AA55" i="9" s="1"/>
  <c r="Y29" i="9"/>
  <c r="Y25" i="9"/>
  <c r="W24" i="10" l="1"/>
  <c r="AC6" i="1"/>
  <c r="AB7" i="10"/>
  <c r="AA59" i="9"/>
  <c r="Y13" i="10"/>
  <c r="Y33" i="10"/>
  <c r="Z17" i="9"/>
  <c r="Z39" i="9"/>
  <c r="W26" i="10" l="1"/>
  <c r="W28" i="10" s="1"/>
  <c r="W55" i="10" s="1"/>
  <c r="W45" i="10"/>
  <c r="AA41" i="10"/>
  <c r="AA22" i="10"/>
  <c r="AB16" i="9"/>
  <c r="AB15" i="9"/>
  <c r="AC6" i="10"/>
  <c r="Y19" i="10"/>
  <c r="AB53" i="9"/>
  <c r="AB55" i="9" s="1"/>
  <c r="AA17" i="9"/>
  <c r="AA39" i="9"/>
  <c r="Z25" i="9"/>
  <c r="Z29" i="9"/>
  <c r="X24" i="10" l="1"/>
  <c r="AD6" i="1"/>
  <c r="AC7" i="10"/>
  <c r="AB59" i="9"/>
  <c r="Z13" i="10"/>
  <c r="Z33" i="10"/>
  <c r="AA29" i="9"/>
  <c r="AA25" i="9"/>
  <c r="X26" i="10" l="1"/>
  <c r="X28" i="10" s="1"/>
  <c r="X55" i="10" s="1"/>
  <c r="X45" i="10"/>
  <c r="AB41" i="10"/>
  <c r="AB22" i="10"/>
  <c r="AC15" i="9"/>
  <c r="AC16" i="9"/>
  <c r="AD6" i="10"/>
  <c r="Z19" i="10"/>
  <c r="AC53" i="9"/>
  <c r="AC55" i="9" s="1"/>
  <c r="AA13" i="10"/>
  <c r="AA33" i="10"/>
  <c r="Y24" i="10" l="1"/>
  <c r="AE6" i="1"/>
  <c r="AD7" i="10"/>
  <c r="AA19" i="10"/>
  <c r="AC59" i="9"/>
  <c r="AB17" i="9"/>
  <c r="AB39" i="9"/>
  <c r="Y26" i="10" l="1"/>
  <c r="Y28" i="10" s="1"/>
  <c r="Y55" i="10" s="1"/>
  <c r="Y45" i="10"/>
  <c r="AC41" i="10"/>
  <c r="AC22" i="10"/>
  <c r="AD15" i="9"/>
  <c r="AD16" i="9"/>
  <c r="AE6" i="10"/>
  <c r="AD53" i="9"/>
  <c r="AD55" i="9" s="1"/>
  <c r="AB29" i="9"/>
  <c r="AB25" i="9"/>
  <c r="Z24" i="10" l="1"/>
  <c r="AF6" i="1"/>
  <c r="AE7" i="10"/>
  <c r="AD59" i="9"/>
  <c r="AB13" i="10"/>
  <c r="AB33" i="10"/>
  <c r="AC17" i="9"/>
  <c r="AC39" i="9"/>
  <c r="Z26" i="10" l="1"/>
  <c r="Z28" i="10" s="1"/>
  <c r="Z55" i="10" s="1"/>
  <c r="Z45" i="10"/>
  <c r="AD22" i="10"/>
  <c r="AD41" i="10"/>
  <c r="AE16" i="9"/>
  <c r="AE15" i="9"/>
  <c r="AF6" i="10"/>
  <c r="AB19" i="10"/>
  <c r="AE53" i="9"/>
  <c r="AE55" i="9" s="1"/>
  <c r="AC25" i="9"/>
  <c r="AC29" i="9"/>
  <c r="AA24" i="10" l="1"/>
  <c r="AG6" i="1"/>
  <c r="AF7" i="10"/>
  <c r="AE59" i="9"/>
  <c r="AC13" i="10"/>
  <c r="AC33" i="10"/>
  <c r="AD17" i="9"/>
  <c r="AD39" i="9"/>
  <c r="AA26" i="10" l="1"/>
  <c r="AA28" i="10" s="1"/>
  <c r="AA55" i="10" s="1"/>
  <c r="AA45" i="10"/>
  <c r="AE22" i="10"/>
  <c r="AE41" i="10"/>
  <c r="AF16" i="9"/>
  <c r="AF15" i="9"/>
  <c r="AG6" i="10"/>
  <c r="AC19" i="10"/>
  <c r="AF53" i="9"/>
  <c r="AF55" i="9" s="1"/>
  <c r="AD25" i="9"/>
  <c r="AD29" i="9"/>
  <c r="AB24" i="10" l="1"/>
  <c r="AH6" i="1"/>
  <c r="AG7" i="10"/>
  <c r="AF59" i="9"/>
  <c r="AD13" i="10"/>
  <c r="AD33" i="10"/>
  <c r="AE17" i="9"/>
  <c r="AE39" i="9"/>
  <c r="AB26" i="10" l="1"/>
  <c r="AB28" i="10" s="1"/>
  <c r="AB55" i="10" s="1"/>
  <c r="AB45" i="10"/>
  <c r="AF22" i="10"/>
  <c r="AF41" i="10"/>
  <c r="AG16" i="9"/>
  <c r="AG15" i="9"/>
  <c r="AH6" i="10"/>
  <c r="AD19" i="10"/>
  <c r="AG53" i="9"/>
  <c r="AG55" i="9" s="1"/>
  <c r="AE25" i="9"/>
  <c r="AE29" i="9"/>
  <c r="AC24" i="10" l="1"/>
  <c r="AI6" i="1"/>
  <c r="AH7" i="10"/>
  <c r="AG59" i="9"/>
  <c r="AE13" i="10"/>
  <c r="AE33" i="10"/>
  <c r="AF17" i="9"/>
  <c r="AF39" i="9"/>
  <c r="AC26" i="10" l="1"/>
  <c r="AC28" i="10" s="1"/>
  <c r="AC55" i="10" s="1"/>
  <c r="AC45" i="10"/>
  <c r="AG22" i="10"/>
  <c r="AG41" i="10"/>
  <c r="AH16" i="9"/>
  <c r="AH15" i="9"/>
  <c r="AI6" i="10"/>
  <c r="AE19" i="10"/>
  <c r="AH53" i="9"/>
  <c r="AH55" i="9" s="1"/>
  <c r="AF25" i="9"/>
  <c r="AF29" i="9"/>
  <c r="AD24" i="10" l="1"/>
  <c r="AJ6" i="1"/>
  <c r="AI7" i="10"/>
  <c r="AH59" i="9"/>
  <c r="AF13" i="10"/>
  <c r="AF33" i="10"/>
  <c r="AG17" i="9"/>
  <c r="AG39" i="9"/>
  <c r="AD26" i="10" l="1"/>
  <c r="AD28" i="10" s="1"/>
  <c r="AD55" i="10" s="1"/>
  <c r="AD45" i="10"/>
  <c r="AH22" i="10"/>
  <c r="AH41" i="10"/>
  <c r="AI15" i="9"/>
  <c r="AI16" i="9"/>
  <c r="AJ6" i="10"/>
  <c r="AF19" i="10"/>
  <c r="AI53" i="9"/>
  <c r="AI55" i="9" s="1"/>
  <c r="AG29" i="9"/>
  <c r="AG25" i="9"/>
  <c r="AE24" i="10" l="1"/>
  <c r="AK6" i="1"/>
  <c r="AJ7" i="10"/>
  <c r="AI59" i="9"/>
  <c r="AG13" i="10"/>
  <c r="AG33" i="10"/>
  <c r="AH17" i="9"/>
  <c r="AH39" i="9"/>
  <c r="AE26" i="10" l="1"/>
  <c r="AE28" i="10" s="1"/>
  <c r="AE55" i="10" s="1"/>
  <c r="AE45" i="10"/>
  <c r="AI41" i="10"/>
  <c r="AI22" i="10"/>
  <c r="AJ15" i="9"/>
  <c r="AJ16" i="9"/>
  <c r="AK6" i="10"/>
  <c r="AG19" i="10"/>
  <c r="AJ53" i="9"/>
  <c r="AJ55" i="9" s="1"/>
  <c r="AH29" i="9"/>
  <c r="AH25" i="9"/>
  <c r="AF24" i="10" l="1"/>
  <c r="AK7" i="10"/>
  <c r="AJ59" i="9"/>
  <c r="AH13" i="10"/>
  <c r="AH33" i="10"/>
  <c r="AI17" i="9"/>
  <c r="AI39" i="9"/>
  <c r="AF26" i="10" l="1"/>
  <c r="AF28" i="10" s="1"/>
  <c r="AF55" i="10" s="1"/>
  <c r="AF45" i="10"/>
  <c r="AJ22" i="10"/>
  <c r="AJ41" i="10"/>
  <c r="AK16" i="9"/>
  <c r="AK15" i="9"/>
  <c r="AH19" i="10"/>
  <c r="AK53" i="9"/>
  <c r="AK55" i="9" s="1"/>
  <c r="AI25" i="9"/>
  <c r="AI29" i="9"/>
  <c r="AG24" i="10" l="1"/>
  <c r="AK59" i="9"/>
  <c r="AI13" i="10"/>
  <c r="AI33" i="10"/>
  <c r="AJ17" i="9"/>
  <c r="AJ39" i="9"/>
  <c r="AG26" i="10" l="1"/>
  <c r="AG28" i="10" s="1"/>
  <c r="AG55" i="10" s="1"/>
  <c r="AG45" i="10"/>
  <c r="AK41" i="10"/>
  <c r="AK22" i="10"/>
  <c r="AI19" i="10"/>
  <c r="AJ25" i="9"/>
  <c r="AJ29" i="9"/>
  <c r="AH24" i="10" l="1"/>
  <c r="AJ33" i="10"/>
  <c r="AJ13" i="10"/>
  <c r="AK17" i="9"/>
  <c r="AK39" i="9"/>
  <c r="AH26" i="10" l="1"/>
  <c r="AH28" i="10" s="1"/>
  <c r="AH55" i="10" s="1"/>
  <c r="AH45" i="10"/>
  <c r="AB41" i="9"/>
  <c r="AC41" i="9"/>
  <c r="AI41" i="9"/>
  <c r="AF41" i="9"/>
  <c r="AH41" i="9"/>
  <c r="AJ41" i="9"/>
  <c r="AG41" i="9"/>
  <c r="AJ19" i="10"/>
  <c r="M41" i="9"/>
  <c r="M46" i="9" s="1"/>
  <c r="O41" i="9"/>
  <c r="N41" i="9"/>
  <c r="Q41" i="9"/>
  <c r="P41" i="9"/>
  <c r="R41" i="9"/>
  <c r="S41" i="9"/>
  <c r="T41" i="9"/>
  <c r="U41" i="9"/>
  <c r="V41" i="9"/>
  <c r="W41" i="9"/>
  <c r="X41" i="9"/>
  <c r="Y41" i="9"/>
  <c r="AA41" i="9"/>
  <c r="Z41" i="9"/>
  <c r="AD41" i="9"/>
  <c r="AK41" i="9"/>
  <c r="AE41" i="9"/>
  <c r="AK25" i="9"/>
  <c r="AK29" i="9"/>
  <c r="M37" i="10" l="1"/>
  <c r="M39" i="10" s="1"/>
  <c r="M43" i="10" s="1"/>
  <c r="M47" i="10" s="1"/>
  <c r="M63" i="10" s="1"/>
  <c r="M47" i="9"/>
  <c r="M54" i="10" s="1"/>
  <c r="AI24" i="10"/>
  <c r="AK13" i="10"/>
  <c r="AK33" i="10"/>
  <c r="AI26" i="10" l="1"/>
  <c r="AI28" i="10" s="1"/>
  <c r="AI55" i="10" s="1"/>
  <c r="AI45" i="10"/>
  <c r="AK19" i="10"/>
  <c r="M64" i="10"/>
  <c r="M66" i="10" s="1"/>
  <c r="N44" i="9"/>
  <c r="AJ24" i="10" l="1"/>
  <c r="N46" i="9"/>
  <c r="AJ26" i="10" l="1"/>
  <c r="AJ28" i="10" s="1"/>
  <c r="AJ55" i="10" s="1"/>
  <c r="AJ45" i="10"/>
  <c r="N47" i="9"/>
  <c r="N37" i="10"/>
  <c r="N39" i="10" s="1"/>
  <c r="N43" i="10" s="1"/>
  <c r="N47" i="10" s="1"/>
  <c r="N63" i="10" s="1"/>
  <c r="N54" i="10"/>
  <c r="AK24" i="10" l="1"/>
  <c r="N64" i="10"/>
  <c r="N66" i="10" s="1"/>
  <c r="O44" i="9"/>
  <c r="AK26" i="10" l="1"/>
  <c r="AK28" i="10" s="1"/>
  <c r="AK55" i="10" s="1"/>
  <c r="AK45" i="10"/>
  <c r="O46" i="9"/>
  <c r="O47" i="9" l="1"/>
  <c r="O37" i="10"/>
  <c r="O39" i="10" s="1"/>
  <c r="O43" i="10" s="1"/>
  <c r="O47" i="10" s="1"/>
  <c r="O63" i="10" s="1"/>
  <c r="O54" i="10"/>
  <c r="O64" i="10" l="1"/>
  <c r="O66" i="10" s="1"/>
  <c r="P44" i="9"/>
  <c r="P46" i="9" l="1"/>
  <c r="P47" i="9" l="1"/>
  <c r="P37" i="10"/>
  <c r="P39" i="10" s="1"/>
  <c r="P43" i="10" s="1"/>
  <c r="P47" i="10" s="1"/>
  <c r="P63" i="10" s="1"/>
  <c r="P54" i="10"/>
  <c r="P64" i="10" l="1"/>
  <c r="P66" i="10" s="1"/>
  <c r="Q44" i="9"/>
  <c r="Q46" i="9" l="1"/>
  <c r="Q37" i="10" s="1"/>
  <c r="Q39" i="10" s="1"/>
  <c r="Q43" i="10" s="1"/>
  <c r="Q47" i="10" s="1"/>
  <c r="Q63" i="10" s="1"/>
  <c r="Q47" i="9"/>
  <c r="Q54" i="10" l="1"/>
  <c r="Q64" i="10" l="1"/>
  <c r="Q66" i="10" s="1"/>
  <c r="R44" i="9"/>
  <c r="R46" i="9" l="1"/>
  <c r="R47" i="9" l="1"/>
  <c r="R37" i="10"/>
  <c r="R39" i="10" s="1"/>
  <c r="R43" i="10" s="1"/>
  <c r="R47" i="10" s="1"/>
  <c r="R63" i="10" s="1"/>
  <c r="R54" i="10"/>
  <c r="R64" i="10" l="1"/>
  <c r="R66" i="10" s="1"/>
  <c r="S44" i="9"/>
  <c r="S46" i="9" l="1"/>
  <c r="S47" i="9" l="1"/>
  <c r="S37" i="10"/>
  <c r="S39" i="10" s="1"/>
  <c r="S43" i="10" s="1"/>
  <c r="S47" i="10" s="1"/>
  <c r="S63" i="10" s="1"/>
  <c r="S54" i="10"/>
  <c r="S64" i="10" l="1"/>
  <c r="S66" i="10" s="1"/>
  <c r="T44" i="9"/>
  <c r="T46" i="9" l="1"/>
  <c r="T47" i="9" l="1"/>
  <c r="T37" i="10"/>
  <c r="T39" i="10" s="1"/>
  <c r="T43" i="10" s="1"/>
  <c r="T47" i="10" s="1"/>
  <c r="T63" i="10" s="1"/>
  <c r="T54" i="10"/>
  <c r="T64" i="10" l="1"/>
  <c r="T66" i="10" s="1"/>
  <c r="U44" i="9"/>
  <c r="U46" i="9" l="1"/>
  <c r="U47" i="9" l="1"/>
  <c r="U37" i="10"/>
  <c r="U39" i="10" s="1"/>
  <c r="U43" i="10" s="1"/>
  <c r="U47" i="10" s="1"/>
  <c r="U63" i="10" s="1"/>
  <c r="U54" i="10"/>
  <c r="U64" i="10" l="1"/>
  <c r="U66" i="10" s="1"/>
  <c r="V44" i="9"/>
  <c r="V46" i="9" l="1"/>
  <c r="V47" i="9" l="1"/>
  <c r="V37" i="10"/>
  <c r="V39" i="10" s="1"/>
  <c r="V43" i="10" s="1"/>
  <c r="V47" i="10" s="1"/>
  <c r="V63" i="10" s="1"/>
  <c r="V54" i="10"/>
  <c r="V64" i="10" l="1"/>
  <c r="V66" i="10" s="1"/>
  <c r="W44" i="9"/>
  <c r="W46" i="9" l="1"/>
  <c r="W37" i="10" l="1"/>
  <c r="W39" i="10" s="1"/>
  <c r="W43" i="10" s="1"/>
  <c r="W47" i="10" s="1"/>
  <c r="W63" i="10" s="1"/>
  <c r="W47" i="9"/>
  <c r="W54" i="10" s="1"/>
  <c r="W64" i="10" l="1"/>
  <c r="W66" i="10" s="1"/>
  <c r="X44" i="9"/>
  <c r="X46" i="9" l="1"/>
  <c r="X37" i="10" l="1"/>
  <c r="X39" i="10" s="1"/>
  <c r="X43" i="10" s="1"/>
  <c r="X47" i="10" s="1"/>
  <c r="X63" i="10" s="1"/>
  <c r="X47" i="9"/>
  <c r="X54" i="10" s="1"/>
  <c r="X64" i="10" l="1"/>
  <c r="X66" i="10" s="1"/>
  <c r="Y44" i="9"/>
  <c r="Y46" i="9" l="1"/>
  <c r="Y37" i="10" l="1"/>
  <c r="Y39" i="10" s="1"/>
  <c r="Y43" i="10" s="1"/>
  <c r="Y47" i="10" s="1"/>
  <c r="Y63" i="10" s="1"/>
  <c r="Y47" i="9"/>
  <c r="Y54" i="10" s="1"/>
  <c r="Y64" i="10" l="1"/>
  <c r="Y66" i="10" s="1"/>
  <c r="Z44" i="9"/>
  <c r="Z46" i="9" l="1"/>
  <c r="Z37" i="10" s="1"/>
  <c r="Z39" i="10" s="1"/>
  <c r="Z43" i="10" s="1"/>
  <c r="Z47" i="10" s="1"/>
  <c r="Z63" i="10" s="1"/>
  <c r="Z47" i="9"/>
  <c r="Z54" i="10" l="1"/>
  <c r="Z64" i="10" l="1"/>
  <c r="Z66" i="10" s="1"/>
  <c r="AA44" i="9"/>
  <c r="AA46" i="9" l="1"/>
  <c r="AA47" i="9" l="1"/>
  <c r="AA37" i="10"/>
  <c r="AA39" i="10" s="1"/>
  <c r="AA43" i="10" s="1"/>
  <c r="AA47" i="10" s="1"/>
  <c r="AA63" i="10" s="1"/>
  <c r="AA54" i="10"/>
  <c r="AA64" i="10" l="1"/>
  <c r="AA66" i="10" s="1"/>
  <c r="AB44" i="9"/>
  <c r="AB46" i="9" l="1"/>
  <c r="AB47" i="9" l="1"/>
  <c r="AB37" i="10"/>
  <c r="AB39" i="10" s="1"/>
  <c r="AB43" i="10" s="1"/>
  <c r="AB47" i="10" s="1"/>
  <c r="AB63" i="10" s="1"/>
  <c r="AB54" i="10"/>
  <c r="AB64" i="10" l="1"/>
  <c r="AB66" i="10" s="1"/>
  <c r="AC44" i="9"/>
  <c r="AC46" i="9" l="1"/>
  <c r="AC47" i="9" l="1"/>
  <c r="AC37" i="10"/>
  <c r="AC39" i="10" s="1"/>
  <c r="AC43" i="10" s="1"/>
  <c r="AC47" i="10" s="1"/>
  <c r="AC63" i="10" s="1"/>
  <c r="AC54" i="10"/>
  <c r="AC64" i="10" l="1"/>
  <c r="AC66" i="10" s="1"/>
  <c r="AD44" i="9"/>
  <c r="AD46" i="9" l="1"/>
  <c r="AD47" i="9" l="1"/>
  <c r="AD37" i="10"/>
  <c r="AD39" i="10" s="1"/>
  <c r="AD43" i="10" s="1"/>
  <c r="AD47" i="10" s="1"/>
  <c r="AD63" i="10" s="1"/>
  <c r="AD54" i="10"/>
  <c r="AD64" i="10" l="1"/>
  <c r="AD66" i="10" s="1"/>
  <c r="AE44" i="9"/>
  <c r="AE46" i="9" l="1"/>
  <c r="AE47" i="9" l="1"/>
  <c r="AE37" i="10"/>
  <c r="AE39" i="10" s="1"/>
  <c r="AE43" i="10" s="1"/>
  <c r="AE47" i="10" s="1"/>
  <c r="AE63" i="10" s="1"/>
  <c r="AE54" i="10"/>
  <c r="AE64" i="10" l="1"/>
  <c r="AE66" i="10" s="1"/>
  <c r="AF44" i="9"/>
  <c r="AF46" i="9" l="1"/>
  <c r="AF47" i="9" l="1"/>
  <c r="AF37" i="10"/>
  <c r="AF39" i="10" s="1"/>
  <c r="AF43" i="10" s="1"/>
  <c r="AF47" i="10" s="1"/>
  <c r="AF63" i="10" s="1"/>
  <c r="AF54" i="10"/>
  <c r="AF64" i="10" l="1"/>
  <c r="AF66" i="10" s="1"/>
  <c r="AG44" i="9"/>
  <c r="AG46" i="9" l="1"/>
  <c r="AG47" i="9" l="1"/>
  <c r="AG37" i="10"/>
  <c r="AG39" i="10" s="1"/>
  <c r="AG43" i="10" s="1"/>
  <c r="AG47" i="10" s="1"/>
  <c r="AG63" i="10" s="1"/>
  <c r="AG54" i="10"/>
  <c r="AG64" i="10" l="1"/>
  <c r="AG66" i="10" s="1"/>
  <c r="AH44" i="9"/>
  <c r="AH46" i="9" l="1"/>
  <c r="AH47" i="9" l="1"/>
  <c r="AH37" i="10"/>
  <c r="AH39" i="10" s="1"/>
  <c r="AH43" i="10" s="1"/>
  <c r="AH47" i="10" s="1"/>
  <c r="AH63" i="10" s="1"/>
  <c r="AH54" i="10"/>
  <c r="AH64" i="10" l="1"/>
  <c r="AH66" i="10" s="1"/>
  <c r="AI44" i="9"/>
  <c r="AI46" i="9" l="1"/>
  <c r="AI47" i="9" l="1"/>
  <c r="AI37" i="10"/>
  <c r="AI39" i="10" s="1"/>
  <c r="AI43" i="10" s="1"/>
  <c r="AI47" i="10" s="1"/>
  <c r="AI63" i="10" s="1"/>
  <c r="AI54" i="10"/>
  <c r="AI64" i="10" l="1"/>
  <c r="AI66" i="10" s="1"/>
  <c r="AJ44" i="9"/>
  <c r="AJ46" i="9" l="1"/>
  <c r="AJ47" i="9" l="1"/>
  <c r="AJ37" i="10"/>
  <c r="AJ39" i="10" s="1"/>
  <c r="AJ43" i="10" s="1"/>
  <c r="AJ47" i="10" s="1"/>
  <c r="AJ63" i="10" s="1"/>
  <c r="AJ54" i="10"/>
  <c r="AJ64" i="10" l="1"/>
  <c r="AJ66" i="10" s="1"/>
  <c r="AK44" i="9"/>
  <c r="AK46" i="9" l="1"/>
  <c r="AK47" i="9" l="1"/>
  <c r="AK37" i="10"/>
  <c r="AK39" i="10" s="1"/>
  <c r="AK43" i="10" s="1"/>
  <c r="AK47" i="10" s="1"/>
  <c r="AK54" i="10"/>
  <c r="AK63" i="10" l="1"/>
  <c r="AK64" i="10" s="1"/>
  <c r="AK66" i="10" s="1"/>
  <c r="J66" i="10" s="1"/>
</calcChain>
</file>

<file path=xl/sharedStrings.xml><?xml version="1.0" encoding="utf-8"?>
<sst xmlns="http://schemas.openxmlformats.org/spreadsheetml/2006/main" count="195" uniqueCount="112">
  <si>
    <t>Revenues</t>
  </si>
  <si>
    <t>Formats</t>
  </si>
  <si>
    <t>Operational assumptions</t>
  </si>
  <si>
    <t>Balance sheet balances, end of 2014</t>
  </si>
  <si>
    <t>Operating costs</t>
  </si>
  <si>
    <t>Lifecycle</t>
  </si>
  <si>
    <t>Project Cashflow</t>
  </si>
  <si>
    <t>Senior debt</t>
  </si>
  <si>
    <t>Financing Cashflow</t>
  </si>
  <si>
    <t>Operating Costs</t>
  </si>
  <si>
    <t>Depreciation</t>
  </si>
  <si>
    <t>NET ASSETS</t>
  </si>
  <si>
    <t>Liabilities</t>
  </si>
  <si>
    <t>Retained earnings</t>
  </si>
  <si>
    <t>Indexation</t>
  </si>
  <si>
    <t>Timing</t>
  </si>
  <si>
    <t>Depreciation workings</t>
  </si>
  <si>
    <t>Senior debt, original</t>
  </si>
  <si>
    <t>Senior debt balance</t>
  </si>
  <si>
    <t>Senior debt interest</t>
  </si>
  <si>
    <t>Formatting Legend</t>
  </si>
  <si>
    <t>User Variable Assumption (0 decimal places)</t>
  </si>
  <si>
    <t>User Variable Assumption (2 decimal places)</t>
  </si>
  <si>
    <t>User Variable Assumption (percentage)</t>
  </si>
  <si>
    <t>User Variable Assumption (date)</t>
  </si>
  <si>
    <t>Calculation (0 decimal places)</t>
  </si>
  <si>
    <t>Calculation (negative, 0 decimal places)</t>
  </si>
  <si>
    <t>Calculation (2 decimal places)</t>
  </si>
  <si>
    <t>Calculation (percentage)</t>
  </si>
  <si>
    <t>Cell to be populated by model author</t>
  </si>
  <si>
    <t>Calculation (date)</t>
  </si>
  <si>
    <t>Unique formula in row</t>
  </si>
  <si>
    <t>red font</t>
  </si>
  <si>
    <t>Units label</t>
  </si>
  <si>
    <t>[$]</t>
  </si>
  <si>
    <t>Non Variable Assumption (0 decimal places)</t>
  </si>
  <si>
    <t>Bold Label</t>
  </si>
  <si>
    <t>Label</t>
  </si>
  <si>
    <t>Workings</t>
  </si>
  <si>
    <t>Top Sheet header</t>
  </si>
  <si>
    <t>Section header</t>
  </si>
  <si>
    <t>End Sheet</t>
  </si>
  <si>
    <t>Assumptions</t>
  </si>
  <si>
    <t>Period Start</t>
  </si>
  <si>
    <t>Period End</t>
  </si>
  <si>
    <t>Units</t>
  </si>
  <si>
    <t>Cashflow</t>
  </si>
  <si>
    <t>Financial Statements</t>
  </si>
  <si>
    <t xml:space="preserve">Profit and Loss </t>
  </si>
  <si>
    <t>Balance sheet</t>
  </si>
  <si>
    <t>Operational cashflows</t>
  </si>
  <si>
    <t>EBIT</t>
  </si>
  <si>
    <t>Net profit</t>
  </si>
  <si>
    <t>Distributions</t>
  </si>
  <si>
    <t>To Retained Earnings</t>
  </si>
  <si>
    <t>Assets</t>
  </si>
  <si>
    <t>Equity</t>
  </si>
  <si>
    <t>Retained Earnings</t>
  </si>
  <si>
    <t>[Date]</t>
  </si>
  <si>
    <t>[%]</t>
  </si>
  <si>
    <t>[days]</t>
  </si>
  <si>
    <t>[#]</t>
  </si>
  <si>
    <t>Indexation, per annum</t>
  </si>
  <si>
    <t>Project end date</t>
  </si>
  <si>
    <t>Refinancing assumptions</t>
  </si>
  <si>
    <t>Drawdown date</t>
  </si>
  <si>
    <t>Maturity date</t>
  </si>
  <si>
    <t>Days in interest year</t>
  </si>
  <si>
    <t>Arrangement fee percentage</t>
  </si>
  <si>
    <t>[Days]</t>
  </si>
  <si>
    <t>[$ p.a.]</t>
  </si>
  <si>
    <t>Check - Balance Sheet</t>
  </si>
  <si>
    <t>Total Equity</t>
  </si>
  <si>
    <t>Days in period</t>
  </si>
  <si>
    <t>Days in period in operation</t>
  </si>
  <si>
    <t>Percentage of period in operation</t>
  </si>
  <si>
    <t>Inflation per annum</t>
  </si>
  <si>
    <t>[% p.a.]</t>
  </si>
  <si>
    <t>Index</t>
  </si>
  <si>
    <t>Revenue - Real dollars per annum</t>
  </si>
  <si>
    <t>Nominal dollar Revenues</t>
  </si>
  <si>
    <t>Operating Costs - Real dollars per annum</t>
  </si>
  <si>
    <t>Nominal dollar Operating Costs</t>
  </si>
  <si>
    <t>Lifecycle Costs</t>
  </si>
  <si>
    <t>Real dollars</t>
  </si>
  <si>
    <t>Nominal Dollars</t>
  </si>
  <si>
    <t>Total Days left in operation (at start of period)</t>
  </si>
  <si>
    <t>Percentage of Starting Balance and Additions to depreciate in period</t>
  </si>
  <si>
    <t>Closing Balance</t>
  </si>
  <si>
    <t>Add: Additions</t>
  </si>
  <si>
    <t>Less: Depreciation</t>
  </si>
  <si>
    <t>Fixed Assets Balance</t>
  </si>
  <si>
    <t>Fixed Assets balance</t>
  </si>
  <si>
    <t>Opening Balance</t>
  </si>
  <si>
    <t>Less: Repayments</t>
  </si>
  <si>
    <t>Interest Calculations</t>
  </si>
  <si>
    <t>Interest Rate per annum</t>
  </si>
  <si>
    <t>Interest Expense</t>
  </si>
  <si>
    <t>Revenues, per annum (2015)</t>
  </si>
  <si>
    <t>Operating costs, per annum (2015)</t>
  </si>
  <si>
    <t>Fixed Assets</t>
  </si>
  <si>
    <t>Cash</t>
  </si>
  <si>
    <t>Interest rate per annum</t>
  </si>
  <si>
    <t>[x]</t>
  </si>
  <si>
    <t>Repayment profile (nominal dollars)</t>
  </si>
  <si>
    <t>Senior debt principal repayments</t>
  </si>
  <si>
    <t>Dividends paid</t>
  </si>
  <si>
    <t>Net cash increase / (decrease)</t>
  </si>
  <si>
    <t>Overall Check</t>
  </si>
  <si>
    <t>Llifecycle costs (Real 2015 dollars)</t>
  </si>
  <si>
    <t>Minimum allowable Debt Service Coverage Ratio (Part B only)</t>
  </si>
  <si>
    <t>ModelOff 2015 - 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</si>
</sst>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%_);\(0.00%\)"/>
    <numFmt numFmtId="165" formatCode="#,##0.;\-#,##0.;\-"/>
    <numFmt numFmtId="166" formatCode="#,##0_);\(#,##0\);\-"/>
    <numFmt numFmtId="167" formatCode="#,##0.00_);\(#,##0.00\);\-"/>
    <numFmt numFmtId="168" formatCode="0.00%_);\(0.00%\);\-"/>
    <numFmt numFmtId="169" formatCode="d\-mmm\-yy;d\-mmm\-yy;\-"/>
  </numFmts>
  <fonts count="28" x14ac:knownFonts="1"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3" fillId="3" borderId="0" applyNumberFormat="0" applyAlignment="0"/>
    <xf numFmtId="166" fontId="5" fillId="0" borderId="0" applyBorder="0"/>
    <xf numFmtId="0" fontId="1" fillId="0" borderId="0" applyNumberFormat="0" applyFill="0" applyBorder="0">
      <alignment horizontal="right"/>
    </xf>
    <xf numFmtId="166" fontId="8" fillId="0" borderId="0" applyBorder="0"/>
    <xf numFmtId="4" fontId="8" fillId="4" borderId="2">
      <alignment horizontal="left"/>
    </xf>
    <xf numFmtId="167" fontId="5" fillId="0" borderId="0" applyBorder="0"/>
    <xf numFmtId="166" fontId="1" fillId="2" borderId="1">
      <protection locked="0"/>
    </xf>
    <xf numFmtId="167" fontId="1" fillId="2" borderId="1">
      <protection locked="0"/>
    </xf>
    <xf numFmtId="168" fontId="1" fillId="2" borderId="1">
      <protection locked="0"/>
    </xf>
    <xf numFmtId="169" fontId="1" fillId="2" borderId="1"/>
    <xf numFmtId="168" fontId="9" fillId="0" borderId="0" applyFill="0" applyBorder="0" applyAlignment="0"/>
    <xf numFmtId="169" fontId="5" fillId="0" borderId="0" applyBorder="0"/>
    <xf numFmtId="166" fontId="1" fillId="0" borderId="4"/>
    <xf numFmtId="0" fontId="11" fillId="0" borderId="0" applyNumberFormat="0" applyFill="0" applyBorder="0" applyAlignment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8" applyNumberFormat="0" applyAlignment="0" applyProtection="0"/>
    <xf numFmtId="0" fontId="21" fillId="10" borderId="9" applyNumberFormat="0" applyAlignment="0" applyProtection="0"/>
    <xf numFmtId="0" fontId="22" fillId="10" borderId="8" applyNumberFormat="0" applyAlignment="0" applyProtection="0"/>
    <xf numFmtId="0" fontId="23" fillId="0" borderId="10" applyNumberFormat="0" applyFill="0" applyAlignment="0" applyProtection="0"/>
    <xf numFmtId="0" fontId="24" fillId="11" borderId="11" applyNumberFormat="0" applyAlignment="0" applyProtection="0"/>
    <xf numFmtId="0" fontId="25" fillId="0" borderId="0" applyNumberFormat="0" applyFill="0" applyBorder="0" applyAlignment="0" applyProtection="0"/>
    <xf numFmtId="0" fontId="12" fillId="12" borderId="12" applyNumberFormat="0" applyFont="0" applyAlignment="0" applyProtection="0"/>
    <xf numFmtId="0" fontId="26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7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27" fillId="36" borderId="0" applyNumberFormat="0" applyBorder="0" applyAlignment="0" applyProtection="0"/>
  </cellStyleXfs>
  <cellXfs count="45">
    <xf numFmtId="0" fontId="0" fillId="0" borderId="0" xfId="0"/>
    <xf numFmtId="164" fontId="1" fillId="2" borderId="1" xfId="0" applyNumberFormat="1" applyFont="1" applyFill="1" applyBorder="1"/>
    <xf numFmtId="0" fontId="0" fillId="0" borderId="0" xfId="0" applyFill="1"/>
    <xf numFmtId="0" fontId="4" fillId="3" borderId="0" xfId="1" applyFont="1" applyAlignment="1"/>
    <xf numFmtId="0" fontId="3" fillId="3" borderId="0" xfId="1"/>
    <xf numFmtId="0" fontId="5" fillId="0" borderId="0" xfId="0" applyFont="1"/>
    <xf numFmtId="0" fontId="3" fillId="3" borderId="0" xfId="1" applyFont="1"/>
    <xf numFmtId="0" fontId="6" fillId="0" borderId="0" xfId="0" applyFont="1"/>
    <xf numFmtId="165" fontId="7" fillId="3" borderId="0" xfId="1" applyNumberFormat="1" applyFont="1" applyAlignment="1">
      <alignment horizontal="left"/>
    </xf>
    <xf numFmtId="0" fontId="7" fillId="3" borderId="0" xfId="1" applyFont="1"/>
    <xf numFmtId="166" fontId="5" fillId="0" borderId="0" xfId="2"/>
    <xf numFmtId="166" fontId="1" fillId="0" borderId="0" xfId="3" applyNumberFormat="1">
      <alignment horizontal="right"/>
    </xf>
    <xf numFmtId="166" fontId="8" fillId="0" borderId="0" xfId="4"/>
    <xf numFmtId="4" fontId="8" fillId="4" borderId="2" xfId="5">
      <alignment horizontal="left"/>
    </xf>
    <xf numFmtId="167" fontId="5" fillId="0" borderId="0" xfId="6" applyBorder="1"/>
    <xf numFmtId="0" fontId="5" fillId="0" borderId="0" xfId="0" applyFont="1" applyBorder="1"/>
    <xf numFmtId="167" fontId="5" fillId="0" borderId="0" xfId="6"/>
    <xf numFmtId="167" fontId="5" fillId="0" borderId="0" xfId="6" quotePrefix="1"/>
    <xf numFmtId="167" fontId="1" fillId="0" borderId="0" xfId="3" applyNumberFormat="1">
      <alignment horizontal="right"/>
    </xf>
    <xf numFmtId="166" fontId="1" fillId="2" borderId="1" xfId="7">
      <protection locked="0"/>
    </xf>
    <xf numFmtId="167" fontId="1" fillId="2" borderId="1" xfId="8">
      <protection locked="0"/>
    </xf>
    <xf numFmtId="168" fontId="1" fillId="2" borderId="1" xfId="9">
      <protection locked="0"/>
    </xf>
    <xf numFmtId="169" fontId="1" fillId="2" borderId="1" xfId="10"/>
    <xf numFmtId="168" fontId="9" fillId="0" borderId="0" xfId="11"/>
    <xf numFmtId="167" fontId="5" fillId="5" borderId="0" xfId="6" applyFill="1"/>
    <xf numFmtId="169" fontId="5" fillId="0" borderId="0" xfId="12"/>
    <xf numFmtId="166" fontId="10" fillId="0" borderId="0" xfId="2" applyFont="1"/>
    <xf numFmtId="166" fontId="1" fillId="0" borderId="4" xfId="13"/>
    <xf numFmtId="166" fontId="11" fillId="0" borderId="0" xfId="14" applyNumberFormat="1"/>
    <xf numFmtId="167" fontId="3" fillId="3" borderId="0" xfId="1" applyNumberFormat="1"/>
    <xf numFmtId="0" fontId="11" fillId="0" borderId="0" xfId="0" applyFont="1"/>
    <xf numFmtId="0" fontId="1" fillId="0" borderId="0" xfId="3">
      <alignment horizontal="right"/>
    </xf>
    <xf numFmtId="166" fontId="0" fillId="0" borderId="0" xfId="0" applyNumberFormat="1"/>
    <xf numFmtId="169" fontId="10" fillId="0" borderId="0" xfId="12" applyFont="1"/>
    <xf numFmtId="169" fontId="5" fillId="0" borderId="0" xfId="12" applyBorder="1"/>
    <xf numFmtId="166" fontId="5" fillId="0" borderId="0" xfId="2" applyBorder="1"/>
    <xf numFmtId="0" fontId="0" fillId="0" borderId="0" xfId="0" applyBorder="1"/>
    <xf numFmtId="166" fontId="5" fillId="0" borderId="3" xfId="2" applyBorder="1"/>
    <xf numFmtId="169" fontId="9" fillId="0" borderId="0" xfId="12" applyFont="1"/>
    <xf numFmtId="0" fontId="9" fillId="0" borderId="0" xfId="0" applyFont="1"/>
    <xf numFmtId="168" fontId="10" fillId="0" borderId="0" xfId="11" applyFont="1"/>
    <xf numFmtId="166" fontId="1" fillId="0" borderId="0" xfId="3" applyNumberFormat="1" applyBorder="1">
      <alignment horizontal="right"/>
    </xf>
    <xf numFmtId="166" fontId="10" fillId="0" borderId="3" xfId="2" applyFont="1" applyBorder="1"/>
    <xf numFmtId="166" fontId="8" fillId="0" borderId="0" xfId="4" applyBorder="1"/>
    <xf numFmtId="166" fontId="11" fillId="0" borderId="0" xfId="14" applyNumberFormat="1" applyAlignment="1">
      <alignment horizontal="right"/>
    </xf>
  </cellXfs>
  <cellStyles count="60">
    <cellStyle name="20% - Accent1" xfId="37" builtinId="30" hidden="1"/>
    <cellStyle name="20% - Accent2" xfId="41" builtinId="34" hidden="1"/>
    <cellStyle name="20% - Accent3" xfId="45" builtinId="38" hidden="1"/>
    <cellStyle name="20% - Accent4" xfId="49" builtinId="42" hidden="1"/>
    <cellStyle name="20% - Accent5" xfId="53" builtinId="46" hidden="1"/>
    <cellStyle name="20% - Accent6" xfId="57" builtinId="50" hidden="1"/>
    <cellStyle name="40% - Accent1" xfId="38" builtinId="31" hidden="1"/>
    <cellStyle name="40% - Accent2" xfId="42" builtinId="35" hidden="1"/>
    <cellStyle name="40% - Accent3" xfId="46" builtinId="39" hidden="1"/>
    <cellStyle name="40% - Accent4" xfId="50" builtinId="43" hidden="1"/>
    <cellStyle name="40% - Accent5" xfId="54" builtinId="47" hidden="1"/>
    <cellStyle name="40% - Accent6" xfId="58" builtinId="51" hidden="1"/>
    <cellStyle name="60% - Accent1" xfId="39" builtinId="32" hidden="1"/>
    <cellStyle name="60% - Accent2" xfId="43" builtinId="36" hidden="1"/>
    <cellStyle name="60% - Accent3" xfId="47" builtinId="40" hidden="1"/>
    <cellStyle name="60% - Accent4" xfId="51" builtinId="44" hidden="1"/>
    <cellStyle name="60% - Accent5" xfId="55" builtinId="48" hidden="1"/>
    <cellStyle name="60% - Accent6" xfId="59" builtinId="52" hidden="1"/>
    <cellStyle name="Accent1" xfId="36" builtinId="29" hidden="1"/>
    <cellStyle name="Accent2" xfId="40" builtinId="33" hidden="1"/>
    <cellStyle name="Accent3" xfId="44" builtinId="37" hidden="1"/>
    <cellStyle name="Accent4" xfId="48" builtinId="41" hidden="1"/>
    <cellStyle name="Accent5" xfId="52" builtinId="45" hidden="1"/>
    <cellStyle name="Accent6" xfId="56" builtinId="49" hidden="1"/>
    <cellStyle name="Bad" xfId="25" builtinId="27" hidden="1"/>
    <cellStyle name="Calculation" xfId="29" builtinId="22" hidden="1"/>
    <cellStyle name="Check Cell" xfId="31" builtinId="23" hidden="1"/>
    <cellStyle name="Comma" xfId="15" builtinId="3" hidden="1"/>
    <cellStyle name="Comma [0]" xfId="16" builtinId="6" hidden="1"/>
    <cellStyle name="Currency" xfId="17" builtinId="4" hidden="1"/>
    <cellStyle name="Currency [0]" xfId="18" builtinId="7" hidden="1"/>
    <cellStyle name="Explanatory Text" xfId="34" builtinId="53" hidden="1"/>
    <cellStyle name="Good" xfId="24" builtinId="26" hidden="1"/>
    <cellStyle name="Heading 1" xfId="20" builtinId="16" hidden="1"/>
    <cellStyle name="Heading 2" xfId="21" builtinId="17" hidden="1"/>
    <cellStyle name="Heading 3" xfId="22" builtinId="18" hidden="1"/>
    <cellStyle name="Heading 4" xfId="23" builtinId="19" hidden="1"/>
    <cellStyle name="Input" xfId="27" builtinId="20" hidden="1"/>
    <cellStyle name="Linked Cell" xfId="30" builtinId="24" hidden="1"/>
    <cellStyle name="M Section Header" xfId="5"/>
    <cellStyle name="M TopHeader" xfId="1"/>
    <cellStyle name="M Units" xfId="3"/>
    <cellStyle name="M Wkg text" xfId="14"/>
    <cellStyle name="M-A 0dp" xfId="7"/>
    <cellStyle name="M-A 2dp" xfId="8"/>
    <cellStyle name="M-A Date" xfId="10"/>
    <cellStyle name="M-A Fixed 0dp" xfId="13"/>
    <cellStyle name="M-A Pct2dp" xfId="9"/>
    <cellStyle name="M-C 0dp Num" xfId="2"/>
    <cellStyle name="M-C 2dp Num" xfId="6"/>
    <cellStyle name="M-C Bld 0dp" xfId="4"/>
    <cellStyle name="M-C Date" xfId="12"/>
    <cellStyle name="M-C Pct 2DP" xfId="11"/>
    <cellStyle name="Neutral" xfId="26" builtinId="28" hidden="1"/>
    <cellStyle name="Normal" xfId="0" builtinId="0"/>
    <cellStyle name="Note" xfId="33" builtinId="10" hidden="1"/>
    <cellStyle name="Output" xfId="28" builtinId="21" hidden="1"/>
    <cellStyle name="Title" xfId="19" builtinId="15" hidden="1"/>
    <cellStyle name="Total" xfId="35" builtinId="25" hidden="1"/>
    <cellStyle name="Warning Text" xfId="32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663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0"/>
          <a:ext cx="2658138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818027</xdr:colOff>
      <xdr:row>0</xdr:row>
      <xdr:rowOff>0</xdr:rowOff>
    </xdr:from>
    <xdr:to>
      <xdr:col>8</xdr:col>
      <xdr:colOff>818690</xdr:colOff>
      <xdr:row>3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367" y="0"/>
          <a:ext cx="2721003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818027</xdr:colOff>
      <xdr:row>0</xdr:row>
      <xdr:rowOff>0</xdr:rowOff>
    </xdr:from>
    <xdr:to>
      <xdr:col>8</xdr:col>
      <xdr:colOff>818690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0402" y="0"/>
          <a:ext cx="2658138" cy="76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818027</xdr:colOff>
      <xdr:row>0</xdr:row>
      <xdr:rowOff>0</xdr:rowOff>
    </xdr:from>
    <xdr:to>
      <xdr:col>8</xdr:col>
      <xdr:colOff>818690</xdr:colOff>
      <xdr:row>3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0402" y="0"/>
          <a:ext cx="2658138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  <outlinePr summaryBelow="0"/>
  </sheetPr>
  <dimension ref="A1:J49"/>
  <sheetViews>
    <sheetView showGridLines="0" zoomScaleNormal="100" zoomScalePageLayoutView="85" workbookViewId="0">
      <pane ySplit="3" topLeftCell="A4" activePane="bottomLeft" state="frozen"/>
      <selection pane="bottomLeft" activeCell="A2" sqref="A2"/>
    </sheetView>
  </sheetViews>
  <sheetFormatPr defaultColWidth="8.85546875" defaultRowHeight="12.75" x14ac:dyDescent="0.2"/>
  <cols>
    <col min="1" max="1" width="7.28515625" style="5" customWidth="1"/>
    <col min="2" max="2" width="4.7109375" style="5" customWidth="1"/>
    <col min="3" max="3" width="3.7109375" style="30" customWidth="1"/>
    <col min="4" max="4" width="40.7109375" style="30" customWidth="1"/>
    <col min="5" max="6" width="12.7109375" style="5" customWidth="1"/>
    <col min="7" max="7" width="3.7109375" style="5" customWidth="1"/>
    <col min="8" max="8" width="10.7109375" style="31" customWidth="1"/>
    <col min="9" max="9" width="12.7109375" style="5" customWidth="1"/>
    <col min="10" max="10" width="15.7109375" style="5" customWidth="1"/>
    <col min="11" max="16384" width="8.85546875" style="5"/>
  </cols>
  <sheetData>
    <row r="1" spans="1:10" ht="23.25" x14ac:dyDescent="0.35">
      <c r="A1" s="3" t="s">
        <v>111</v>
      </c>
      <c r="B1" s="4"/>
      <c r="C1" s="4"/>
      <c r="D1" s="4"/>
      <c r="E1" s="4"/>
      <c r="F1" s="4"/>
      <c r="G1" s="4"/>
      <c r="H1" s="4"/>
      <c r="I1" s="4"/>
      <c r="J1" s="4"/>
    </row>
    <row r="2" spans="1:10" s="7" customFormat="1" ht="18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ht="18" customHeight="1" x14ac:dyDescent="0.25">
      <c r="A3" s="8"/>
      <c r="B3" s="4"/>
      <c r="C3" s="9" t="s">
        <v>1</v>
      </c>
      <c r="D3" s="4"/>
      <c r="E3" s="4"/>
      <c r="F3" s="4"/>
      <c r="G3" s="4"/>
      <c r="H3" s="4"/>
      <c r="I3" s="4"/>
      <c r="J3" s="4"/>
    </row>
    <row r="4" spans="1:10" s="10" customFormat="1" ht="12" customHeight="1" x14ac:dyDescent="0.2">
      <c r="H4" s="11"/>
    </row>
    <row r="5" spans="1:10" s="10" customFormat="1" ht="12" customHeight="1" x14ac:dyDescent="0.2">
      <c r="H5" s="11"/>
    </row>
    <row r="6" spans="1:10" s="10" customFormat="1" ht="12" customHeight="1" x14ac:dyDescent="0.2">
      <c r="H6" s="11"/>
    </row>
    <row r="7" spans="1:10" s="10" customFormat="1" ht="12" customHeight="1" x14ac:dyDescent="0.2">
      <c r="H7" s="11"/>
    </row>
    <row r="8" spans="1:10" s="10" customFormat="1" ht="12" customHeight="1" x14ac:dyDescent="0.2">
      <c r="H8" s="11"/>
    </row>
    <row r="9" spans="1:10" s="10" customFormat="1" ht="12" customHeight="1" x14ac:dyDescent="0.2">
      <c r="H9" s="11"/>
    </row>
    <row r="10" spans="1:10" s="10" customFormat="1" ht="12" customHeight="1" x14ac:dyDescent="0.2">
      <c r="E10" s="12"/>
      <c r="H10" s="11"/>
    </row>
    <row r="11" spans="1:10" ht="12" customHeight="1" x14ac:dyDescent="0.2">
      <c r="A11" s="13"/>
      <c r="B11" s="13"/>
      <c r="C11" s="13" t="s">
        <v>20</v>
      </c>
      <c r="D11" s="13"/>
      <c r="E11" s="13"/>
      <c r="F11" s="13"/>
      <c r="G11" s="13"/>
      <c r="H11" s="13"/>
      <c r="I11" s="13"/>
      <c r="J11" s="13"/>
    </row>
    <row r="12" spans="1:10" s="15" customFormat="1" ht="12" customHeight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0" ht="12" customHeight="1" x14ac:dyDescent="0.2">
      <c r="A13" s="16"/>
      <c r="B13" s="16"/>
      <c r="C13" s="12"/>
      <c r="D13" s="16"/>
      <c r="E13" s="17"/>
      <c r="F13" s="16"/>
      <c r="G13" s="16"/>
      <c r="H13" s="16"/>
      <c r="I13" s="16"/>
      <c r="J13" s="16"/>
    </row>
    <row r="14" spans="1:10" ht="12" customHeight="1" x14ac:dyDescent="0.2">
      <c r="A14" s="16"/>
      <c r="B14" s="16"/>
      <c r="C14" s="16"/>
      <c r="D14" s="16" t="s">
        <v>21</v>
      </c>
      <c r="E14" s="17"/>
      <c r="F14" s="16"/>
      <c r="G14" s="16"/>
      <c r="H14" s="18"/>
      <c r="I14" s="19">
        <v>1000</v>
      </c>
      <c r="J14" s="16"/>
    </row>
    <row r="15" spans="1:10" ht="12" customHeight="1" x14ac:dyDescent="0.2">
      <c r="A15" s="16"/>
      <c r="B15" s="16"/>
      <c r="C15" s="16"/>
      <c r="D15" s="16"/>
      <c r="E15" s="17"/>
      <c r="F15" s="16"/>
      <c r="G15" s="16"/>
      <c r="H15" s="18"/>
      <c r="I15" s="16"/>
      <c r="J15" s="16"/>
    </row>
    <row r="16" spans="1:10" ht="12" customHeight="1" x14ac:dyDescent="0.2">
      <c r="A16" s="16"/>
      <c r="B16" s="16"/>
      <c r="C16" s="16"/>
      <c r="D16" s="16" t="s">
        <v>22</v>
      </c>
      <c r="E16" s="17"/>
      <c r="F16" s="16"/>
      <c r="G16" s="16"/>
      <c r="H16" s="18"/>
      <c r="I16" s="20">
        <v>1000</v>
      </c>
      <c r="J16" s="16"/>
    </row>
    <row r="17" spans="1:10" ht="12" customHeight="1" x14ac:dyDescent="0.2">
      <c r="A17" s="16"/>
      <c r="B17" s="16"/>
      <c r="C17" s="16"/>
      <c r="D17" s="16"/>
      <c r="E17" s="17"/>
      <c r="F17" s="16"/>
      <c r="G17" s="16"/>
      <c r="H17" s="16"/>
      <c r="I17" s="16"/>
      <c r="J17" s="16"/>
    </row>
    <row r="18" spans="1:10" ht="12" customHeight="1" x14ac:dyDescent="0.2">
      <c r="A18" s="16"/>
      <c r="B18" s="16"/>
      <c r="C18" s="16"/>
      <c r="D18" s="16" t="s">
        <v>23</v>
      </c>
      <c r="E18" s="17"/>
      <c r="F18" s="16"/>
      <c r="G18" s="16"/>
      <c r="H18" s="16"/>
      <c r="I18" s="21">
        <v>0.5</v>
      </c>
      <c r="J18" s="16"/>
    </row>
    <row r="19" spans="1:10" ht="12" customHeight="1" x14ac:dyDescent="0.2">
      <c r="A19" s="16"/>
      <c r="B19" s="16"/>
      <c r="C19" s="16"/>
      <c r="D19" s="16"/>
      <c r="E19" s="17"/>
      <c r="F19" s="16"/>
      <c r="G19" s="16"/>
      <c r="H19" s="16"/>
      <c r="I19" s="16"/>
      <c r="J19" s="16"/>
    </row>
    <row r="20" spans="1:10" ht="12" customHeight="1" x14ac:dyDescent="0.2">
      <c r="A20" s="16"/>
      <c r="B20" s="16"/>
      <c r="C20" s="16"/>
      <c r="D20" s="16" t="s">
        <v>24</v>
      </c>
      <c r="E20" s="17"/>
      <c r="F20" s="16"/>
      <c r="G20" s="16"/>
      <c r="H20" s="16"/>
      <c r="I20" s="22">
        <v>42369</v>
      </c>
      <c r="J20" s="16"/>
    </row>
    <row r="21" spans="1:10" ht="12" customHeight="1" x14ac:dyDescent="0.2">
      <c r="A21" s="16"/>
      <c r="B21" s="16"/>
      <c r="C21" s="16"/>
      <c r="D21" s="16"/>
      <c r="E21" s="17"/>
      <c r="F21" s="16"/>
      <c r="G21" s="16"/>
      <c r="H21" s="16"/>
      <c r="I21" s="16"/>
      <c r="J21" s="16"/>
    </row>
    <row r="22" spans="1:10" ht="12" customHeight="1" x14ac:dyDescent="0.2">
      <c r="A22" s="16"/>
      <c r="B22" s="16"/>
      <c r="C22" s="16"/>
      <c r="D22" s="16" t="s">
        <v>25</v>
      </c>
      <c r="E22" s="17"/>
      <c r="F22" s="16"/>
      <c r="G22" s="16"/>
      <c r="H22" s="16"/>
      <c r="I22" s="10">
        <v>1000</v>
      </c>
      <c r="J22" s="16"/>
    </row>
    <row r="23" spans="1:10" ht="12" customHeight="1" x14ac:dyDescent="0.2">
      <c r="A23" s="16"/>
      <c r="B23" s="16"/>
      <c r="C23" s="16"/>
      <c r="D23" s="16"/>
      <c r="E23" s="17"/>
      <c r="F23" s="16"/>
      <c r="G23" s="16"/>
      <c r="H23" s="16"/>
      <c r="I23" s="16"/>
      <c r="J23" s="16"/>
    </row>
    <row r="24" spans="1:10" ht="12" customHeight="1" x14ac:dyDescent="0.2">
      <c r="A24" s="16"/>
      <c r="B24" s="16"/>
      <c r="C24" s="16"/>
      <c r="D24" s="16" t="s">
        <v>26</v>
      </c>
      <c r="E24" s="17"/>
      <c r="F24" s="16"/>
      <c r="G24" s="16"/>
      <c r="H24" s="16"/>
      <c r="I24" s="10">
        <v>-1000</v>
      </c>
      <c r="J24" s="16"/>
    </row>
    <row r="25" spans="1:10" ht="12" customHeight="1" x14ac:dyDescent="0.2">
      <c r="A25" s="16"/>
      <c r="B25" s="16"/>
      <c r="C25" s="16"/>
      <c r="D25" s="16"/>
      <c r="E25" s="17"/>
      <c r="F25" s="16"/>
      <c r="G25" s="16"/>
      <c r="H25" s="16"/>
      <c r="I25" s="16"/>
      <c r="J25" s="16"/>
    </row>
    <row r="26" spans="1:10" ht="12" customHeight="1" x14ac:dyDescent="0.2">
      <c r="A26" s="16"/>
      <c r="B26" s="16"/>
      <c r="C26" s="16"/>
      <c r="D26" s="16" t="s">
        <v>27</v>
      </c>
      <c r="E26" s="17"/>
      <c r="F26" s="16"/>
      <c r="G26" s="16"/>
      <c r="H26" s="16"/>
      <c r="I26" s="16">
        <v>1000</v>
      </c>
      <c r="J26" s="16"/>
    </row>
    <row r="27" spans="1:10" ht="12" customHeight="1" x14ac:dyDescent="0.2">
      <c r="A27" s="16"/>
      <c r="B27" s="16"/>
      <c r="C27" s="16"/>
      <c r="D27" s="16"/>
      <c r="E27" s="17"/>
      <c r="F27" s="16"/>
      <c r="G27" s="16"/>
      <c r="H27" s="16"/>
      <c r="I27" s="16"/>
      <c r="J27" s="16"/>
    </row>
    <row r="28" spans="1:10" ht="12" customHeight="1" x14ac:dyDescent="0.2">
      <c r="A28" s="16"/>
      <c r="B28" s="16"/>
      <c r="C28" s="16"/>
      <c r="D28" s="16" t="s">
        <v>28</v>
      </c>
      <c r="E28" s="17"/>
      <c r="F28" s="16"/>
      <c r="G28" s="16"/>
      <c r="H28" s="16"/>
      <c r="I28" s="23">
        <v>0.5</v>
      </c>
      <c r="J28" s="16"/>
    </row>
    <row r="29" spans="1:10" ht="12" customHeight="1" x14ac:dyDescent="0.2">
      <c r="A29" s="16"/>
      <c r="B29" s="16"/>
      <c r="C29" s="16"/>
      <c r="D29" s="16"/>
      <c r="E29" s="17"/>
      <c r="F29" s="16"/>
      <c r="G29" s="16"/>
      <c r="H29" s="16"/>
      <c r="I29" s="16"/>
      <c r="J29" s="16"/>
    </row>
    <row r="30" spans="1:10" ht="12" customHeight="1" x14ac:dyDescent="0.2">
      <c r="A30" s="16"/>
      <c r="B30" s="16"/>
      <c r="C30" s="16"/>
      <c r="D30" s="16" t="s">
        <v>29</v>
      </c>
      <c r="E30" s="17"/>
      <c r="F30" s="16"/>
      <c r="G30" s="16"/>
      <c r="H30" s="16"/>
      <c r="I30" s="24">
        <v>0</v>
      </c>
      <c r="J30" s="16"/>
    </row>
    <row r="31" spans="1:10" ht="12" customHeight="1" x14ac:dyDescent="0.2">
      <c r="A31" s="16"/>
      <c r="B31" s="16"/>
      <c r="C31" s="16"/>
      <c r="D31" s="16"/>
      <c r="E31" s="17"/>
      <c r="F31" s="16"/>
      <c r="G31" s="16"/>
      <c r="H31" s="16"/>
      <c r="I31" s="16"/>
      <c r="J31" s="16"/>
    </row>
    <row r="32" spans="1:10" ht="12" customHeight="1" x14ac:dyDescent="0.2">
      <c r="A32" s="16"/>
      <c r="B32" s="16"/>
      <c r="C32" s="16"/>
      <c r="D32" s="16" t="s">
        <v>30</v>
      </c>
      <c r="E32" s="17"/>
      <c r="F32" s="16"/>
      <c r="G32" s="16"/>
      <c r="H32" s="16"/>
      <c r="I32" s="25">
        <v>42369</v>
      </c>
      <c r="J32" s="16"/>
    </row>
    <row r="33" spans="1:10" ht="12" customHeight="1" x14ac:dyDescent="0.2">
      <c r="A33" s="16"/>
      <c r="B33" s="16"/>
      <c r="C33" s="16"/>
      <c r="D33" s="16"/>
      <c r="E33" s="17"/>
      <c r="F33" s="16"/>
      <c r="G33" s="16"/>
      <c r="H33" s="16"/>
      <c r="I33" s="16"/>
      <c r="J33" s="16"/>
    </row>
    <row r="34" spans="1:10" ht="12" customHeight="1" x14ac:dyDescent="0.2">
      <c r="A34" s="16"/>
      <c r="B34" s="16"/>
      <c r="C34" s="16"/>
      <c r="D34" s="16" t="s">
        <v>31</v>
      </c>
      <c r="E34" s="17"/>
      <c r="F34" s="16"/>
      <c r="G34" s="16"/>
      <c r="H34" s="16"/>
      <c r="I34" s="26" t="s">
        <v>32</v>
      </c>
      <c r="J34" s="16"/>
    </row>
    <row r="35" spans="1:10" ht="12" customHeight="1" x14ac:dyDescent="0.2">
      <c r="A35" s="16"/>
      <c r="B35" s="16"/>
      <c r="C35" s="16"/>
      <c r="D35" s="16"/>
      <c r="E35" s="17"/>
      <c r="F35" s="16"/>
      <c r="G35" s="16"/>
      <c r="H35" s="16"/>
      <c r="I35" s="16"/>
      <c r="J35" s="16"/>
    </row>
    <row r="36" spans="1:10" ht="12" customHeight="1" x14ac:dyDescent="0.2">
      <c r="A36" s="16"/>
      <c r="B36" s="16"/>
      <c r="C36" s="16"/>
      <c r="D36" s="16" t="s">
        <v>33</v>
      </c>
      <c r="E36" s="17"/>
      <c r="F36" s="16"/>
      <c r="G36" s="16"/>
      <c r="H36" s="16"/>
      <c r="I36" s="18" t="s">
        <v>34</v>
      </c>
      <c r="J36" s="16"/>
    </row>
    <row r="37" spans="1:10" ht="12" customHeight="1" x14ac:dyDescent="0.2">
      <c r="A37" s="16"/>
      <c r="B37" s="16"/>
      <c r="C37" s="16"/>
      <c r="D37" s="16"/>
      <c r="E37" s="17"/>
      <c r="F37" s="16"/>
      <c r="G37" s="16"/>
      <c r="H37" s="16"/>
      <c r="I37" s="16"/>
      <c r="J37" s="16"/>
    </row>
    <row r="38" spans="1:10" ht="12" customHeight="1" x14ac:dyDescent="0.2">
      <c r="A38" s="16"/>
      <c r="B38" s="16"/>
      <c r="C38" s="16"/>
      <c r="D38" s="16" t="s">
        <v>35</v>
      </c>
      <c r="E38" s="17"/>
      <c r="F38" s="16"/>
      <c r="G38" s="16"/>
      <c r="H38" s="16"/>
      <c r="I38" s="27">
        <v>1000</v>
      </c>
      <c r="J38" s="16"/>
    </row>
    <row r="39" spans="1:10" ht="12" customHeight="1" x14ac:dyDescent="0.2">
      <c r="A39" s="16"/>
      <c r="B39" s="16"/>
      <c r="C39" s="16"/>
      <c r="D39" s="16"/>
      <c r="E39" s="17"/>
      <c r="F39" s="16"/>
      <c r="G39" s="16"/>
      <c r="H39" s="16"/>
      <c r="I39" s="16"/>
      <c r="J39" s="16"/>
    </row>
    <row r="40" spans="1:10" ht="12" customHeight="1" x14ac:dyDescent="0.2">
      <c r="A40" s="16"/>
      <c r="B40" s="16"/>
      <c r="C40" s="16"/>
      <c r="D40" s="16" t="s">
        <v>36</v>
      </c>
      <c r="E40" s="17"/>
      <c r="F40" s="16"/>
      <c r="G40" s="16"/>
      <c r="H40" s="16"/>
      <c r="I40" s="12" t="s">
        <v>37</v>
      </c>
      <c r="J40" s="16"/>
    </row>
    <row r="41" spans="1:10" ht="12" customHeight="1" x14ac:dyDescent="0.2">
      <c r="A41" s="16"/>
      <c r="B41" s="16"/>
      <c r="C41" s="16"/>
      <c r="D41" s="16"/>
      <c r="E41" s="17"/>
      <c r="F41" s="16"/>
      <c r="G41" s="16"/>
      <c r="H41" s="16"/>
      <c r="I41" s="16"/>
      <c r="J41" s="16"/>
    </row>
    <row r="42" spans="1:10" ht="12" customHeight="1" x14ac:dyDescent="0.2">
      <c r="A42" s="16"/>
      <c r="B42" s="16"/>
      <c r="C42" s="16"/>
      <c r="D42" s="16" t="s">
        <v>38</v>
      </c>
      <c r="E42" s="17"/>
      <c r="F42" s="16"/>
      <c r="G42" s="16"/>
      <c r="H42" s="16"/>
      <c r="I42" s="28">
        <v>1000</v>
      </c>
      <c r="J42" s="16"/>
    </row>
    <row r="43" spans="1:10" ht="12" customHeight="1" x14ac:dyDescent="0.2">
      <c r="A43" s="16"/>
      <c r="B43" s="16"/>
      <c r="C43" s="16"/>
      <c r="D43" s="16"/>
      <c r="E43" s="17"/>
      <c r="F43" s="16"/>
      <c r="G43" s="16"/>
      <c r="H43" s="16"/>
      <c r="I43" s="16"/>
      <c r="J43" s="16"/>
    </row>
    <row r="44" spans="1:10" ht="12" customHeight="1" x14ac:dyDescent="0.25">
      <c r="A44" s="16"/>
      <c r="B44" s="16"/>
      <c r="C44" s="16"/>
      <c r="D44" s="16" t="s">
        <v>39</v>
      </c>
      <c r="E44" s="17"/>
      <c r="F44" s="16"/>
      <c r="G44" s="16"/>
      <c r="H44" s="16"/>
      <c r="I44" s="29" t="s">
        <v>37</v>
      </c>
      <c r="J44" s="16"/>
    </row>
    <row r="45" spans="1:10" ht="12" customHeight="1" x14ac:dyDescent="0.2">
      <c r="A45" s="16"/>
      <c r="B45" s="16"/>
      <c r="C45" s="16"/>
      <c r="D45" s="16"/>
      <c r="E45" s="17"/>
      <c r="F45" s="16"/>
      <c r="G45" s="16"/>
      <c r="H45" s="16"/>
      <c r="I45" s="16"/>
      <c r="J45" s="16"/>
    </row>
    <row r="46" spans="1:10" ht="12" customHeight="1" x14ac:dyDescent="0.2">
      <c r="A46" s="16"/>
      <c r="B46" s="16"/>
      <c r="C46" s="16"/>
      <c r="D46" s="16" t="s">
        <v>40</v>
      </c>
      <c r="E46" s="17"/>
      <c r="F46" s="16"/>
      <c r="G46" s="16"/>
      <c r="H46" s="16"/>
      <c r="I46" s="13" t="s">
        <v>37</v>
      </c>
      <c r="J46" s="16"/>
    </row>
    <row r="47" spans="1:10" ht="12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</row>
    <row r="48" spans="1:10" ht="12" customHeight="1" x14ac:dyDescent="0.2">
      <c r="A48" s="13"/>
      <c r="B48" s="13"/>
      <c r="C48" s="13" t="s">
        <v>41</v>
      </c>
      <c r="D48" s="13"/>
      <c r="E48" s="13"/>
      <c r="F48" s="13"/>
      <c r="G48" s="13"/>
      <c r="H48" s="13"/>
      <c r="I48" s="13"/>
      <c r="J48" s="13"/>
    </row>
    <row r="49" ht="12" customHeight="1" x14ac:dyDescent="0.2"/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  <outlinePr summaryBelow="0"/>
  </sheetPr>
  <dimension ref="A1:AK61"/>
  <sheetViews>
    <sheetView showGridLines="0" zoomScaleNormal="100" workbookViewId="0">
      <pane xSplit="12" ySplit="7" topLeftCell="M8" activePane="bottomRight" state="frozen"/>
      <selection pane="topRight" activeCell="M1" sqref="M1"/>
      <selection pane="bottomLeft" activeCell="A8" sqref="A8"/>
      <selection pane="bottomRight" activeCell="D53" sqref="D53"/>
    </sheetView>
  </sheetViews>
  <sheetFormatPr defaultColWidth="8.85546875" defaultRowHeight="12" customHeight="1" x14ac:dyDescent="0.25"/>
  <cols>
    <col min="1" max="1" width="7.28515625" customWidth="1"/>
    <col min="2" max="2" width="4.7109375" customWidth="1"/>
    <col min="3" max="3" width="3.7109375" customWidth="1"/>
    <col min="4" max="4" width="40.7109375" customWidth="1"/>
    <col min="5" max="6" width="12.7109375" customWidth="1"/>
    <col min="7" max="7" width="3.7109375" customWidth="1"/>
    <col min="8" max="8" width="10.7109375" customWidth="1"/>
    <col min="9" max="9" width="12.7109375" customWidth="1"/>
    <col min="10" max="10" width="15.7109375" customWidth="1"/>
    <col min="11" max="11" width="3.7109375" customWidth="1"/>
    <col min="12" max="12" width="14.7109375" customWidth="1"/>
    <col min="13" max="37" width="13.7109375" customWidth="1"/>
  </cols>
  <sheetData>
    <row r="1" spans="1:37" s="5" customFormat="1" ht="23.25" x14ac:dyDescent="0.35">
      <c r="A1" s="3" t="str">
        <f>Formats!A1</f>
        <v>ModelOff 2015 - Round 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s="7" customFormat="1" ht="18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s="5" customFormat="1" ht="18" customHeight="1" x14ac:dyDescent="0.25">
      <c r="A3" s="8">
        <v>1</v>
      </c>
      <c r="B3" s="4"/>
      <c r="C3" s="9" t="s">
        <v>42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s="10" customFormat="1" ht="12" customHeight="1" x14ac:dyDescent="0.2"/>
    <row r="5" spans="1:37" s="10" customFormat="1" ht="12" customHeight="1" x14ac:dyDescent="0.2"/>
    <row r="6" spans="1:37" s="10" customFormat="1" ht="12" customHeight="1" x14ac:dyDescent="0.2">
      <c r="E6" s="12" t="s">
        <v>43</v>
      </c>
      <c r="H6" s="11"/>
      <c r="L6" s="25"/>
      <c r="M6" s="25">
        <f t="shared" ref="M6:AK6" si="0">L7+1</f>
        <v>42005</v>
      </c>
      <c r="N6" s="25">
        <f t="shared" si="0"/>
        <v>42370</v>
      </c>
      <c r="O6" s="34">
        <f t="shared" si="0"/>
        <v>42736</v>
      </c>
      <c r="P6" s="25">
        <f t="shared" si="0"/>
        <v>43101</v>
      </c>
      <c r="Q6" s="25">
        <f t="shared" si="0"/>
        <v>43466</v>
      </c>
      <c r="R6" s="25">
        <f t="shared" si="0"/>
        <v>43831</v>
      </c>
      <c r="S6" s="25">
        <f t="shared" si="0"/>
        <v>44197</v>
      </c>
      <c r="T6" s="25">
        <f t="shared" si="0"/>
        <v>44562</v>
      </c>
      <c r="U6" s="25">
        <f t="shared" si="0"/>
        <v>44927</v>
      </c>
      <c r="V6" s="25">
        <f t="shared" si="0"/>
        <v>45292</v>
      </c>
      <c r="W6" s="25">
        <f t="shared" si="0"/>
        <v>45658</v>
      </c>
      <c r="X6" s="25">
        <f t="shared" si="0"/>
        <v>46023</v>
      </c>
      <c r="Y6" s="25">
        <f t="shared" si="0"/>
        <v>46388</v>
      </c>
      <c r="Z6" s="25">
        <f t="shared" si="0"/>
        <v>46753</v>
      </c>
      <c r="AA6" s="25">
        <f t="shared" si="0"/>
        <v>47119</v>
      </c>
      <c r="AB6" s="25">
        <f t="shared" si="0"/>
        <v>47484</v>
      </c>
      <c r="AC6" s="25">
        <f t="shared" si="0"/>
        <v>47849</v>
      </c>
      <c r="AD6" s="25">
        <f t="shared" si="0"/>
        <v>48214</v>
      </c>
      <c r="AE6" s="25">
        <f t="shared" si="0"/>
        <v>48580</v>
      </c>
      <c r="AF6" s="25">
        <f t="shared" si="0"/>
        <v>48945</v>
      </c>
      <c r="AG6" s="25">
        <f t="shared" si="0"/>
        <v>49310</v>
      </c>
      <c r="AH6" s="25">
        <f t="shared" si="0"/>
        <v>49675</v>
      </c>
      <c r="AI6" s="25">
        <f t="shared" si="0"/>
        <v>50041</v>
      </c>
      <c r="AJ6" s="25">
        <f t="shared" si="0"/>
        <v>50406</v>
      </c>
      <c r="AK6" s="25">
        <f t="shared" si="0"/>
        <v>50771</v>
      </c>
    </row>
    <row r="7" spans="1:37" s="10" customFormat="1" ht="12" customHeight="1" x14ac:dyDescent="0.2">
      <c r="E7" s="12" t="s">
        <v>44</v>
      </c>
      <c r="H7" s="11" t="s">
        <v>45</v>
      </c>
      <c r="L7" s="33">
        <v>42004</v>
      </c>
      <c r="M7" s="25">
        <f t="shared" ref="M7:AK7" si="1">EOMONTH(L7,12)</f>
        <v>42369</v>
      </c>
      <c r="N7" s="25">
        <f t="shared" si="1"/>
        <v>42735</v>
      </c>
      <c r="O7" s="25">
        <f t="shared" si="1"/>
        <v>43100</v>
      </c>
      <c r="P7" s="25">
        <f t="shared" si="1"/>
        <v>43465</v>
      </c>
      <c r="Q7" s="25">
        <f t="shared" si="1"/>
        <v>43830</v>
      </c>
      <c r="R7" s="25">
        <f t="shared" si="1"/>
        <v>44196</v>
      </c>
      <c r="S7" s="25">
        <f t="shared" si="1"/>
        <v>44561</v>
      </c>
      <c r="T7" s="25">
        <f t="shared" si="1"/>
        <v>44926</v>
      </c>
      <c r="U7" s="25">
        <f t="shared" si="1"/>
        <v>45291</v>
      </c>
      <c r="V7" s="25">
        <f t="shared" si="1"/>
        <v>45657</v>
      </c>
      <c r="W7" s="25">
        <f t="shared" si="1"/>
        <v>46022</v>
      </c>
      <c r="X7" s="25">
        <f t="shared" si="1"/>
        <v>46387</v>
      </c>
      <c r="Y7" s="25">
        <f t="shared" si="1"/>
        <v>46752</v>
      </c>
      <c r="Z7" s="25">
        <f t="shared" si="1"/>
        <v>47118</v>
      </c>
      <c r="AA7" s="25">
        <f t="shared" si="1"/>
        <v>47483</v>
      </c>
      <c r="AB7" s="25">
        <f t="shared" si="1"/>
        <v>47848</v>
      </c>
      <c r="AC7" s="25">
        <f t="shared" si="1"/>
        <v>48213</v>
      </c>
      <c r="AD7" s="25">
        <f t="shared" si="1"/>
        <v>48579</v>
      </c>
      <c r="AE7" s="25">
        <f t="shared" si="1"/>
        <v>48944</v>
      </c>
      <c r="AF7" s="25">
        <f t="shared" si="1"/>
        <v>49309</v>
      </c>
      <c r="AG7" s="25">
        <f t="shared" si="1"/>
        <v>49674</v>
      </c>
      <c r="AH7" s="25">
        <f t="shared" si="1"/>
        <v>50040</v>
      </c>
      <c r="AI7" s="25">
        <f t="shared" si="1"/>
        <v>50405</v>
      </c>
      <c r="AJ7" s="25">
        <f t="shared" si="1"/>
        <v>50770</v>
      </c>
      <c r="AK7" s="25">
        <f t="shared" si="1"/>
        <v>51135</v>
      </c>
    </row>
    <row r="8" spans="1:37" s="10" customFormat="1" ht="12" customHeight="1" x14ac:dyDescent="0.2">
      <c r="O8" s="35"/>
    </row>
    <row r="9" spans="1:37" ht="12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spans="1:37" s="5" customFormat="1" ht="12" customHeight="1" x14ac:dyDescent="0.2">
      <c r="A10" s="13">
        <f>MAX(A$3:A9)+0.01</f>
        <v>1.01</v>
      </c>
      <c r="B10" s="13"/>
      <c r="C10" s="13" t="s">
        <v>15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</row>
    <row r="11" spans="1:37" ht="12" customHeight="1" x14ac:dyDescent="0.25">
      <c r="C11" s="10"/>
      <c r="D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spans="1:37" ht="12" customHeight="1" x14ac:dyDescent="0.25">
      <c r="C12" s="10"/>
      <c r="D12" s="10" t="s">
        <v>63</v>
      </c>
      <c r="H12" s="18" t="s">
        <v>58</v>
      </c>
      <c r="L12" s="22">
        <v>50586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 spans="1:37" ht="12" customHeight="1" x14ac:dyDescent="0.25">
      <c r="C13" s="10"/>
      <c r="D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spans="1:37" s="5" customFormat="1" ht="12" customHeight="1" x14ac:dyDescent="0.2">
      <c r="A14" s="13">
        <f>MAX(A$3:A13)+0.01</f>
        <v>1.02</v>
      </c>
      <c r="B14" s="13"/>
      <c r="C14" s="13" t="s">
        <v>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 spans="1:37" ht="12" customHeight="1" x14ac:dyDescent="0.25">
      <c r="C15" s="10"/>
      <c r="D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</row>
    <row r="16" spans="1:37" ht="12" customHeight="1" x14ac:dyDescent="0.25">
      <c r="D16" s="10" t="s">
        <v>62</v>
      </c>
      <c r="H16" s="18" t="s">
        <v>59</v>
      </c>
      <c r="L16" s="1">
        <v>0.02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 spans="1:37" ht="12" customHeight="1" x14ac:dyDescent="0.25">
      <c r="D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spans="1:37" ht="12" customHeight="1" x14ac:dyDescent="0.25">
      <c r="D18" s="10" t="s">
        <v>98</v>
      </c>
      <c r="H18" s="18" t="s">
        <v>70</v>
      </c>
      <c r="L18" s="19">
        <v>5000000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1:37" ht="12" customHeight="1" x14ac:dyDescent="0.25">
      <c r="D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 spans="1:37" ht="12" customHeight="1" x14ac:dyDescent="0.25">
      <c r="D20" s="10" t="s">
        <v>99</v>
      </c>
      <c r="H20" s="18" t="s">
        <v>70</v>
      </c>
      <c r="L20" s="19">
        <v>2000000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spans="1:37" ht="12" customHeight="1" x14ac:dyDescent="0.25">
      <c r="D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</row>
    <row r="22" spans="1:37" ht="12" customHeight="1" x14ac:dyDescent="0.25">
      <c r="D22" s="10" t="s">
        <v>109</v>
      </c>
      <c r="H22" s="18" t="s">
        <v>34</v>
      </c>
      <c r="M22" s="19">
        <v>1000000</v>
      </c>
      <c r="N22" s="19">
        <v>1000000</v>
      </c>
      <c r="O22" s="19">
        <v>1000000</v>
      </c>
      <c r="P22" s="19">
        <v>1000000</v>
      </c>
      <c r="Q22" s="19">
        <v>1000000</v>
      </c>
      <c r="R22" s="19">
        <v>1000000</v>
      </c>
      <c r="S22" s="19">
        <v>1000000</v>
      </c>
      <c r="T22" s="19">
        <v>1000000</v>
      </c>
      <c r="U22" s="19">
        <v>1000000</v>
      </c>
      <c r="V22" s="19">
        <v>1000000</v>
      </c>
      <c r="W22" s="19">
        <v>1000000</v>
      </c>
      <c r="X22" s="19">
        <v>1000000</v>
      </c>
      <c r="Y22" s="19">
        <v>1000000</v>
      </c>
      <c r="Z22" s="19">
        <v>1000000</v>
      </c>
      <c r="AA22" s="19">
        <v>1000000</v>
      </c>
      <c r="AB22" s="19">
        <v>1000000</v>
      </c>
      <c r="AC22" s="19">
        <v>1000000</v>
      </c>
      <c r="AD22" s="19">
        <v>1000000</v>
      </c>
      <c r="AE22" s="19">
        <v>1000000</v>
      </c>
      <c r="AF22" s="19">
        <v>1000000</v>
      </c>
      <c r="AG22" s="19">
        <v>1000000</v>
      </c>
      <c r="AH22" s="19">
        <v>1000000</v>
      </c>
      <c r="AI22" s="19">
        <v>1000000</v>
      </c>
      <c r="AJ22" s="19">
        <v>500000</v>
      </c>
      <c r="AK22" s="19">
        <v>0</v>
      </c>
    </row>
    <row r="23" spans="1:37" ht="12" customHeight="1" x14ac:dyDescent="0.25">
      <c r="C23" s="10"/>
      <c r="D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spans="1:37" s="5" customFormat="1" ht="12" customHeight="1" x14ac:dyDescent="0.2">
      <c r="A24" s="13">
        <f>MAX(A$3:A23)+0.01</f>
        <v>1.03</v>
      </c>
      <c r="B24" s="13"/>
      <c r="C24" s="13" t="s">
        <v>3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 spans="1:37" ht="12" customHeight="1" x14ac:dyDescent="0.25">
      <c r="C25" s="10"/>
      <c r="D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spans="1:37" ht="12" customHeight="1" x14ac:dyDescent="0.25">
      <c r="C26" s="10"/>
      <c r="D26" s="10" t="s">
        <v>100</v>
      </c>
      <c r="H26" s="18" t="s">
        <v>34</v>
      </c>
      <c r="L26" s="19">
        <v>10000000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r="27" spans="1:37" ht="12" customHeight="1" x14ac:dyDescent="0.25">
      <c r="C27" s="10"/>
      <c r="D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spans="1:37" ht="12" customHeight="1" x14ac:dyDescent="0.25">
      <c r="C28" s="10"/>
      <c r="D28" s="10" t="s">
        <v>101</v>
      </c>
      <c r="H28" s="18" t="s">
        <v>34</v>
      </c>
      <c r="L28" s="19">
        <v>1000000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spans="1:37" ht="12" customHeight="1" x14ac:dyDescent="0.25">
      <c r="C29" s="10"/>
      <c r="D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 spans="1:37" ht="12" customHeight="1" x14ac:dyDescent="0.25">
      <c r="C30" s="10"/>
      <c r="D30" s="10" t="s">
        <v>7</v>
      </c>
      <c r="H30" s="18" t="s">
        <v>34</v>
      </c>
      <c r="L30" s="19">
        <v>10000000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 spans="1:37" ht="12" customHeight="1" x14ac:dyDescent="0.25">
      <c r="C31" s="10"/>
      <c r="D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 spans="1:37" ht="12" customHeight="1" x14ac:dyDescent="0.25">
      <c r="C32" s="10"/>
      <c r="D32" s="10" t="s">
        <v>13</v>
      </c>
      <c r="H32" s="18" t="s">
        <v>34</v>
      </c>
      <c r="L32" s="19">
        <v>1000000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 spans="1:37" ht="12" customHeight="1" x14ac:dyDescent="0.25">
      <c r="C33" s="10"/>
      <c r="D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spans="1:37" s="5" customFormat="1" ht="12" customHeight="1" x14ac:dyDescent="0.2">
      <c r="A34" s="13">
        <f>MAX(A$3:A33)+0.01</f>
        <v>1.04</v>
      </c>
      <c r="B34" s="13"/>
      <c r="C34" s="13" t="s">
        <v>17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 spans="1:37" ht="12" customHeight="1" x14ac:dyDescent="0.25">
      <c r="A35" s="10"/>
      <c r="B35" s="10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 spans="1:37" ht="12" customHeight="1" x14ac:dyDescent="0.25">
      <c r="A36" s="10"/>
      <c r="B36" s="10"/>
      <c r="C36" s="10"/>
      <c r="D36" s="10" t="s">
        <v>102</v>
      </c>
      <c r="E36" s="10"/>
      <c r="F36" s="10"/>
      <c r="G36" s="10"/>
      <c r="H36" s="11" t="s">
        <v>77</v>
      </c>
      <c r="I36" s="10"/>
      <c r="J36" s="10"/>
      <c r="K36" s="10"/>
      <c r="L36" s="21">
        <v>7.0000000000000007E-2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 spans="1:37" ht="12" customHeight="1" x14ac:dyDescent="0.25">
      <c r="A37" s="10"/>
      <c r="B37" s="10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 spans="1:37" ht="12" customHeight="1" x14ac:dyDescent="0.25">
      <c r="A38" s="10"/>
      <c r="B38" s="10"/>
      <c r="C38" s="10"/>
      <c r="D38" s="10" t="s">
        <v>104</v>
      </c>
      <c r="E38" s="10"/>
      <c r="F38" s="10"/>
      <c r="G38" s="10"/>
      <c r="H38" s="11" t="s">
        <v>34</v>
      </c>
      <c r="I38" s="10"/>
      <c r="J38" s="10"/>
      <c r="K38" s="10"/>
      <c r="L38" s="10"/>
      <c r="M38" s="19">
        <v>500000</v>
      </c>
      <c r="N38" s="19">
        <v>500000</v>
      </c>
      <c r="O38" s="19">
        <v>500000</v>
      </c>
      <c r="P38" s="19">
        <v>500000</v>
      </c>
      <c r="Q38" s="19">
        <v>500000</v>
      </c>
      <c r="R38" s="19">
        <v>500000</v>
      </c>
      <c r="S38" s="19">
        <v>500000</v>
      </c>
      <c r="T38" s="19">
        <v>500000</v>
      </c>
      <c r="U38" s="19">
        <v>500000</v>
      </c>
      <c r="V38" s="19">
        <v>500000</v>
      </c>
      <c r="W38" s="19">
        <v>500000</v>
      </c>
      <c r="X38" s="19">
        <v>500000</v>
      </c>
      <c r="Y38" s="19">
        <v>500000</v>
      </c>
      <c r="Z38" s="19">
        <v>500000</v>
      </c>
      <c r="AA38" s="19">
        <v>500000</v>
      </c>
      <c r="AB38" s="19">
        <v>500000</v>
      </c>
      <c r="AC38" s="19">
        <v>500000</v>
      </c>
      <c r="AD38" s="19">
        <v>500000</v>
      </c>
      <c r="AE38" s="19">
        <v>500000</v>
      </c>
      <c r="AF38" s="19">
        <v>500000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</row>
    <row r="39" spans="1:37" ht="12" customHeight="1" x14ac:dyDescent="0.25">
      <c r="A39" s="10"/>
      <c r="B39" s="10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</row>
    <row r="40" spans="1:37" ht="12" customHeight="1" x14ac:dyDescent="0.25">
      <c r="A40" s="10"/>
      <c r="B40" s="10"/>
      <c r="C40" s="10"/>
      <c r="D40" s="10"/>
      <c r="E40" s="10"/>
      <c r="F40" s="10"/>
      <c r="G40" s="10"/>
      <c r="H40" s="11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 spans="1:37" s="5" customFormat="1" ht="12" customHeight="1" x14ac:dyDescent="0.2">
      <c r="A41" s="13">
        <f>MAX(A$3:A40)+0.01</f>
        <v>1.05</v>
      </c>
      <c r="B41" s="13"/>
      <c r="C41" s="13" t="s">
        <v>64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 spans="1:37" ht="12" customHeight="1" x14ac:dyDescent="0.25">
      <c r="A42" s="10"/>
      <c r="B42" s="10"/>
      <c r="C42" s="10"/>
      <c r="D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1:37" ht="12" customHeight="1" x14ac:dyDescent="0.25">
      <c r="A43" s="10"/>
      <c r="B43" s="10"/>
      <c r="C43" s="10"/>
      <c r="D43" s="10" t="s">
        <v>65</v>
      </c>
      <c r="E43" s="10"/>
      <c r="F43" s="10"/>
      <c r="G43" s="10"/>
      <c r="H43" s="11" t="s">
        <v>58</v>
      </c>
      <c r="I43" s="10"/>
      <c r="J43" s="10"/>
      <c r="K43" s="10"/>
      <c r="L43" s="22">
        <v>42735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1:37" ht="12" customHeight="1" x14ac:dyDescent="0.25">
      <c r="A44" s="10"/>
      <c r="B44" s="10"/>
      <c r="C44" s="10"/>
      <c r="D44" s="10"/>
      <c r="E44" s="10"/>
      <c r="F44" s="10"/>
      <c r="G44" s="10"/>
      <c r="H44" s="1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1:37" ht="12" customHeight="1" x14ac:dyDescent="0.25">
      <c r="A45" s="10"/>
      <c r="B45" s="10"/>
      <c r="C45" s="10"/>
      <c r="D45" s="10" t="s">
        <v>66</v>
      </c>
      <c r="E45" s="10"/>
      <c r="F45" s="10"/>
      <c r="G45" s="10"/>
      <c r="H45" s="11" t="s">
        <v>58</v>
      </c>
      <c r="I45" s="10"/>
      <c r="J45" s="10"/>
      <c r="K45" s="10"/>
      <c r="L45" s="22">
        <v>49856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1:37" ht="12" customHeight="1" x14ac:dyDescent="0.25">
      <c r="A46" s="10"/>
      <c r="B46" s="10"/>
      <c r="C46" s="10"/>
      <c r="D46" s="10"/>
      <c r="E46" s="10"/>
      <c r="F46" s="10"/>
      <c r="G46" s="10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ht="12" customHeight="1" x14ac:dyDescent="0.25">
      <c r="A47" s="10"/>
      <c r="B47" s="10"/>
      <c r="C47" s="10"/>
      <c r="D47" s="10" t="s">
        <v>102</v>
      </c>
      <c r="E47" s="10"/>
      <c r="F47" s="10"/>
      <c r="G47" s="10"/>
      <c r="H47" s="11" t="s">
        <v>77</v>
      </c>
      <c r="I47" s="10"/>
      <c r="J47" s="10"/>
      <c r="K47" s="10"/>
      <c r="L47" s="21">
        <v>0.06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ht="12" customHeight="1" x14ac:dyDescent="0.25">
      <c r="A48" s="10"/>
      <c r="B48" s="10"/>
      <c r="C48" s="10"/>
      <c r="D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ht="12" customHeight="1" x14ac:dyDescent="0.25">
      <c r="A49" s="10"/>
      <c r="B49" s="10"/>
      <c r="C49" s="10"/>
      <c r="D49" s="10" t="s">
        <v>67</v>
      </c>
      <c r="E49" s="10"/>
      <c r="F49" s="10"/>
      <c r="G49" s="10"/>
      <c r="H49" s="11" t="s">
        <v>69</v>
      </c>
      <c r="I49" s="10"/>
      <c r="J49" s="10"/>
      <c r="K49" s="10"/>
      <c r="L49" s="19">
        <v>365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ht="12" customHeight="1" x14ac:dyDescent="0.25">
      <c r="A50" s="10"/>
      <c r="B50" s="10"/>
      <c r="C50" s="10"/>
      <c r="D50" s="10"/>
      <c r="E50" s="10"/>
      <c r="F50" s="10"/>
      <c r="G50" s="10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1:37" ht="12" customHeight="1" x14ac:dyDescent="0.25">
      <c r="A51" s="10"/>
      <c r="B51" s="10"/>
      <c r="C51" s="10"/>
      <c r="D51" s="10" t="s">
        <v>68</v>
      </c>
      <c r="E51" s="10"/>
      <c r="F51" s="10"/>
      <c r="G51" s="10"/>
      <c r="H51" s="11" t="s">
        <v>59</v>
      </c>
      <c r="I51" s="10"/>
      <c r="J51" s="10"/>
      <c r="K51" s="10"/>
      <c r="L51" s="21">
        <v>0.02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 spans="1:37" ht="12" customHeight="1" x14ac:dyDescent="0.25">
      <c r="A52" s="10"/>
      <c r="B52" s="10"/>
      <c r="C52" s="10"/>
      <c r="D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</row>
    <row r="53" spans="1:37" ht="12" customHeight="1" x14ac:dyDescent="0.25">
      <c r="A53" s="10"/>
      <c r="B53" s="10"/>
      <c r="C53" s="10"/>
      <c r="D53" s="10" t="s">
        <v>110</v>
      </c>
      <c r="E53" s="10"/>
      <c r="F53" s="10"/>
      <c r="G53" s="10"/>
      <c r="H53" s="11" t="s">
        <v>103</v>
      </c>
      <c r="I53" s="10"/>
      <c r="J53" s="10"/>
      <c r="K53" s="10"/>
      <c r="L53" s="20">
        <v>1.8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spans="1:37" s="10" customFormat="1" ht="12" customHeight="1" x14ac:dyDescent="0.2">
      <c r="H54" s="11"/>
    </row>
    <row r="55" spans="1:37" s="10" customFormat="1" ht="12" customHeight="1" x14ac:dyDescent="0.2">
      <c r="H55" s="11"/>
    </row>
    <row r="56" spans="1:37" s="10" customFormat="1" ht="12" customHeight="1" x14ac:dyDescent="0.2">
      <c r="H56" s="11"/>
    </row>
    <row r="57" spans="1:37" s="10" customFormat="1" ht="12" customHeight="1" x14ac:dyDescent="0.2">
      <c r="H57" s="11"/>
    </row>
    <row r="58" spans="1:37" s="10" customFormat="1" ht="12" customHeight="1" x14ac:dyDescent="0.2">
      <c r="H58" s="11"/>
    </row>
    <row r="59" spans="1:37" s="10" customFormat="1" ht="12" customHeight="1" x14ac:dyDescent="0.2">
      <c r="H59" s="11"/>
    </row>
    <row r="60" spans="1:37" s="10" customFormat="1" ht="12" customHeight="1" x14ac:dyDescent="0.2">
      <c r="H60" s="11"/>
    </row>
    <row r="61" spans="1:37" s="5" customFormat="1" ht="12" customHeight="1" x14ac:dyDescent="0.2">
      <c r="A61" s="13"/>
      <c r="B61" s="13"/>
      <c r="C61" s="13" t="s">
        <v>41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0C0"/>
    <outlinePr summaryBelow="0"/>
  </sheetPr>
  <dimension ref="A1:AK62"/>
  <sheetViews>
    <sheetView showGridLines="0" zoomScaleNormal="100" zoomScalePageLayoutView="85" workbookViewId="0">
      <pane xSplit="12" ySplit="7" topLeftCell="M8" activePane="bottomRight" state="frozen"/>
      <selection pane="topRight" activeCell="M1" sqref="M1"/>
      <selection pane="bottomLeft" activeCell="A8" sqref="A8"/>
      <selection pane="bottomRight" activeCell="B40" sqref="B40"/>
    </sheetView>
  </sheetViews>
  <sheetFormatPr defaultColWidth="8.85546875" defaultRowHeight="12" customHeight="1" x14ac:dyDescent="0.2"/>
  <cols>
    <col min="1" max="1" width="7.28515625" style="5" customWidth="1"/>
    <col min="2" max="2" width="4.7109375" style="5" customWidth="1"/>
    <col min="3" max="3" width="3.7109375" style="30" customWidth="1"/>
    <col min="4" max="4" width="40.7109375" style="30" customWidth="1"/>
    <col min="5" max="6" width="12.7109375" style="5" customWidth="1"/>
    <col min="7" max="7" width="3.7109375" style="5" customWidth="1"/>
    <col min="8" max="8" width="10.7109375" style="31" customWidth="1"/>
    <col min="9" max="9" width="12.7109375" style="5" customWidth="1"/>
    <col min="10" max="10" width="15.7109375" style="5" customWidth="1"/>
    <col min="11" max="11" width="3.7109375" style="5" customWidth="1"/>
    <col min="12" max="12" width="14.7109375" style="5" customWidth="1"/>
    <col min="13" max="37" width="13.7109375" style="5" customWidth="1"/>
    <col min="38" max="16384" width="8.85546875" style="5"/>
  </cols>
  <sheetData>
    <row r="1" spans="1:37" ht="23.25" x14ac:dyDescent="0.35">
      <c r="A1" s="3" t="str">
        <f>Formats!A1</f>
        <v>ModelOff 2015 - Round 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s="7" customFormat="1" ht="18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ht="18" customHeight="1" x14ac:dyDescent="0.25">
      <c r="A3" s="8">
        <v>2</v>
      </c>
      <c r="B3" s="4"/>
      <c r="C3" s="9" t="s">
        <v>38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s="10" customFormat="1" ht="12" customHeight="1" x14ac:dyDescent="0.2"/>
    <row r="5" spans="1:37" s="10" customFormat="1" ht="12" customHeight="1" x14ac:dyDescent="0.2"/>
    <row r="6" spans="1:37" s="10" customFormat="1" ht="12" customHeight="1" x14ac:dyDescent="0.25">
      <c r="D6" s="32"/>
      <c r="E6" s="12" t="s">
        <v>43</v>
      </c>
      <c r="H6" s="11"/>
      <c r="L6" s="25"/>
      <c r="M6" s="25">
        <f>Inputs!M6</f>
        <v>42005</v>
      </c>
      <c r="N6" s="25">
        <f>Inputs!N6</f>
        <v>42370</v>
      </c>
      <c r="O6" s="34">
        <f>Inputs!O6</f>
        <v>42736</v>
      </c>
      <c r="P6" s="25">
        <f>Inputs!P6</f>
        <v>43101</v>
      </c>
      <c r="Q6" s="25">
        <f>Inputs!Q6</f>
        <v>43466</v>
      </c>
      <c r="R6" s="25">
        <f>Inputs!R6</f>
        <v>43831</v>
      </c>
      <c r="S6" s="25">
        <f>Inputs!S6</f>
        <v>44197</v>
      </c>
      <c r="T6" s="25">
        <f>Inputs!T6</f>
        <v>44562</v>
      </c>
      <c r="U6" s="25">
        <f>Inputs!U6</f>
        <v>44927</v>
      </c>
      <c r="V6" s="25">
        <f>Inputs!V6</f>
        <v>45292</v>
      </c>
      <c r="W6" s="25">
        <f>Inputs!W6</f>
        <v>45658</v>
      </c>
      <c r="X6" s="25">
        <f>Inputs!X6</f>
        <v>46023</v>
      </c>
      <c r="Y6" s="25">
        <f>Inputs!Y6</f>
        <v>46388</v>
      </c>
      <c r="Z6" s="25">
        <f>Inputs!Z6</f>
        <v>46753</v>
      </c>
      <c r="AA6" s="25">
        <f>Inputs!AA6</f>
        <v>47119</v>
      </c>
      <c r="AB6" s="25">
        <f>Inputs!AB6</f>
        <v>47484</v>
      </c>
      <c r="AC6" s="25">
        <f>Inputs!AC6</f>
        <v>47849</v>
      </c>
      <c r="AD6" s="25">
        <f>Inputs!AD6</f>
        <v>48214</v>
      </c>
      <c r="AE6" s="25">
        <f>Inputs!AE6</f>
        <v>48580</v>
      </c>
      <c r="AF6" s="25">
        <f>Inputs!AF6</f>
        <v>48945</v>
      </c>
      <c r="AG6" s="25">
        <f>Inputs!AG6</f>
        <v>49310</v>
      </c>
      <c r="AH6" s="25">
        <f>Inputs!AH6</f>
        <v>49675</v>
      </c>
      <c r="AI6" s="25">
        <f>Inputs!AI6</f>
        <v>50041</v>
      </c>
      <c r="AJ6" s="25">
        <f>Inputs!AJ6</f>
        <v>50406</v>
      </c>
      <c r="AK6" s="25">
        <f>Inputs!AK6</f>
        <v>50771</v>
      </c>
    </row>
    <row r="7" spans="1:37" s="10" customFormat="1" ht="12" customHeight="1" x14ac:dyDescent="0.25">
      <c r="D7" s="32"/>
      <c r="E7" s="12" t="s">
        <v>44</v>
      </c>
      <c r="H7" s="11" t="s">
        <v>45</v>
      </c>
      <c r="L7" s="38">
        <f>Inputs!L7</f>
        <v>42004</v>
      </c>
      <c r="M7" s="25">
        <f>Inputs!M7</f>
        <v>42369</v>
      </c>
      <c r="N7" s="25">
        <f>Inputs!N7</f>
        <v>42735</v>
      </c>
      <c r="O7" s="25">
        <f>Inputs!O7</f>
        <v>43100</v>
      </c>
      <c r="P7" s="25">
        <f>Inputs!P7</f>
        <v>43465</v>
      </c>
      <c r="Q7" s="25">
        <f>Inputs!Q7</f>
        <v>43830</v>
      </c>
      <c r="R7" s="25">
        <f>Inputs!R7</f>
        <v>44196</v>
      </c>
      <c r="S7" s="25">
        <f>Inputs!S7</f>
        <v>44561</v>
      </c>
      <c r="T7" s="25">
        <f>Inputs!T7</f>
        <v>44926</v>
      </c>
      <c r="U7" s="25">
        <f>Inputs!U7</f>
        <v>45291</v>
      </c>
      <c r="V7" s="25">
        <f>Inputs!V7</f>
        <v>45657</v>
      </c>
      <c r="W7" s="25">
        <f>Inputs!W7</f>
        <v>46022</v>
      </c>
      <c r="X7" s="25">
        <f>Inputs!X7</f>
        <v>46387</v>
      </c>
      <c r="Y7" s="25">
        <f>Inputs!Y7</f>
        <v>46752</v>
      </c>
      <c r="Z7" s="25">
        <f>Inputs!Z7</f>
        <v>47118</v>
      </c>
      <c r="AA7" s="25">
        <f>Inputs!AA7</f>
        <v>47483</v>
      </c>
      <c r="AB7" s="25">
        <f>Inputs!AB7</f>
        <v>47848</v>
      </c>
      <c r="AC7" s="25">
        <f>Inputs!AC7</f>
        <v>48213</v>
      </c>
      <c r="AD7" s="25">
        <f>Inputs!AD7</f>
        <v>48579</v>
      </c>
      <c r="AE7" s="25">
        <f>Inputs!AE7</f>
        <v>48944</v>
      </c>
      <c r="AF7" s="25">
        <f>Inputs!AF7</f>
        <v>49309</v>
      </c>
      <c r="AG7" s="25">
        <f>Inputs!AG7</f>
        <v>49674</v>
      </c>
      <c r="AH7" s="25">
        <f>Inputs!AH7</f>
        <v>50040</v>
      </c>
      <c r="AI7" s="25">
        <f>Inputs!AI7</f>
        <v>50405</v>
      </c>
      <c r="AJ7" s="25">
        <f>Inputs!AJ7</f>
        <v>50770</v>
      </c>
      <c r="AK7" s="25">
        <f>Inputs!AK7</f>
        <v>51135</v>
      </c>
    </row>
    <row r="8" spans="1:37" s="10" customFormat="1" ht="12" customHeight="1" x14ac:dyDescent="0.2">
      <c r="O8" s="35"/>
    </row>
    <row r="9" spans="1:37" s="10" customFormat="1" ht="12" customHeight="1" x14ac:dyDescent="0.2">
      <c r="O9" s="35"/>
    </row>
    <row r="10" spans="1:37" s="10" customFormat="1" ht="12" customHeight="1" x14ac:dyDescent="0.2">
      <c r="O10" s="35"/>
    </row>
    <row r="11" spans="1:37" ht="12" customHeight="1" x14ac:dyDescent="0.2">
      <c r="A11" s="13">
        <f>MAX(A$3:A10)+0.01</f>
        <v>2.0099999999999998</v>
      </c>
      <c r="B11" s="13"/>
      <c r="C11" s="13" t="s">
        <v>50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 spans="1:37" ht="12" customHeight="1" x14ac:dyDescent="0.2">
      <c r="A12" s="10"/>
      <c r="B12" s="10"/>
      <c r="C12" s="12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 spans="1:37" customFormat="1" ht="12" customHeight="1" x14ac:dyDescent="0.25">
      <c r="A13" s="10"/>
      <c r="B13" s="10"/>
      <c r="C13" s="12" t="s">
        <v>15</v>
      </c>
      <c r="D13" s="10"/>
      <c r="E13" s="10"/>
      <c r="F13" s="10"/>
      <c r="G13" s="10"/>
      <c r="H13" s="11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spans="1:37" customFormat="1" ht="12" customHeight="1" x14ac:dyDescent="0.25">
      <c r="A14" s="10"/>
      <c r="B14" s="10"/>
      <c r="C14" s="12"/>
      <c r="D14" s="10" t="s">
        <v>63</v>
      </c>
      <c r="E14" s="10"/>
      <c r="F14" s="10"/>
      <c r="G14" s="10"/>
      <c r="H14" s="11" t="s">
        <v>58</v>
      </c>
      <c r="I14" s="10"/>
      <c r="J14" s="10"/>
      <c r="K14" s="10"/>
      <c r="L14" s="25">
        <f>Inputs!L12</f>
        <v>50586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</row>
    <row r="15" spans="1:37" customFormat="1" ht="12" customHeight="1" x14ac:dyDescent="0.25">
      <c r="A15" s="10"/>
      <c r="B15" s="10"/>
      <c r="C15" s="12"/>
      <c r="D15" s="10" t="s">
        <v>73</v>
      </c>
      <c r="E15" s="10"/>
      <c r="F15" s="10"/>
      <c r="G15" s="10"/>
      <c r="H15" s="11" t="s">
        <v>60</v>
      </c>
      <c r="I15" s="10"/>
      <c r="J15" s="10"/>
      <c r="K15" s="10"/>
      <c r="L15" s="10"/>
      <c r="M15" s="10">
        <f>M7-M6+1</f>
        <v>365</v>
      </c>
      <c r="N15" s="10">
        <f t="shared" ref="N15:AK15" si="0">N7-N6+1</f>
        <v>366</v>
      </c>
      <c r="O15" s="10">
        <f t="shared" si="0"/>
        <v>365</v>
      </c>
      <c r="P15" s="10">
        <f t="shared" si="0"/>
        <v>365</v>
      </c>
      <c r="Q15" s="10">
        <f t="shared" si="0"/>
        <v>365</v>
      </c>
      <c r="R15" s="10">
        <f t="shared" si="0"/>
        <v>366</v>
      </c>
      <c r="S15" s="10">
        <f t="shared" si="0"/>
        <v>365</v>
      </c>
      <c r="T15" s="10">
        <f t="shared" si="0"/>
        <v>365</v>
      </c>
      <c r="U15" s="10">
        <f t="shared" si="0"/>
        <v>365</v>
      </c>
      <c r="V15" s="10">
        <f t="shared" si="0"/>
        <v>366</v>
      </c>
      <c r="W15" s="10">
        <f t="shared" si="0"/>
        <v>365</v>
      </c>
      <c r="X15" s="10">
        <f t="shared" si="0"/>
        <v>365</v>
      </c>
      <c r="Y15" s="10">
        <f t="shared" si="0"/>
        <v>365</v>
      </c>
      <c r="Z15" s="10">
        <f t="shared" si="0"/>
        <v>366</v>
      </c>
      <c r="AA15" s="10">
        <f t="shared" si="0"/>
        <v>365</v>
      </c>
      <c r="AB15" s="10">
        <f t="shared" si="0"/>
        <v>365</v>
      </c>
      <c r="AC15" s="10">
        <f t="shared" si="0"/>
        <v>365</v>
      </c>
      <c r="AD15" s="10">
        <f t="shared" si="0"/>
        <v>366</v>
      </c>
      <c r="AE15" s="10">
        <f t="shared" si="0"/>
        <v>365</v>
      </c>
      <c r="AF15" s="10">
        <f t="shared" si="0"/>
        <v>365</v>
      </c>
      <c r="AG15" s="10">
        <f t="shared" si="0"/>
        <v>365</v>
      </c>
      <c r="AH15" s="10">
        <f t="shared" si="0"/>
        <v>366</v>
      </c>
      <c r="AI15" s="10">
        <f t="shared" si="0"/>
        <v>365</v>
      </c>
      <c r="AJ15" s="10">
        <f t="shared" si="0"/>
        <v>365</v>
      </c>
      <c r="AK15" s="10">
        <f t="shared" si="0"/>
        <v>365</v>
      </c>
    </row>
    <row r="16" spans="1:37" customFormat="1" ht="12" customHeight="1" x14ac:dyDescent="0.25">
      <c r="A16" s="10"/>
      <c r="B16" s="10"/>
      <c r="C16" s="12"/>
      <c r="D16" s="10" t="s">
        <v>74</v>
      </c>
      <c r="E16" s="10"/>
      <c r="F16" s="10"/>
      <c r="G16" s="10"/>
      <c r="H16" s="11" t="s">
        <v>60</v>
      </c>
      <c r="I16" s="10"/>
      <c r="J16" s="10"/>
      <c r="K16" s="10"/>
      <c r="L16" s="10"/>
      <c r="M16" s="10">
        <f t="shared" ref="M16:AK16" si="1">MAX(MIN(M7,$L$14)-M6+1,0)</f>
        <v>365</v>
      </c>
      <c r="N16" s="10">
        <f t="shared" si="1"/>
        <v>366</v>
      </c>
      <c r="O16" s="10">
        <f t="shared" si="1"/>
        <v>365</v>
      </c>
      <c r="P16" s="10">
        <f t="shared" si="1"/>
        <v>365</v>
      </c>
      <c r="Q16" s="10">
        <f t="shared" si="1"/>
        <v>365</v>
      </c>
      <c r="R16" s="10">
        <f t="shared" si="1"/>
        <v>366</v>
      </c>
      <c r="S16" s="10">
        <f t="shared" si="1"/>
        <v>365</v>
      </c>
      <c r="T16" s="10">
        <f t="shared" si="1"/>
        <v>365</v>
      </c>
      <c r="U16" s="10">
        <f t="shared" si="1"/>
        <v>365</v>
      </c>
      <c r="V16" s="10">
        <f t="shared" si="1"/>
        <v>366</v>
      </c>
      <c r="W16" s="10">
        <f t="shared" si="1"/>
        <v>365</v>
      </c>
      <c r="X16" s="10">
        <f t="shared" si="1"/>
        <v>365</v>
      </c>
      <c r="Y16" s="10">
        <f t="shared" si="1"/>
        <v>365</v>
      </c>
      <c r="Z16" s="10">
        <f t="shared" si="1"/>
        <v>366</v>
      </c>
      <c r="AA16" s="10">
        <f t="shared" si="1"/>
        <v>365</v>
      </c>
      <c r="AB16" s="10">
        <f t="shared" si="1"/>
        <v>365</v>
      </c>
      <c r="AC16" s="10">
        <f t="shared" si="1"/>
        <v>365</v>
      </c>
      <c r="AD16" s="10">
        <f t="shared" si="1"/>
        <v>366</v>
      </c>
      <c r="AE16" s="10">
        <f t="shared" si="1"/>
        <v>365</v>
      </c>
      <c r="AF16" s="10">
        <f t="shared" si="1"/>
        <v>365</v>
      </c>
      <c r="AG16" s="10">
        <f t="shared" si="1"/>
        <v>365</v>
      </c>
      <c r="AH16" s="10">
        <f t="shared" si="1"/>
        <v>366</v>
      </c>
      <c r="AI16" s="10">
        <f t="shared" si="1"/>
        <v>365</v>
      </c>
      <c r="AJ16" s="10">
        <f t="shared" si="1"/>
        <v>181</v>
      </c>
      <c r="AK16" s="10">
        <f t="shared" si="1"/>
        <v>0</v>
      </c>
    </row>
    <row r="17" spans="1:37" customFormat="1" ht="12" customHeight="1" x14ac:dyDescent="0.25">
      <c r="A17" s="5"/>
      <c r="B17" s="5"/>
      <c r="C17" s="12"/>
      <c r="D17" s="10" t="s">
        <v>75</v>
      </c>
      <c r="E17" s="10"/>
      <c r="F17" s="10"/>
      <c r="G17" s="10"/>
      <c r="H17" s="11" t="s">
        <v>59</v>
      </c>
      <c r="I17" s="10"/>
      <c r="L17" s="2"/>
      <c r="M17" s="23">
        <f t="shared" ref="M17:AK17" si="2">M16/M15</f>
        <v>1</v>
      </c>
      <c r="N17" s="23">
        <f t="shared" si="2"/>
        <v>1</v>
      </c>
      <c r="O17" s="23">
        <f t="shared" si="2"/>
        <v>1</v>
      </c>
      <c r="P17" s="23">
        <f t="shared" si="2"/>
        <v>1</v>
      </c>
      <c r="Q17" s="23">
        <f t="shared" si="2"/>
        <v>1</v>
      </c>
      <c r="R17" s="23">
        <f t="shared" si="2"/>
        <v>1</v>
      </c>
      <c r="S17" s="23">
        <f t="shared" si="2"/>
        <v>1</v>
      </c>
      <c r="T17" s="23">
        <f t="shared" si="2"/>
        <v>1</v>
      </c>
      <c r="U17" s="23">
        <f t="shared" si="2"/>
        <v>1</v>
      </c>
      <c r="V17" s="23">
        <f t="shared" si="2"/>
        <v>1</v>
      </c>
      <c r="W17" s="23">
        <f t="shared" si="2"/>
        <v>1</v>
      </c>
      <c r="X17" s="23">
        <f t="shared" si="2"/>
        <v>1</v>
      </c>
      <c r="Y17" s="23">
        <f t="shared" si="2"/>
        <v>1</v>
      </c>
      <c r="Z17" s="23">
        <f t="shared" si="2"/>
        <v>1</v>
      </c>
      <c r="AA17" s="23">
        <f t="shared" si="2"/>
        <v>1</v>
      </c>
      <c r="AB17" s="23">
        <f t="shared" si="2"/>
        <v>1</v>
      </c>
      <c r="AC17" s="23">
        <f t="shared" si="2"/>
        <v>1</v>
      </c>
      <c r="AD17" s="23">
        <f t="shared" si="2"/>
        <v>1</v>
      </c>
      <c r="AE17" s="23">
        <f t="shared" si="2"/>
        <v>1</v>
      </c>
      <c r="AF17" s="23">
        <f t="shared" si="2"/>
        <v>1</v>
      </c>
      <c r="AG17" s="23">
        <f t="shared" si="2"/>
        <v>1</v>
      </c>
      <c r="AH17" s="23">
        <f t="shared" si="2"/>
        <v>1</v>
      </c>
      <c r="AI17" s="23">
        <f t="shared" si="2"/>
        <v>1</v>
      </c>
      <c r="AJ17" s="23">
        <f t="shared" si="2"/>
        <v>0.49589041095890413</v>
      </c>
      <c r="AK17" s="23">
        <f t="shared" si="2"/>
        <v>0</v>
      </c>
    </row>
    <row r="18" spans="1:37" customFormat="1" ht="12" customHeight="1" x14ac:dyDescent="0.25">
      <c r="A18" s="10"/>
      <c r="B18" s="10"/>
      <c r="C18" s="12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1:37" customFormat="1" ht="12" customHeight="1" x14ac:dyDescent="0.25">
      <c r="A19" s="10"/>
      <c r="B19" s="10"/>
      <c r="C19" s="12" t="s">
        <v>14</v>
      </c>
      <c r="D19" s="10"/>
      <c r="E19" s="10"/>
      <c r="F19" s="10"/>
      <c r="G19" s="10"/>
      <c r="H19" s="11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 spans="1:37" customFormat="1" ht="12" customHeight="1" x14ac:dyDescent="0.25">
      <c r="A20" s="10"/>
      <c r="B20" s="10"/>
      <c r="C20" s="12"/>
      <c r="D20" s="10" t="s">
        <v>76</v>
      </c>
      <c r="E20" s="10"/>
      <c r="F20" s="10"/>
      <c r="G20" s="10"/>
      <c r="H20" s="11" t="s">
        <v>77</v>
      </c>
      <c r="I20" s="10"/>
      <c r="J20" s="10"/>
      <c r="K20" s="10"/>
      <c r="L20" s="23">
        <f>Inputs!L16</f>
        <v>0.02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spans="1:37" customFormat="1" ht="12" customHeight="1" x14ac:dyDescent="0.25">
      <c r="A21" s="5"/>
      <c r="B21" s="5"/>
      <c r="C21" s="12"/>
      <c r="D21" s="10" t="s">
        <v>78</v>
      </c>
      <c r="E21" s="10"/>
      <c r="F21" s="10"/>
      <c r="G21" s="10"/>
      <c r="H21" s="11" t="s">
        <v>61</v>
      </c>
      <c r="I21" s="10"/>
      <c r="L21" s="2"/>
      <c r="M21" s="40">
        <v>1</v>
      </c>
      <c r="N21" s="23">
        <f t="shared" ref="N21:AK21" si="3">M21*(1+$L20)</f>
        <v>1.02</v>
      </c>
      <c r="O21" s="23">
        <f t="shared" si="3"/>
        <v>1.0404</v>
      </c>
      <c r="P21" s="23">
        <f t="shared" si="3"/>
        <v>1.0612079999999999</v>
      </c>
      <c r="Q21" s="23">
        <f t="shared" si="3"/>
        <v>1.08243216</v>
      </c>
      <c r="R21" s="23">
        <f t="shared" si="3"/>
        <v>1.1040808032</v>
      </c>
      <c r="S21" s="23">
        <f t="shared" si="3"/>
        <v>1.1261624192640001</v>
      </c>
      <c r="T21" s="23">
        <f t="shared" si="3"/>
        <v>1.14868566764928</v>
      </c>
      <c r="U21" s="23">
        <f t="shared" si="3"/>
        <v>1.1716593810022657</v>
      </c>
      <c r="V21" s="23">
        <f t="shared" si="3"/>
        <v>1.1950925686223111</v>
      </c>
      <c r="W21" s="23">
        <f t="shared" si="3"/>
        <v>1.2189944199947573</v>
      </c>
      <c r="X21" s="23">
        <f t="shared" si="3"/>
        <v>1.2433743083946525</v>
      </c>
      <c r="Y21" s="23">
        <f t="shared" si="3"/>
        <v>1.2682417945625455</v>
      </c>
      <c r="Z21" s="23">
        <f t="shared" si="3"/>
        <v>1.2936066304537963</v>
      </c>
      <c r="AA21" s="23">
        <f t="shared" si="3"/>
        <v>1.3194787630628724</v>
      </c>
      <c r="AB21" s="23">
        <f t="shared" si="3"/>
        <v>1.3458683383241299</v>
      </c>
      <c r="AC21" s="23">
        <f t="shared" si="3"/>
        <v>1.3727857050906125</v>
      </c>
      <c r="AD21" s="23">
        <f t="shared" si="3"/>
        <v>1.4002414191924248</v>
      </c>
      <c r="AE21" s="23">
        <f t="shared" si="3"/>
        <v>1.4282462475762734</v>
      </c>
      <c r="AF21" s="23">
        <f t="shared" si="3"/>
        <v>1.4568111725277988</v>
      </c>
      <c r="AG21" s="23">
        <f t="shared" si="3"/>
        <v>1.4859473959783549</v>
      </c>
      <c r="AH21" s="23">
        <f t="shared" si="3"/>
        <v>1.5156663438979221</v>
      </c>
      <c r="AI21" s="23">
        <f t="shared" si="3"/>
        <v>1.5459796707758806</v>
      </c>
      <c r="AJ21" s="23">
        <f t="shared" si="3"/>
        <v>1.5768992641913981</v>
      </c>
      <c r="AK21" s="23">
        <f t="shared" si="3"/>
        <v>1.6084372494752261</v>
      </c>
    </row>
    <row r="22" spans="1:37" customFormat="1" ht="12" customHeight="1" x14ac:dyDescent="0.25">
      <c r="A22" s="10"/>
      <c r="B22" s="10"/>
      <c r="C22" s="12"/>
      <c r="D22" s="10"/>
      <c r="E22" s="10"/>
      <c r="F22" s="10"/>
      <c r="G22" s="10"/>
      <c r="H22" s="11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r="23" spans="1:37" customFormat="1" ht="12" customHeight="1" x14ac:dyDescent="0.25">
      <c r="A23" s="10"/>
      <c r="B23" s="10"/>
      <c r="C23" s="12" t="s">
        <v>0</v>
      </c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spans="1:37" customFormat="1" ht="12" customHeight="1" x14ac:dyDescent="0.25">
      <c r="A24" s="10"/>
      <c r="B24" s="10"/>
      <c r="C24" s="12"/>
      <c r="D24" s="10" t="s">
        <v>79</v>
      </c>
      <c r="E24" s="10"/>
      <c r="F24" s="10"/>
      <c r="G24" s="10"/>
      <c r="H24" s="11" t="s">
        <v>70</v>
      </c>
      <c r="I24" s="10"/>
      <c r="J24" s="10"/>
      <c r="K24" s="10"/>
      <c r="L24" s="10">
        <f>Inputs!L18</f>
        <v>5000000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 spans="1:37" customFormat="1" ht="12" customHeight="1" x14ac:dyDescent="0.25">
      <c r="A25" s="10"/>
      <c r="B25" s="10"/>
      <c r="C25" s="12"/>
      <c r="D25" s="10" t="s">
        <v>80</v>
      </c>
      <c r="E25" s="10"/>
      <c r="F25" s="10"/>
      <c r="G25" s="10"/>
      <c r="H25" s="11" t="s">
        <v>34</v>
      </c>
      <c r="I25" s="10"/>
      <c r="J25" s="10"/>
      <c r="K25" s="10"/>
      <c r="L25" s="10"/>
      <c r="M25" s="10">
        <f t="shared" ref="M25:AK25" si="4">$L24*M$21*M$17</f>
        <v>5000000</v>
      </c>
      <c r="N25" s="10">
        <f t="shared" si="4"/>
        <v>5100000</v>
      </c>
      <c r="O25" s="10">
        <f t="shared" si="4"/>
        <v>5202000</v>
      </c>
      <c r="P25" s="10">
        <f t="shared" si="4"/>
        <v>5306040</v>
      </c>
      <c r="Q25" s="10">
        <f t="shared" si="4"/>
        <v>5412160.7999999998</v>
      </c>
      <c r="R25" s="10">
        <f t="shared" si="4"/>
        <v>5520404.0159999998</v>
      </c>
      <c r="S25" s="10">
        <f t="shared" si="4"/>
        <v>5630812.0963200005</v>
      </c>
      <c r="T25" s="10">
        <f t="shared" si="4"/>
        <v>5743428.3382464005</v>
      </c>
      <c r="U25" s="10">
        <f t="shared" si="4"/>
        <v>5858296.9050113289</v>
      </c>
      <c r="V25" s="10">
        <f t="shared" si="4"/>
        <v>5975462.8431115551</v>
      </c>
      <c r="W25" s="10">
        <f t="shared" si="4"/>
        <v>6094972.0999737866</v>
      </c>
      <c r="X25" s="10">
        <f t="shared" si="4"/>
        <v>6216871.5419732621</v>
      </c>
      <c r="Y25" s="10">
        <f t="shared" si="4"/>
        <v>6341208.9728127271</v>
      </c>
      <c r="Z25" s="10">
        <f t="shared" si="4"/>
        <v>6468033.1522689816</v>
      </c>
      <c r="AA25" s="10">
        <f t="shared" si="4"/>
        <v>6597393.8153143618</v>
      </c>
      <c r="AB25" s="10">
        <f t="shared" si="4"/>
        <v>6729341.6916206498</v>
      </c>
      <c r="AC25" s="10">
        <f t="shared" si="4"/>
        <v>6863928.5254530627</v>
      </c>
      <c r="AD25" s="10">
        <f t="shared" si="4"/>
        <v>7001207.0959621239</v>
      </c>
      <c r="AE25" s="10">
        <f t="shared" si="4"/>
        <v>7141231.2378813671</v>
      </c>
      <c r="AF25" s="10">
        <f t="shared" si="4"/>
        <v>7284055.8626389941</v>
      </c>
      <c r="AG25" s="10">
        <f t="shared" si="4"/>
        <v>7429736.9798917742</v>
      </c>
      <c r="AH25" s="10">
        <f t="shared" si="4"/>
        <v>7578331.7194896108</v>
      </c>
      <c r="AI25" s="10">
        <f t="shared" si="4"/>
        <v>7729898.3538794033</v>
      </c>
      <c r="AJ25" s="10">
        <f t="shared" si="4"/>
        <v>3909846.1208033301</v>
      </c>
      <c r="AK25" s="10">
        <f t="shared" si="4"/>
        <v>0</v>
      </c>
    </row>
    <row r="26" spans="1:37" customFormat="1" ht="12" customHeight="1" x14ac:dyDescent="0.25">
      <c r="A26" s="10"/>
      <c r="B26" s="10"/>
      <c r="C26" s="12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r="27" spans="1:37" customFormat="1" ht="12" customHeight="1" x14ac:dyDescent="0.25">
      <c r="A27" s="10"/>
      <c r="B27" s="10"/>
      <c r="C27" s="12" t="s">
        <v>9</v>
      </c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spans="1:37" customFormat="1" ht="12" customHeight="1" x14ac:dyDescent="0.25">
      <c r="A28" s="10"/>
      <c r="B28" s="10"/>
      <c r="C28" s="12"/>
      <c r="D28" s="10" t="s">
        <v>81</v>
      </c>
      <c r="E28" s="10"/>
      <c r="F28" s="10"/>
      <c r="G28" s="10"/>
      <c r="H28" s="11" t="s">
        <v>70</v>
      </c>
      <c r="I28" s="10"/>
      <c r="J28" s="10"/>
      <c r="K28" s="10"/>
      <c r="L28" s="10">
        <f>Inputs!L20</f>
        <v>2000000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spans="1:37" customFormat="1" ht="12" customHeight="1" x14ac:dyDescent="0.25">
      <c r="A29" s="10"/>
      <c r="B29" s="10"/>
      <c r="C29" s="12"/>
      <c r="D29" s="10" t="s">
        <v>82</v>
      </c>
      <c r="E29" s="10"/>
      <c r="F29" s="10"/>
      <c r="G29" s="10"/>
      <c r="H29" s="11" t="s">
        <v>34</v>
      </c>
      <c r="I29" s="10"/>
      <c r="J29" s="10"/>
      <c r="K29" s="10"/>
      <c r="L29" s="10"/>
      <c r="M29" s="10">
        <f t="shared" ref="M29:AK29" si="5">$L28*M$21*M$17</f>
        <v>2000000</v>
      </c>
      <c r="N29" s="10">
        <f t="shared" si="5"/>
        <v>2040000</v>
      </c>
      <c r="O29" s="10">
        <f t="shared" si="5"/>
        <v>2080800</v>
      </c>
      <c r="P29" s="10">
        <f t="shared" si="5"/>
        <v>2122416</v>
      </c>
      <c r="Q29" s="10">
        <f t="shared" si="5"/>
        <v>2164864.3199999998</v>
      </c>
      <c r="R29" s="10">
        <f t="shared" si="5"/>
        <v>2208161.6063999999</v>
      </c>
      <c r="S29" s="10">
        <f t="shared" si="5"/>
        <v>2252324.8385280003</v>
      </c>
      <c r="T29" s="10">
        <f t="shared" si="5"/>
        <v>2297371.3352985601</v>
      </c>
      <c r="U29" s="10">
        <f t="shared" si="5"/>
        <v>2343318.7620045315</v>
      </c>
      <c r="V29" s="10">
        <f t="shared" si="5"/>
        <v>2390185.1372446222</v>
      </c>
      <c r="W29" s="10">
        <f t="shared" si="5"/>
        <v>2437988.8399895146</v>
      </c>
      <c r="X29" s="10">
        <f t="shared" si="5"/>
        <v>2486748.6167893051</v>
      </c>
      <c r="Y29" s="10">
        <f t="shared" si="5"/>
        <v>2536483.5891250907</v>
      </c>
      <c r="Z29" s="10">
        <f t="shared" si="5"/>
        <v>2587213.2609075927</v>
      </c>
      <c r="AA29" s="10">
        <f t="shared" si="5"/>
        <v>2638957.5261257449</v>
      </c>
      <c r="AB29" s="10">
        <f t="shared" si="5"/>
        <v>2691736.6766482596</v>
      </c>
      <c r="AC29" s="10">
        <f t="shared" si="5"/>
        <v>2745571.4101812248</v>
      </c>
      <c r="AD29" s="10">
        <f t="shared" si="5"/>
        <v>2800482.8383848495</v>
      </c>
      <c r="AE29" s="10">
        <f t="shared" si="5"/>
        <v>2856492.4951525466</v>
      </c>
      <c r="AF29" s="10">
        <f t="shared" si="5"/>
        <v>2913622.3450555974</v>
      </c>
      <c r="AG29" s="10">
        <f t="shared" si="5"/>
        <v>2971894.7919567097</v>
      </c>
      <c r="AH29" s="10">
        <f t="shared" si="5"/>
        <v>3031332.6877958444</v>
      </c>
      <c r="AI29" s="10">
        <f t="shared" si="5"/>
        <v>3091959.3415517611</v>
      </c>
      <c r="AJ29" s="10">
        <f t="shared" si="5"/>
        <v>1563938.448321332</v>
      </c>
      <c r="AK29" s="10">
        <f t="shared" si="5"/>
        <v>0</v>
      </c>
    </row>
    <row r="30" spans="1:37" customFormat="1" ht="12" customHeight="1" x14ac:dyDescent="0.25">
      <c r="A30" s="10"/>
      <c r="B30" s="10"/>
      <c r="C30" s="12"/>
      <c r="D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 spans="1:37" customFormat="1" ht="12" customHeight="1" x14ac:dyDescent="0.25">
      <c r="A31" s="10"/>
      <c r="B31" s="10"/>
      <c r="C31" s="12" t="s">
        <v>83</v>
      </c>
      <c r="D31" s="10"/>
      <c r="E31" s="10"/>
      <c r="F31" s="10"/>
      <c r="G31" s="10"/>
      <c r="H31" s="11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 spans="1:37" customFormat="1" ht="12" customHeight="1" x14ac:dyDescent="0.25">
      <c r="A32" s="10"/>
      <c r="B32" s="10"/>
      <c r="C32" s="12"/>
      <c r="D32" s="10" t="s">
        <v>84</v>
      </c>
      <c r="E32" s="10"/>
      <c r="F32" s="10"/>
      <c r="G32" s="10"/>
      <c r="H32" s="11" t="s">
        <v>34</v>
      </c>
      <c r="I32" s="10"/>
      <c r="J32" s="10"/>
      <c r="K32" s="10"/>
      <c r="L32" s="10"/>
      <c r="M32" s="10">
        <f>Inputs!M22</f>
        <v>1000000</v>
      </c>
      <c r="N32" s="10">
        <f>Inputs!N22</f>
        <v>1000000</v>
      </c>
      <c r="O32" s="10">
        <f>Inputs!O22</f>
        <v>1000000</v>
      </c>
      <c r="P32" s="10">
        <f>Inputs!P22</f>
        <v>1000000</v>
      </c>
      <c r="Q32" s="10">
        <f>Inputs!Q22</f>
        <v>1000000</v>
      </c>
      <c r="R32" s="10">
        <f>Inputs!R22</f>
        <v>1000000</v>
      </c>
      <c r="S32" s="10">
        <f>Inputs!S22</f>
        <v>1000000</v>
      </c>
      <c r="T32" s="10">
        <f>Inputs!T22</f>
        <v>1000000</v>
      </c>
      <c r="U32" s="10">
        <f>Inputs!U22</f>
        <v>1000000</v>
      </c>
      <c r="V32" s="10">
        <f>Inputs!V22</f>
        <v>1000000</v>
      </c>
      <c r="W32" s="10">
        <f>Inputs!W22</f>
        <v>1000000</v>
      </c>
      <c r="X32" s="10">
        <f>Inputs!X22</f>
        <v>1000000</v>
      </c>
      <c r="Y32" s="10">
        <f>Inputs!Y22</f>
        <v>1000000</v>
      </c>
      <c r="Z32" s="10">
        <f>Inputs!Z22</f>
        <v>1000000</v>
      </c>
      <c r="AA32" s="10">
        <f>Inputs!AA22</f>
        <v>1000000</v>
      </c>
      <c r="AB32" s="10">
        <f>Inputs!AB22</f>
        <v>1000000</v>
      </c>
      <c r="AC32" s="10">
        <f>Inputs!AC22</f>
        <v>1000000</v>
      </c>
      <c r="AD32" s="10">
        <f>Inputs!AD22</f>
        <v>1000000</v>
      </c>
      <c r="AE32" s="10">
        <f>Inputs!AE22</f>
        <v>1000000</v>
      </c>
      <c r="AF32" s="10">
        <f>Inputs!AF22</f>
        <v>1000000</v>
      </c>
      <c r="AG32" s="10">
        <f>Inputs!AG22</f>
        <v>1000000</v>
      </c>
      <c r="AH32" s="10">
        <f>Inputs!AH22</f>
        <v>1000000</v>
      </c>
      <c r="AI32" s="10">
        <f>Inputs!AI22</f>
        <v>1000000</v>
      </c>
      <c r="AJ32" s="10">
        <f>Inputs!AJ22</f>
        <v>500000</v>
      </c>
      <c r="AK32" s="10">
        <f>Inputs!AK22</f>
        <v>0</v>
      </c>
    </row>
    <row r="33" spans="1:37" customFormat="1" ht="12" customHeight="1" x14ac:dyDescent="0.25">
      <c r="A33" s="10"/>
      <c r="B33" s="10"/>
      <c r="C33" s="12"/>
      <c r="D33" s="10" t="s">
        <v>85</v>
      </c>
      <c r="E33" s="10"/>
      <c r="F33" s="10"/>
      <c r="G33" s="10"/>
      <c r="H33" s="11" t="s">
        <v>34</v>
      </c>
      <c r="I33" s="10"/>
      <c r="J33" s="10"/>
      <c r="K33" s="10"/>
      <c r="L33" s="10"/>
      <c r="M33" s="10">
        <f t="shared" ref="M33:AK33" si="6">M21*M32</f>
        <v>1000000</v>
      </c>
      <c r="N33" s="10">
        <f t="shared" si="6"/>
        <v>1020000</v>
      </c>
      <c r="O33" s="10">
        <f t="shared" si="6"/>
        <v>1040400</v>
      </c>
      <c r="P33" s="10">
        <f t="shared" si="6"/>
        <v>1061208</v>
      </c>
      <c r="Q33" s="10">
        <f t="shared" si="6"/>
        <v>1082432.1599999999</v>
      </c>
      <c r="R33" s="10">
        <f t="shared" si="6"/>
        <v>1104080.8032</v>
      </c>
      <c r="S33" s="10">
        <f t="shared" si="6"/>
        <v>1126162.4192640001</v>
      </c>
      <c r="T33" s="10">
        <f t="shared" si="6"/>
        <v>1148685.66764928</v>
      </c>
      <c r="U33" s="10">
        <f t="shared" si="6"/>
        <v>1171659.3810022657</v>
      </c>
      <c r="V33" s="10">
        <f t="shared" si="6"/>
        <v>1195092.5686223111</v>
      </c>
      <c r="W33" s="10">
        <f t="shared" si="6"/>
        <v>1218994.4199947573</v>
      </c>
      <c r="X33" s="10">
        <f t="shared" si="6"/>
        <v>1243374.3083946526</v>
      </c>
      <c r="Y33" s="10">
        <f t="shared" si="6"/>
        <v>1268241.7945625454</v>
      </c>
      <c r="Z33" s="10">
        <f t="shared" si="6"/>
        <v>1293606.6304537964</v>
      </c>
      <c r="AA33" s="10">
        <f t="shared" si="6"/>
        <v>1319478.7630628725</v>
      </c>
      <c r="AB33" s="10">
        <f t="shared" si="6"/>
        <v>1345868.3383241298</v>
      </c>
      <c r="AC33" s="10">
        <f t="shared" si="6"/>
        <v>1372785.7050906124</v>
      </c>
      <c r="AD33" s="10">
        <f t="shared" si="6"/>
        <v>1400241.4191924247</v>
      </c>
      <c r="AE33" s="10">
        <f t="shared" si="6"/>
        <v>1428246.2475762733</v>
      </c>
      <c r="AF33" s="10">
        <f t="shared" si="6"/>
        <v>1456811.1725277987</v>
      </c>
      <c r="AG33" s="10">
        <f t="shared" si="6"/>
        <v>1485947.3959783548</v>
      </c>
      <c r="AH33" s="10">
        <f t="shared" si="6"/>
        <v>1515666.3438979222</v>
      </c>
      <c r="AI33" s="10">
        <f t="shared" si="6"/>
        <v>1545979.6707758806</v>
      </c>
      <c r="AJ33" s="10">
        <f t="shared" si="6"/>
        <v>788449.63209569908</v>
      </c>
      <c r="AK33" s="10">
        <f t="shared" si="6"/>
        <v>0</v>
      </c>
    </row>
    <row r="34" spans="1:37" customFormat="1" ht="12" customHeight="1" x14ac:dyDescent="0.25">
      <c r="A34" s="10"/>
      <c r="B34" s="10"/>
      <c r="C34" s="12"/>
      <c r="D34" s="10"/>
      <c r="E34" s="10"/>
      <c r="F34" s="10"/>
      <c r="G34" s="10"/>
      <c r="H34" s="11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 spans="1:37" customFormat="1" ht="12" customHeight="1" x14ac:dyDescent="0.25">
      <c r="A35" s="10"/>
      <c r="B35" s="10"/>
      <c r="C35" s="12"/>
      <c r="D35" s="10"/>
      <c r="E35" s="10"/>
      <c r="F35" s="10"/>
      <c r="G35" s="10"/>
      <c r="H35" s="1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 spans="1:37" ht="12" customHeight="1" x14ac:dyDescent="0.2">
      <c r="A36" s="13">
        <f>MAX(A$3:A35)+0.01</f>
        <v>2.0199999999999996</v>
      </c>
      <c r="B36" s="13"/>
      <c r="C36" s="13" t="s">
        <v>91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</row>
    <row r="37" spans="1:37" customFormat="1" ht="12" customHeight="1" x14ac:dyDescent="0.25">
      <c r="A37" s="10"/>
      <c r="B37" s="10"/>
      <c r="C37" s="12"/>
      <c r="D37" s="10"/>
      <c r="E37" s="10"/>
      <c r="F37" s="10"/>
      <c r="G37" s="10"/>
      <c r="H37" s="11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 spans="1:37" customFormat="1" ht="12" customHeight="1" x14ac:dyDescent="0.25">
      <c r="A38" s="10"/>
      <c r="B38" s="10"/>
      <c r="C38" s="12" t="s">
        <v>16</v>
      </c>
      <c r="D38" s="10"/>
      <c r="E38" s="10"/>
      <c r="F38" s="10"/>
      <c r="G38" s="10"/>
      <c r="H38" s="11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 spans="1:37" customFormat="1" ht="12" customHeight="1" x14ac:dyDescent="0.25">
      <c r="A39" s="10"/>
      <c r="B39" s="10"/>
      <c r="C39" s="12"/>
      <c r="D39" s="10" t="s">
        <v>74</v>
      </c>
      <c r="E39" s="10"/>
      <c r="F39" s="10"/>
      <c r="G39" s="10"/>
      <c r="H39" s="11" t="s">
        <v>60</v>
      </c>
      <c r="I39" s="10"/>
      <c r="J39" s="10"/>
      <c r="K39" s="10"/>
      <c r="L39" s="10"/>
      <c r="M39" s="10">
        <f t="shared" ref="M39:AK39" si="7">M16</f>
        <v>365</v>
      </c>
      <c r="N39" s="10">
        <f t="shared" si="7"/>
        <v>366</v>
      </c>
      <c r="O39" s="10">
        <f t="shared" si="7"/>
        <v>365</v>
      </c>
      <c r="P39" s="10">
        <f t="shared" si="7"/>
        <v>365</v>
      </c>
      <c r="Q39" s="10">
        <f t="shared" si="7"/>
        <v>365</v>
      </c>
      <c r="R39" s="10">
        <f t="shared" si="7"/>
        <v>366</v>
      </c>
      <c r="S39" s="10">
        <f t="shared" si="7"/>
        <v>365</v>
      </c>
      <c r="T39" s="10">
        <f t="shared" si="7"/>
        <v>365</v>
      </c>
      <c r="U39" s="10">
        <f t="shared" si="7"/>
        <v>365</v>
      </c>
      <c r="V39" s="10">
        <f t="shared" si="7"/>
        <v>366</v>
      </c>
      <c r="W39" s="10">
        <f t="shared" si="7"/>
        <v>365</v>
      </c>
      <c r="X39" s="10">
        <f t="shared" si="7"/>
        <v>365</v>
      </c>
      <c r="Y39" s="10">
        <f t="shared" si="7"/>
        <v>365</v>
      </c>
      <c r="Z39" s="10">
        <f t="shared" si="7"/>
        <v>366</v>
      </c>
      <c r="AA39" s="10">
        <f t="shared" si="7"/>
        <v>365</v>
      </c>
      <c r="AB39" s="10">
        <f t="shared" si="7"/>
        <v>365</v>
      </c>
      <c r="AC39" s="10">
        <f t="shared" si="7"/>
        <v>365</v>
      </c>
      <c r="AD39" s="10">
        <f t="shared" si="7"/>
        <v>366</v>
      </c>
      <c r="AE39" s="10">
        <f t="shared" si="7"/>
        <v>365</v>
      </c>
      <c r="AF39" s="10">
        <f t="shared" si="7"/>
        <v>365</v>
      </c>
      <c r="AG39" s="10">
        <f t="shared" si="7"/>
        <v>365</v>
      </c>
      <c r="AH39" s="10">
        <f t="shared" si="7"/>
        <v>366</v>
      </c>
      <c r="AI39" s="10">
        <f t="shared" si="7"/>
        <v>365</v>
      </c>
      <c r="AJ39" s="10">
        <f t="shared" si="7"/>
        <v>181</v>
      </c>
      <c r="AK39" s="10">
        <f t="shared" si="7"/>
        <v>0</v>
      </c>
    </row>
    <row r="40" spans="1:37" customFormat="1" ht="12" customHeight="1" x14ac:dyDescent="0.25">
      <c r="A40" s="10"/>
      <c r="B40" s="10"/>
      <c r="C40" s="12"/>
      <c r="D40" s="10" t="s">
        <v>86</v>
      </c>
      <c r="E40" s="10"/>
      <c r="F40" s="10"/>
      <c r="G40" s="10"/>
      <c r="H40" s="11" t="s">
        <v>60</v>
      </c>
      <c r="I40" s="10"/>
      <c r="J40" s="10"/>
      <c r="K40" s="10"/>
      <c r="L40" s="10"/>
      <c r="M40" s="10">
        <f>SUM(M39:$AK39)</f>
        <v>8582</v>
      </c>
      <c r="N40" s="10">
        <f>SUM(N39:$AK39)</f>
        <v>8217</v>
      </c>
      <c r="O40" s="10">
        <f>SUM(O39:$AK39)</f>
        <v>7851</v>
      </c>
      <c r="P40" s="10">
        <f>SUM(P39:$AK39)</f>
        <v>7486</v>
      </c>
      <c r="Q40" s="10">
        <f>SUM(Q39:$AK39)</f>
        <v>7121</v>
      </c>
      <c r="R40" s="10">
        <f>SUM(R39:$AK39)</f>
        <v>6756</v>
      </c>
      <c r="S40" s="10">
        <f>SUM(S39:$AK39)</f>
        <v>6390</v>
      </c>
      <c r="T40" s="10">
        <f>SUM(T39:$AK39)</f>
        <v>6025</v>
      </c>
      <c r="U40" s="10">
        <f>SUM(U39:$AK39)</f>
        <v>5660</v>
      </c>
      <c r="V40" s="10">
        <f>SUM(V39:$AK39)</f>
        <v>5295</v>
      </c>
      <c r="W40" s="10">
        <f>SUM(W39:$AK39)</f>
        <v>4929</v>
      </c>
      <c r="X40" s="10">
        <f>SUM(X39:$AK39)</f>
        <v>4564</v>
      </c>
      <c r="Y40" s="10">
        <f>SUM(Y39:$AK39)</f>
        <v>4199</v>
      </c>
      <c r="Z40" s="10">
        <f>SUM(Z39:$AK39)</f>
        <v>3834</v>
      </c>
      <c r="AA40" s="10">
        <f>SUM(AA39:$AK39)</f>
        <v>3468</v>
      </c>
      <c r="AB40" s="10">
        <f>SUM(AB39:$AK39)</f>
        <v>3103</v>
      </c>
      <c r="AC40" s="10">
        <f>SUM(AC39:$AK39)</f>
        <v>2738</v>
      </c>
      <c r="AD40" s="10">
        <f>SUM(AD39:$AK39)</f>
        <v>2373</v>
      </c>
      <c r="AE40" s="10">
        <f>SUM(AE39:$AK39)</f>
        <v>2007</v>
      </c>
      <c r="AF40" s="10">
        <f>SUM(AF39:$AK39)</f>
        <v>1642</v>
      </c>
      <c r="AG40" s="10">
        <f>SUM(AG39:$AK39)</f>
        <v>1277</v>
      </c>
      <c r="AH40" s="10">
        <f>SUM(AH39:$AK39)</f>
        <v>912</v>
      </c>
      <c r="AI40" s="10">
        <f>SUM(AI39:$AK39)</f>
        <v>546</v>
      </c>
      <c r="AJ40" s="10">
        <f>SUM(AJ39:$AK39)</f>
        <v>181</v>
      </c>
      <c r="AK40" s="10">
        <f>SUM(AK39:$AK39)</f>
        <v>0</v>
      </c>
    </row>
    <row r="41" spans="1:37" customFormat="1" ht="12" customHeight="1" x14ac:dyDescent="0.25">
      <c r="A41" s="10"/>
      <c r="B41" s="10"/>
      <c r="C41" s="12"/>
      <c r="D41" s="10" t="s">
        <v>87</v>
      </c>
      <c r="E41" s="10"/>
      <c r="F41" s="10"/>
      <c r="G41" s="10"/>
      <c r="H41" s="11" t="s">
        <v>61</v>
      </c>
      <c r="I41" s="10"/>
      <c r="J41" s="10"/>
      <c r="K41" s="10"/>
      <c r="L41" s="10"/>
      <c r="M41" s="23">
        <f t="shared" ref="M41:AK41" si="8">IF(ABS(M40)&gt;0,M39/M40,1)</f>
        <v>4.2530878583080869E-2</v>
      </c>
      <c r="N41" s="23">
        <f t="shared" si="8"/>
        <v>4.4541803577948159E-2</v>
      </c>
      <c r="O41" s="23">
        <f t="shared" si="8"/>
        <v>4.6490892879887911E-2</v>
      </c>
      <c r="P41" s="23">
        <f t="shared" si="8"/>
        <v>4.8757681004541809E-2</v>
      </c>
      <c r="Q41" s="23">
        <f t="shared" si="8"/>
        <v>5.1256845948602726E-2</v>
      </c>
      <c r="R41" s="23">
        <f t="shared" si="8"/>
        <v>5.4174067495559503E-2</v>
      </c>
      <c r="S41" s="23">
        <f t="shared" si="8"/>
        <v>5.7120500782472612E-2</v>
      </c>
      <c r="T41" s="23">
        <f t="shared" si="8"/>
        <v>6.0580912863070539E-2</v>
      </c>
      <c r="U41" s="23">
        <f t="shared" si="8"/>
        <v>6.4487632508833923E-2</v>
      </c>
      <c r="V41" s="23">
        <f t="shared" si="8"/>
        <v>6.9121813031161466E-2</v>
      </c>
      <c r="W41" s="23">
        <f t="shared" si="8"/>
        <v>7.4051531750862237E-2</v>
      </c>
      <c r="X41" s="23">
        <f t="shared" si="8"/>
        <v>7.9973707274320766E-2</v>
      </c>
      <c r="Y41" s="23">
        <f t="shared" si="8"/>
        <v>8.6925458442486309E-2</v>
      </c>
      <c r="Z41" s="23">
        <f t="shared" si="8"/>
        <v>9.5461658841940536E-2</v>
      </c>
      <c r="AA41" s="23">
        <f t="shared" si="8"/>
        <v>0.10524798154555939</v>
      </c>
      <c r="AB41" s="23">
        <f t="shared" si="8"/>
        <v>0.11762810183693199</v>
      </c>
      <c r="AC41" s="23">
        <f t="shared" si="8"/>
        <v>0.133308984660336</v>
      </c>
      <c r="AD41" s="23">
        <f t="shared" si="8"/>
        <v>0.15423514538558786</v>
      </c>
      <c r="AE41" s="23">
        <f t="shared" si="8"/>
        <v>0.1818634778276034</v>
      </c>
      <c r="AF41" s="23">
        <f t="shared" si="8"/>
        <v>0.22228989037758831</v>
      </c>
      <c r="AG41" s="23">
        <f t="shared" si="8"/>
        <v>0.28582615505090053</v>
      </c>
      <c r="AH41" s="23">
        <f t="shared" si="8"/>
        <v>0.40131578947368424</v>
      </c>
      <c r="AI41" s="23">
        <f t="shared" si="8"/>
        <v>0.66849816849816845</v>
      </c>
      <c r="AJ41" s="23">
        <f t="shared" si="8"/>
        <v>1</v>
      </c>
      <c r="AK41" s="23">
        <f t="shared" si="8"/>
        <v>1</v>
      </c>
    </row>
    <row r="42" spans="1:37" customFormat="1" ht="12" customHeight="1" x14ac:dyDescent="0.25">
      <c r="A42" s="10"/>
      <c r="B42" s="10"/>
      <c r="C42" s="12"/>
      <c r="D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1:37" customFormat="1" ht="12" customHeight="1" x14ac:dyDescent="0.25">
      <c r="A43" s="10"/>
      <c r="B43" s="10"/>
      <c r="C43" s="12" t="s">
        <v>92</v>
      </c>
      <c r="D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1:37" customFormat="1" ht="12" customHeight="1" x14ac:dyDescent="0.25">
      <c r="A44" s="10"/>
      <c r="B44" s="10"/>
      <c r="C44" s="12"/>
      <c r="D44" s="10" t="s">
        <v>93</v>
      </c>
      <c r="E44" s="10"/>
      <c r="F44" s="10"/>
      <c r="G44" s="10"/>
      <c r="H44" s="11" t="s">
        <v>34</v>
      </c>
      <c r="I44" s="10"/>
      <c r="J44" s="10"/>
      <c r="K44" s="10"/>
      <c r="L44" s="10"/>
      <c r="M44" s="10">
        <f t="shared" ref="M44:AK44" si="9">L47</f>
        <v>10000000</v>
      </c>
      <c r="N44" s="10">
        <f t="shared" si="9"/>
        <v>10532160.33558611</v>
      </c>
      <c r="O44" s="10">
        <f t="shared" si="9"/>
        <v>11037606.279017471</v>
      </c>
      <c r="P44" s="10">
        <f t="shared" si="9"/>
        <v>11516488.982897056</v>
      </c>
      <c r="Q44" s="10">
        <f t="shared" si="9"/>
        <v>11964437.645633174</v>
      </c>
      <c r="R44" s="10">
        <f t="shared" si="9"/>
        <v>12378128.409894358</v>
      </c>
      <c r="S44" s="10">
        <f t="shared" si="9"/>
        <v>12751823.101194929</v>
      </c>
      <c r="T44" s="10">
        <f t="shared" si="9"/>
        <v>13085268.037678411</v>
      </c>
      <c r="U44" s="10">
        <f t="shared" si="9"/>
        <v>13371647.796208255</v>
      </c>
      <c r="V44" s="10">
        <f t="shared" si="9"/>
        <v>13605443.728503482</v>
      </c>
      <c r="W44" s="10">
        <f t="shared" si="9"/>
        <v>13777496.394434946</v>
      </c>
      <c r="X44" s="10">
        <f t="shared" si="9"/>
        <v>13885977.698733447</v>
      </c>
      <c r="Y44" s="10">
        <f t="shared" si="9"/>
        <v>13919401.63845988</v>
      </c>
      <c r="Z44" s="10">
        <f t="shared" si="9"/>
        <v>13867450.564945934</v>
      </c>
      <c r="AA44" s="10">
        <f t="shared" si="9"/>
        <v>13713757.525729334</v>
      </c>
      <c r="AB44" s="10">
        <f t="shared" si="9"/>
        <v>13451018.51329937</v>
      </c>
      <c r="AC44" s="10">
        <f t="shared" si="9"/>
        <v>13056357.13817117</v>
      </c>
      <c r="AD44" s="10">
        <f t="shared" si="9"/>
        <v>12505608.4613076</v>
      </c>
      <c r="AE44" s="10">
        <f t="shared" si="9"/>
        <v>11761079.102470944</v>
      </c>
      <c r="AF44" s="10">
        <f t="shared" si="9"/>
        <v>10790668.771687858</v>
      </c>
      <c r="AG44" s="10">
        <f t="shared" si="9"/>
        <v>9524988.970014248</v>
      </c>
      <c r="AH44" s="10">
        <f t="shared" si="9"/>
        <v>7863722.7609908013</v>
      </c>
      <c r="AI44" s="10">
        <f t="shared" si="9"/>
        <v>5615292.1614794331</v>
      </c>
      <c r="AJ44" s="10">
        <f t="shared" si="9"/>
        <v>2373974.7282751137</v>
      </c>
      <c r="AK44" s="10">
        <f t="shared" si="9"/>
        <v>0</v>
      </c>
    </row>
    <row r="45" spans="1:37" customFormat="1" ht="12" customHeight="1" x14ac:dyDescent="0.25">
      <c r="A45" s="10"/>
      <c r="B45" s="10"/>
      <c r="C45" s="12"/>
      <c r="D45" s="10" t="s">
        <v>89</v>
      </c>
      <c r="E45" s="10"/>
      <c r="F45" s="10"/>
      <c r="G45" s="10"/>
      <c r="H45" s="11" t="s">
        <v>34</v>
      </c>
      <c r="I45" s="10"/>
      <c r="J45" s="10"/>
      <c r="K45" s="10"/>
      <c r="L45" s="10"/>
      <c r="M45" s="10">
        <f t="shared" ref="M45:AK45" si="10">M33</f>
        <v>1000000</v>
      </c>
      <c r="N45" s="10">
        <f t="shared" si="10"/>
        <v>1020000</v>
      </c>
      <c r="O45" s="10">
        <f t="shared" si="10"/>
        <v>1040400</v>
      </c>
      <c r="P45" s="10">
        <f t="shared" si="10"/>
        <v>1061208</v>
      </c>
      <c r="Q45" s="10">
        <f t="shared" si="10"/>
        <v>1082432.1599999999</v>
      </c>
      <c r="R45" s="10">
        <f t="shared" si="10"/>
        <v>1104080.8032</v>
      </c>
      <c r="S45" s="10">
        <f t="shared" si="10"/>
        <v>1126162.4192640001</v>
      </c>
      <c r="T45" s="10">
        <f t="shared" si="10"/>
        <v>1148685.66764928</v>
      </c>
      <c r="U45" s="10">
        <f t="shared" si="10"/>
        <v>1171659.3810022657</v>
      </c>
      <c r="V45" s="10">
        <f t="shared" si="10"/>
        <v>1195092.5686223111</v>
      </c>
      <c r="W45" s="10">
        <f t="shared" si="10"/>
        <v>1218994.4199947573</v>
      </c>
      <c r="X45" s="10">
        <f t="shared" si="10"/>
        <v>1243374.3083946526</v>
      </c>
      <c r="Y45" s="10">
        <f t="shared" si="10"/>
        <v>1268241.7945625454</v>
      </c>
      <c r="Z45" s="10">
        <f t="shared" si="10"/>
        <v>1293606.6304537964</v>
      </c>
      <c r="AA45" s="10">
        <f t="shared" si="10"/>
        <v>1319478.7630628725</v>
      </c>
      <c r="AB45" s="10">
        <f t="shared" si="10"/>
        <v>1345868.3383241298</v>
      </c>
      <c r="AC45" s="10">
        <f t="shared" si="10"/>
        <v>1372785.7050906124</v>
      </c>
      <c r="AD45" s="10">
        <f t="shared" si="10"/>
        <v>1400241.4191924247</v>
      </c>
      <c r="AE45" s="10">
        <f t="shared" si="10"/>
        <v>1428246.2475762733</v>
      </c>
      <c r="AF45" s="10">
        <f t="shared" si="10"/>
        <v>1456811.1725277987</v>
      </c>
      <c r="AG45" s="10">
        <f t="shared" si="10"/>
        <v>1485947.3959783548</v>
      </c>
      <c r="AH45" s="10">
        <f t="shared" si="10"/>
        <v>1515666.3438979222</v>
      </c>
      <c r="AI45" s="10">
        <f t="shared" si="10"/>
        <v>1545979.6707758806</v>
      </c>
      <c r="AJ45" s="10">
        <f t="shared" si="10"/>
        <v>788449.63209569908</v>
      </c>
      <c r="AK45" s="10">
        <f t="shared" si="10"/>
        <v>0</v>
      </c>
    </row>
    <row r="46" spans="1:37" customFormat="1" ht="12" customHeight="1" x14ac:dyDescent="0.25">
      <c r="A46" s="10"/>
      <c r="B46" s="10"/>
      <c r="C46" s="12"/>
      <c r="D46" s="10" t="s">
        <v>90</v>
      </c>
      <c r="E46" s="10"/>
      <c r="F46" s="10"/>
      <c r="G46" s="10"/>
      <c r="H46" s="11" t="s">
        <v>34</v>
      </c>
      <c r="I46" s="10"/>
      <c r="J46" s="10"/>
      <c r="K46" s="10"/>
      <c r="L46" s="10"/>
      <c r="M46" s="10">
        <f t="shared" ref="M46:AK46" si="11">-SUM(M44:M45)*M41</f>
        <v>-467839.66441388958</v>
      </c>
      <c r="N46" s="10">
        <f t="shared" si="11"/>
        <v>-514554.05656864023</v>
      </c>
      <c r="O46" s="10">
        <f t="shared" si="11"/>
        <v>-561517.29612041486</v>
      </c>
      <c r="P46" s="10">
        <f t="shared" si="11"/>
        <v>-613259.33726388263</v>
      </c>
      <c r="Q46" s="10">
        <f t="shared" si="11"/>
        <v>-668741.39573881601</v>
      </c>
      <c r="R46" s="10">
        <f t="shared" si="11"/>
        <v>-730386.11189942784</v>
      </c>
      <c r="S46" s="10">
        <f t="shared" si="11"/>
        <v>-792717.48278051789</v>
      </c>
      <c r="T46" s="10">
        <f t="shared" si="11"/>
        <v>-862305.90911943687</v>
      </c>
      <c r="U46" s="10">
        <f t="shared" si="11"/>
        <v>-937863.44870703889</v>
      </c>
      <c r="V46" s="10">
        <f t="shared" si="11"/>
        <v>-1023039.902690848</v>
      </c>
      <c r="W46" s="10">
        <f t="shared" si="11"/>
        <v>-1110513.1156962549</v>
      </c>
      <c r="X46" s="10">
        <f t="shared" si="11"/>
        <v>-1209950.36866822</v>
      </c>
      <c r="Y46" s="10">
        <f t="shared" si="11"/>
        <v>-1320192.8680764909</v>
      </c>
      <c r="Z46" s="10">
        <f t="shared" si="11"/>
        <v>-1447299.669670397</v>
      </c>
      <c r="AA46" s="10">
        <f t="shared" si="11"/>
        <v>-1582217.7754928358</v>
      </c>
      <c r="AB46" s="10">
        <f t="shared" si="11"/>
        <v>-1740529.7134523292</v>
      </c>
      <c r="AC46" s="10">
        <f t="shared" si="11"/>
        <v>-1923534.3819541819</v>
      </c>
      <c r="AD46" s="10">
        <f t="shared" si="11"/>
        <v>-2144770.7780290809</v>
      </c>
      <c r="AE46" s="10">
        <f t="shared" si="11"/>
        <v>-2398656.5783593594</v>
      </c>
      <c r="AF46" s="10">
        <f t="shared" si="11"/>
        <v>-2722490.9742014101</v>
      </c>
      <c r="AG46" s="10">
        <f t="shared" si="11"/>
        <v>-3147213.6050018007</v>
      </c>
      <c r="AH46" s="10">
        <f t="shared" si="11"/>
        <v>-3764096.9434092911</v>
      </c>
      <c r="AI46" s="10">
        <f t="shared" si="11"/>
        <v>-4787297.1039801994</v>
      </c>
      <c r="AJ46" s="10">
        <f t="shared" si="11"/>
        <v>-3162424.3603708129</v>
      </c>
      <c r="AK46" s="10">
        <f t="shared" si="11"/>
        <v>0</v>
      </c>
    </row>
    <row r="47" spans="1:37" customFormat="1" ht="12" customHeight="1" x14ac:dyDescent="0.25">
      <c r="A47" s="10"/>
      <c r="B47" s="10"/>
      <c r="C47" s="12"/>
      <c r="D47" s="37" t="s">
        <v>88</v>
      </c>
      <c r="E47" s="10"/>
      <c r="F47" s="10"/>
      <c r="G47" s="10"/>
      <c r="H47" s="11" t="s">
        <v>34</v>
      </c>
      <c r="I47" s="10"/>
      <c r="J47" s="10"/>
      <c r="K47" s="10"/>
      <c r="L47" s="42">
        <f>Inputs!$L$26</f>
        <v>10000000</v>
      </c>
      <c r="M47" s="37">
        <f t="shared" ref="M47:AK47" si="12">SUM(M44:M46)</f>
        <v>10532160.33558611</v>
      </c>
      <c r="N47" s="37">
        <f t="shared" si="12"/>
        <v>11037606.279017471</v>
      </c>
      <c r="O47" s="37">
        <f t="shared" si="12"/>
        <v>11516488.982897056</v>
      </c>
      <c r="P47" s="37">
        <f t="shared" si="12"/>
        <v>11964437.645633174</v>
      </c>
      <c r="Q47" s="37">
        <f t="shared" si="12"/>
        <v>12378128.409894358</v>
      </c>
      <c r="R47" s="37">
        <f t="shared" si="12"/>
        <v>12751823.101194929</v>
      </c>
      <c r="S47" s="37">
        <f t="shared" si="12"/>
        <v>13085268.037678411</v>
      </c>
      <c r="T47" s="37">
        <f t="shared" si="12"/>
        <v>13371647.796208255</v>
      </c>
      <c r="U47" s="37">
        <f t="shared" si="12"/>
        <v>13605443.728503482</v>
      </c>
      <c r="V47" s="37">
        <f t="shared" si="12"/>
        <v>13777496.394434946</v>
      </c>
      <c r="W47" s="37">
        <f t="shared" si="12"/>
        <v>13885977.698733447</v>
      </c>
      <c r="X47" s="37">
        <f t="shared" si="12"/>
        <v>13919401.63845988</v>
      </c>
      <c r="Y47" s="37">
        <f t="shared" si="12"/>
        <v>13867450.564945934</v>
      </c>
      <c r="Z47" s="37">
        <f t="shared" si="12"/>
        <v>13713757.525729334</v>
      </c>
      <c r="AA47" s="37">
        <f t="shared" si="12"/>
        <v>13451018.51329937</v>
      </c>
      <c r="AB47" s="37">
        <f t="shared" si="12"/>
        <v>13056357.13817117</v>
      </c>
      <c r="AC47" s="37">
        <f t="shared" si="12"/>
        <v>12505608.4613076</v>
      </c>
      <c r="AD47" s="37">
        <f t="shared" si="12"/>
        <v>11761079.102470944</v>
      </c>
      <c r="AE47" s="37">
        <f t="shared" si="12"/>
        <v>10790668.771687858</v>
      </c>
      <c r="AF47" s="37">
        <f t="shared" si="12"/>
        <v>9524988.970014248</v>
      </c>
      <c r="AG47" s="37">
        <f t="shared" si="12"/>
        <v>7863722.7609908013</v>
      </c>
      <c r="AH47" s="37">
        <f t="shared" si="12"/>
        <v>5615292.1614794331</v>
      </c>
      <c r="AI47" s="37">
        <f t="shared" si="12"/>
        <v>2373974.7282751137</v>
      </c>
      <c r="AJ47" s="37">
        <f t="shared" si="12"/>
        <v>0</v>
      </c>
      <c r="AK47" s="37">
        <f t="shared" si="12"/>
        <v>0</v>
      </c>
    </row>
    <row r="48" spans="1:37" customFormat="1" ht="12" customHeight="1" x14ac:dyDescent="0.25">
      <c r="A48" s="10"/>
      <c r="B48" s="10"/>
      <c r="C48" s="12"/>
      <c r="D48" s="10"/>
      <c r="E48" s="10"/>
      <c r="F48" s="10"/>
      <c r="G48" s="10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customFormat="1" ht="12" customHeight="1" x14ac:dyDescent="0.25">
      <c r="A49" s="10"/>
      <c r="B49" s="10"/>
      <c r="C49" s="12"/>
      <c r="D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ht="12" customHeight="1" x14ac:dyDescent="0.2">
      <c r="A50" s="13">
        <f>MAX(A$3:A49)+0.01</f>
        <v>2.0299999999999994</v>
      </c>
      <c r="B50" s="13"/>
      <c r="C50" s="13" t="s">
        <v>17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 spans="1:37" customFormat="1" ht="12" customHeight="1" x14ac:dyDescent="0.25">
      <c r="A51" s="10"/>
      <c r="B51" s="10"/>
      <c r="C51" s="12"/>
      <c r="D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 spans="1:37" customFormat="1" ht="12" customHeight="1" x14ac:dyDescent="0.25">
      <c r="A52" s="10"/>
      <c r="B52" s="10"/>
      <c r="C52" s="12" t="s">
        <v>18</v>
      </c>
      <c r="D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</row>
    <row r="53" spans="1:37" customFormat="1" ht="12" customHeight="1" x14ac:dyDescent="0.25">
      <c r="A53" s="10"/>
      <c r="B53" s="10"/>
      <c r="C53" s="12"/>
      <c r="D53" s="10" t="s">
        <v>93</v>
      </c>
      <c r="E53" s="10"/>
      <c r="F53" s="10"/>
      <c r="G53" s="10"/>
      <c r="H53" s="11" t="s">
        <v>34</v>
      </c>
      <c r="I53" s="10"/>
      <c r="J53" s="10"/>
      <c r="K53" s="10"/>
      <c r="L53" s="10"/>
      <c r="M53" s="10">
        <f t="shared" ref="M53:AK53" si="13">L55</f>
        <v>10000000</v>
      </c>
      <c r="N53" s="10">
        <f t="shared" si="13"/>
        <v>9500000</v>
      </c>
      <c r="O53" s="10">
        <f t="shared" si="13"/>
        <v>9000000</v>
      </c>
      <c r="P53" s="10">
        <f t="shared" si="13"/>
        <v>8500000</v>
      </c>
      <c r="Q53" s="10">
        <f t="shared" si="13"/>
        <v>8000000</v>
      </c>
      <c r="R53" s="10">
        <f t="shared" si="13"/>
        <v>7500000</v>
      </c>
      <c r="S53" s="10">
        <f t="shared" si="13"/>
        <v>7000000</v>
      </c>
      <c r="T53" s="10">
        <f t="shared" si="13"/>
        <v>6500000</v>
      </c>
      <c r="U53" s="10">
        <f t="shared" si="13"/>
        <v>6000000</v>
      </c>
      <c r="V53" s="10">
        <f t="shared" si="13"/>
        <v>5500000</v>
      </c>
      <c r="W53" s="10">
        <f t="shared" si="13"/>
        <v>5000000</v>
      </c>
      <c r="X53" s="10">
        <f t="shared" si="13"/>
        <v>4500000</v>
      </c>
      <c r="Y53" s="10">
        <f t="shared" si="13"/>
        <v>4000000</v>
      </c>
      <c r="Z53" s="10">
        <f t="shared" si="13"/>
        <v>3500000</v>
      </c>
      <c r="AA53" s="10">
        <f t="shared" si="13"/>
        <v>3000000</v>
      </c>
      <c r="AB53" s="10">
        <f t="shared" si="13"/>
        <v>2500000</v>
      </c>
      <c r="AC53" s="10">
        <f t="shared" si="13"/>
        <v>2000000</v>
      </c>
      <c r="AD53" s="10">
        <f t="shared" si="13"/>
        <v>1500000</v>
      </c>
      <c r="AE53" s="10">
        <f t="shared" si="13"/>
        <v>1000000</v>
      </c>
      <c r="AF53" s="10">
        <f t="shared" si="13"/>
        <v>500000</v>
      </c>
      <c r="AG53" s="10">
        <f t="shared" si="13"/>
        <v>0</v>
      </c>
      <c r="AH53" s="10">
        <f t="shared" si="13"/>
        <v>0</v>
      </c>
      <c r="AI53" s="10">
        <f t="shared" si="13"/>
        <v>0</v>
      </c>
      <c r="AJ53" s="10">
        <f t="shared" si="13"/>
        <v>0</v>
      </c>
      <c r="AK53" s="10">
        <f t="shared" si="13"/>
        <v>0</v>
      </c>
    </row>
    <row r="54" spans="1:37" customFormat="1" ht="12" customHeight="1" x14ac:dyDescent="0.25">
      <c r="A54" s="10"/>
      <c r="B54" s="10"/>
      <c r="C54" s="12"/>
      <c r="D54" s="10" t="s">
        <v>94</v>
      </c>
      <c r="E54" s="10"/>
      <c r="F54" s="10"/>
      <c r="G54" s="10"/>
      <c r="H54" s="11" t="s">
        <v>34</v>
      </c>
      <c r="I54" s="10"/>
      <c r="J54" s="10"/>
      <c r="K54" s="10"/>
      <c r="L54" s="10"/>
      <c r="M54" s="10">
        <f>-Inputs!M38</f>
        <v>-500000</v>
      </c>
      <c r="N54" s="10">
        <f>-Inputs!N38</f>
        <v>-500000</v>
      </c>
      <c r="O54" s="10">
        <f>-Inputs!O38</f>
        <v>-500000</v>
      </c>
      <c r="P54" s="10">
        <f>-Inputs!P38</f>
        <v>-500000</v>
      </c>
      <c r="Q54" s="10">
        <f>-Inputs!Q38</f>
        <v>-500000</v>
      </c>
      <c r="R54" s="10">
        <f>-Inputs!R38</f>
        <v>-500000</v>
      </c>
      <c r="S54" s="10">
        <f>-Inputs!S38</f>
        <v>-500000</v>
      </c>
      <c r="T54" s="10">
        <f>-Inputs!T38</f>
        <v>-500000</v>
      </c>
      <c r="U54" s="10">
        <f>-Inputs!U38</f>
        <v>-500000</v>
      </c>
      <c r="V54" s="10">
        <f>-Inputs!V38</f>
        <v>-500000</v>
      </c>
      <c r="W54" s="10">
        <f>-Inputs!W38</f>
        <v>-500000</v>
      </c>
      <c r="X54" s="10">
        <f>-Inputs!X38</f>
        <v>-500000</v>
      </c>
      <c r="Y54" s="10">
        <f>-Inputs!Y38</f>
        <v>-500000</v>
      </c>
      <c r="Z54" s="10">
        <f>-Inputs!Z38</f>
        <v>-500000</v>
      </c>
      <c r="AA54" s="10">
        <f>-Inputs!AA38</f>
        <v>-500000</v>
      </c>
      <c r="AB54" s="10">
        <f>-Inputs!AB38</f>
        <v>-500000</v>
      </c>
      <c r="AC54" s="10">
        <f>-Inputs!AC38</f>
        <v>-500000</v>
      </c>
      <c r="AD54" s="10">
        <f>-Inputs!AD38</f>
        <v>-500000</v>
      </c>
      <c r="AE54" s="10">
        <f>-Inputs!AE38</f>
        <v>-500000</v>
      </c>
      <c r="AF54" s="10">
        <f>-Inputs!AF38</f>
        <v>-500000</v>
      </c>
      <c r="AG54" s="10">
        <f>-Inputs!AG38</f>
        <v>0</v>
      </c>
      <c r="AH54" s="10">
        <f>-Inputs!AH38</f>
        <v>0</v>
      </c>
      <c r="AI54" s="10">
        <f>-Inputs!AI38</f>
        <v>0</v>
      </c>
      <c r="AJ54" s="10">
        <f>-Inputs!AJ38</f>
        <v>0</v>
      </c>
      <c r="AK54" s="10">
        <f>-Inputs!AK38</f>
        <v>0</v>
      </c>
    </row>
    <row r="55" spans="1:37" customFormat="1" ht="12" customHeight="1" x14ac:dyDescent="0.25">
      <c r="A55" s="10"/>
      <c r="B55" s="10"/>
      <c r="C55" s="12"/>
      <c r="D55" s="37" t="s">
        <v>88</v>
      </c>
      <c r="E55" s="10"/>
      <c r="F55" s="10"/>
      <c r="G55" s="10"/>
      <c r="H55" s="11" t="s">
        <v>34</v>
      </c>
      <c r="I55" s="10"/>
      <c r="J55" s="10"/>
      <c r="K55" s="10"/>
      <c r="L55" s="42">
        <f>Inputs!$L$30</f>
        <v>10000000</v>
      </c>
      <c r="M55" s="37">
        <f t="shared" ref="M55:AK55" si="14">SUM(M53:M54)</f>
        <v>9500000</v>
      </c>
      <c r="N55" s="37">
        <f t="shared" si="14"/>
        <v>9000000</v>
      </c>
      <c r="O55" s="37">
        <f t="shared" si="14"/>
        <v>8500000</v>
      </c>
      <c r="P55" s="37">
        <f t="shared" si="14"/>
        <v>8000000</v>
      </c>
      <c r="Q55" s="37">
        <f t="shared" si="14"/>
        <v>7500000</v>
      </c>
      <c r="R55" s="37">
        <f t="shared" si="14"/>
        <v>7000000</v>
      </c>
      <c r="S55" s="37">
        <f t="shared" si="14"/>
        <v>6500000</v>
      </c>
      <c r="T55" s="37">
        <f t="shared" si="14"/>
        <v>6000000</v>
      </c>
      <c r="U55" s="37">
        <f t="shared" si="14"/>
        <v>5500000</v>
      </c>
      <c r="V55" s="37">
        <f t="shared" si="14"/>
        <v>5000000</v>
      </c>
      <c r="W55" s="37">
        <f t="shared" si="14"/>
        <v>4500000</v>
      </c>
      <c r="X55" s="37">
        <f t="shared" si="14"/>
        <v>4000000</v>
      </c>
      <c r="Y55" s="37">
        <f t="shared" si="14"/>
        <v>3500000</v>
      </c>
      <c r="Z55" s="37">
        <f t="shared" si="14"/>
        <v>3000000</v>
      </c>
      <c r="AA55" s="37">
        <f t="shared" si="14"/>
        <v>2500000</v>
      </c>
      <c r="AB55" s="37">
        <f t="shared" si="14"/>
        <v>2000000</v>
      </c>
      <c r="AC55" s="37">
        <f t="shared" si="14"/>
        <v>1500000</v>
      </c>
      <c r="AD55" s="37">
        <f t="shared" si="14"/>
        <v>1000000</v>
      </c>
      <c r="AE55" s="37">
        <f t="shared" si="14"/>
        <v>500000</v>
      </c>
      <c r="AF55" s="37">
        <f t="shared" si="14"/>
        <v>0</v>
      </c>
      <c r="AG55" s="37">
        <f t="shared" si="14"/>
        <v>0</v>
      </c>
      <c r="AH55" s="37">
        <f t="shared" si="14"/>
        <v>0</v>
      </c>
      <c r="AI55" s="37">
        <f t="shared" si="14"/>
        <v>0</v>
      </c>
      <c r="AJ55" s="37">
        <f t="shared" si="14"/>
        <v>0</v>
      </c>
      <c r="AK55" s="37">
        <f t="shared" si="14"/>
        <v>0</v>
      </c>
    </row>
    <row r="56" spans="1:37" customFormat="1" ht="12" customHeight="1" x14ac:dyDescent="0.25">
      <c r="A56" s="10"/>
      <c r="B56" s="10"/>
      <c r="C56" s="12"/>
      <c r="D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</row>
    <row r="57" spans="1:37" customFormat="1" ht="12" customHeight="1" x14ac:dyDescent="0.25">
      <c r="A57" s="10"/>
      <c r="B57" s="10"/>
      <c r="C57" s="12" t="s">
        <v>95</v>
      </c>
      <c r="D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spans="1:37" customFormat="1" ht="12" customHeight="1" x14ac:dyDescent="0.25">
      <c r="A58" s="10"/>
      <c r="B58" s="10"/>
      <c r="C58" s="12"/>
      <c r="D58" s="10" t="s">
        <v>96</v>
      </c>
      <c r="E58" s="10"/>
      <c r="F58" s="10"/>
      <c r="G58" s="10"/>
      <c r="H58" s="11" t="s">
        <v>77</v>
      </c>
      <c r="I58" s="10"/>
      <c r="J58" s="10"/>
      <c r="K58" s="10"/>
      <c r="L58" s="23">
        <f>Inputs!L36</f>
        <v>7.0000000000000007E-2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spans="1:37" customFormat="1" ht="12" customHeight="1" x14ac:dyDescent="0.25">
      <c r="A59" s="10"/>
      <c r="B59" s="10"/>
      <c r="C59" s="12"/>
      <c r="D59" s="10" t="s">
        <v>97</v>
      </c>
      <c r="E59" s="10"/>
      <c r="F59" s="10"/>
      <c r="G59" s="10"/>
      <c r="H59" s="11" t="s">
        <v>34</v>
      </c>
      <c r="I59" s="10"/>
      <c r="J59" s="10"/>
      <c r="K59" s="10"/>
      <c r="L59" s="10"/>
      <c r="M59" s="10">
        <f t="shared" ref="M59:AK59" si="15">$L58*M53</f>
        <v>700000.00000000012</v>
      </c>
      <c r="N59" s="10">
        <f t="shared" si="15"/>
        <v>665000.00000000012</v>
      </c>
      <c r="O59" s="10">
        <f t="shared" si="15"/>
        <v>630000.00000000012</v>
      </c>
      <c r="P59" s="10">
        <f t="shared" si="15"/>
        <v>595000</v>
      </c>
      <c r="Q59" s="10">
        <f t="shared" si="15"/>
        <v>560000</v>
      </c>
      <c r="R59" s="10">
        <f t="shared" si="15"/>
        <v>525000</v>
      </c>
      <c r="S59" s="10">
        <f t="shared" si="15"/>
        <v>490000.00000000006</v>
      </c>
      <c r="T59" s="10">
        <f t="shared" si="15"/>
        <v>455000.00000000006</v>
      </c>
      <c r="U59" s="10">
        <f t="shared" si="15"/>
        <v>420000.00000000006</v>
      </c>
      <c r="V59" s="10">
        <f t="shared" si="15"/>
        <v>385000.00000000006</v>
      </c>
      <c r="W59" s="10">
        <f t="shared" si="15"/>
        <v>350000.00000000006</v>
      </c>
      <c r="X59" s="10">
        <f t="shared" si="15"/>
        <v>315000.00000000006</v>
      </c>
      <c r="Y59" s="10">
        <f t="shared" si="15"/>
        <v>280000</v>
      </c>
      <c r="Z59" s="10">
        <f t="shared" si="15"/>
        <v>245000.00000000003</v>
      </c>
      <c r="AA59" s="10">
        <f t="shared" si="15"/>
        <v>210000.00000000003</v>
      </c>
      <c r="AB59" s="10">
        <f t="shared" si="15"/>
        <v>175000.00000000003</v>
      </c>
      <c r="AC59" s="10">
        <f t="shared" si="15"/>
        <v>140000</v>
      </c>
      <c r="AD59" s="10">
        <f t="shared" si="15"/>
        <v>105000.00000000001</v>
      </c>
      <c r="AE59" s="10">
        <f t="shared" si="15"/>
        <v>70000</v>
      </c>
      <c r="AF59" s="10">
        <f t="shared" si="15"/>
        <v>35000</v>
      </c>
      <c r="AG59" s="10">
        <f t="shared" si="15"/>
        <v>0</v>
      </c>
      <c r="AH59" s="10">
        <f t="shared" si="15"/>
        <v>0</v>
      </c>
      <c r="AI59" s="10">
        <f t="shared" si="15"/>
        <v>0</v>
      </c>
      <c r="AJ59" s="10">
        <f t="shared" si="15"/>
        <v>0</v>
      </c>
      <c r="AK59" s="10">
        <f t="shared" si="15"/>
        <v>0</v>
      </c>
    </row>
    <row r="60" spans="1:37" customFormat="1" ht="12" customHeight="1" x14ac:dyDescent="0.25">
      <c r="A60" s="10"/>
      <c r="B60" s="10"/>
      <c r="C60" s="12"/>
      <c r="D60" s="10"/>
      <c r="E60" s="10"/>
      <c r="F60" s="10"/>
      <c r="G60" s="10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 spans="1:37" ht="12" customHeight="1" x14ac:dyDescent="0.2">
      <c r="A61" s="10"/>
      <c r="B61" s="10"/>
      <c r="C61" s="12"/>
      <c r="D61" s="10"/>
      <c r="E61" s="10"/>
      <c r="F61" s="10"/>
      <c r="G61" s="10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</row>
    <row r="62" spans="1:37" ht="12" customHeight="1" x14ac:dyDescent="0.2">
      <c r="A62" s="13"/>
      <c r="B62" s="13"/>
      <c r="C62" s="13" t="s">
        <v>41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0C0"/>
    <outlinePr summaryBelow="0"/>
  </sheetPr>
  <dimension ref="A1:AK70"/>
  <sheetViews>
    <sheetView showGridLines="0" tabSelected="1" zoomScaleNormal="100" zoomScalePageLayoutView="85" workbookViewId="0">
      <pane xSplit="12" ySplit="7" topLeftCell="M8" activePane="bottomRight" state="frozen"/>
      <selection pane="topRight" activeCell="M1" sqref="M1"/>
      <selection pane="bottomLeft" activeCell="A8" sqref="A8"/>
      <selection pane="bottomRight" activeCell="D1" sqref="D1"/>
    </sheetView>
  </sheetViews>
  <sheetFormatPr defaultColWidth="8.85546875" defaultRowHeight="12" customHeight="1" x14ac:dyDescent="0.2"/>
  <cols>
    <col min="1" max="1" width="7.28515625" style="5" customWidth="1"/>
    <col min="2" max="2" width="4.7109375" style="5" customWidth="1"/>
    <col min="3" max="3" width="3.7109375" style="30" customWidth="1"/>
    <col min="4" max="4" width="40.7109375" style="30" customWidth="1"/>
    <col min="5" max="6" width="12.7109375" style="5" customWidth="1"/>
    <col min="7" max="7" width="3.7109375" style="5" customWidth="1"/>
    <col min="8" max="8" width="10.7109375" style="31" customWidth="1"/>
    <col min="9" max="9" width="12.7109375" style="5" customWidth="1"/>
    <col min="10" max="10" width="15.7109375" style="5" customWidth="1"/>
    <col min="11" max="11" width="3.7109375" style="5" customWidth="1"/>
    <col min="12" max="12" width="14.7109375" style="5" customWidth="1"/>
    <col min="13" max="37" width="13.7109375" style="5" customWidth="1"/>
    <col min="38" max="16384" width="8.85546875" style="5"/>
  </cols>
  <sheetData>
    <row r="1" spans="1:37" ht="23.25" x14ac:dyDescent="0.35">
      <c r="A1" s="3" t="str">
        <f>Formats!A1</f>
        <v>ModelOff 2015 - Round 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s="7" customFormat="1" ht="18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ht="18" customHeight="1" x14ac:dyDescent="0.25">
      <c r="A3" s="8">
        <v>3</v>
      </c>
      <c r="B3" s="4"/>
      <c r="C3" s="9" t="s">
        <v>47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s="10" customFormat="1" ht="12" customHeight="1" x14ac:dyDescent="0.2"/>
    <row r="5" spans="1:37" s="10" customFormat="1" ht="12" customHeight="1" x14ac:dyDescent="0.2"/>
    <row r="6" spans="1:37" s="10" customFormat="1" ht="12" customHeight="1" x14ac:dyDescent="0.2">
      <c r="E6" s="12" t="s">
        <v>43</v>
      </c>
      <c r="H6" s="11"/>
      <c r="M6" s="25">
        <f xml:space="preserve"> Inputs!M6</f>
        <v>42005</v>
      </c>
      <c r="N6" s="25">
        <f xml:space="preserve"> Inputs!N6</f>
        <v>42370</v>
      </c>
      <c r="O6" s="34">
        <f xml:space="preserve"> Inputs!O6</f>
        <v>42736</v>
      </c>
      <c r="P6" s="25">
        <f xml:space="preserve"> Inputs!P6</f>
        <v>43101</v>
      </c>
      <c r="Q6" s="25">
        <f xml:space="preserve"> Inputs!Q6</f>
        <v>43466</v>
      </c>
      <c r="R6" s="25">
        <f xml:space="preserve"> Inputs!R6</f>
        <v>43831</v>
      </c>
      <c r="S6" s="25">
        <f xml:space="preserve"> Inputs!S6</f>
        <v>44197</v>
      </c>
      <c r="T6" s="25">
        <f xml:space="preserve"> Inputs!T6</f>
        <v>44562</v>
      </c>
      <c r="U6" s="25">
        <f xml:space="preserve"> Inputs!U6</f>
        <v>44927</v>
      </c>
      <c r="V6" s="25">
        <f xml:space="preserve"> Inputs!V6</f>
        <v>45292</v>
      </c>
      <c r="W6" s="25">
        <f xml:space="preserve"> Inputs!W6</f>
        <v>45658</v>
      </c>
      <c r="X6" s="25">
        <f xml:space="preserve"> Inputs!X6</f>
        <v>46023</v>
      </c>
      <c r="Y6" s="25">
        <f xml:space="preserve"> Inputs!Y6</f>
        <v>46388</v>
      </c>
      <c r="Z6" s="25">
        <f xml:space="preserve"> Inputs!Z6</f>
        <v>46753</v>
      </c>
      <c r="AA6" s="25">
        <f xml:space="preserve"> Inputs!AA6</f>
        <v>47119</v>
      </c>
      <c r="AB6" s="25">
        <f xml:space="preserve"> Inputs!AB6</f>
        <v>47484</v>
      </c>
      <c r="AC6" s="25">
        <f xml:space="preserve"> Inputs!AC6</f>
        <v>47849</v>
      </c>
      <c r="AD6" s="25">
        <f xml:space="preserve"> Inputs!AD6</f>
        <v>48214</v>
      </c>
      <c r="AE6" s="25">
        <f xml:space="preserve"> Inputs!AE6</f>
        <v>48580</v>
      </c>
      <c r="AF6" s="25">
        <f xml:space="preserve"> Inputs!AF6</f>
        <v>48945</v>
      </c>
      <c r="AG6" s="25">
        <f xml:space="preserve"> Inputs!AG6</f>
        <v>49310</v>
      </c>
      <c r="AH6" s="25">
        <f xml:space="preserve"> Inputs!AH6</f>
        <v>49675</v>
      </c>
      <c r="AI6" s="25">
        <f xml:space="preserve"> Inputs!AI6</f>
        <v>50041</v>
      </c>
      <c r="AJ6" s="25">
        <f xml:space="preserve"> Inputs!AJ6</f>
        <v>50406</v>
      </c>
      <c r="AK6" s="25">
        <f xml:space="preserve"> Inputs!AK6</f>
        <v>50771</v>
      </c>
    </row>
    <row r="7" spans="1:37" s="10" customFormat="1" ht="12" customHeight="1" x14ac:dyDescent="0.2">
      <c r="E7" s="12" t="s">
        <v>44</v>
      </c>
      <c r="H7" s="11" t="s">
        <v>45</v>
      </c>
      <c r="L7" s="38">
        <f xml:space="preserve"> Inputs!L7</f>
        <v>42004</v>
      </c>
      <c r="M7" s="25">
        <f xml:space="preserve"> Inputs!M7</f>
        <v>42369</v>
      </c>
      <c r="N7" s="25">
        <f xml:space="preserve"> Inputs!N7</f>
        <v>42735</v>
      </c>
      <c r="O7" s="25">
        <f xml:space="preserve"> Inputs!O7</f>
        <v>43100</v>
      </c>
      <c r="P7" s="25">
        <f xml:space="preserve"> Inputs!P7</f>
        <v>43465</v>
      </c>
      <c r="Q7" s="25">
        <f xml:space="preserve"> Inputs!Q7</f>
        <v>43830</v>
      </c>
      <c r="R7" s="25">
        <f xml:space="preserve"> Inputs!R7</f>
        <v>44196</v>
      </c>
      <c r="S7" s="25">
        <f xml:space="preserve"> Inputs!S7</f>
        <v>44561</v>
      </c>
      <c r="T7" s="25">
        <f xml:space="preserve"> Inputs!T7</f>
        <v>44926</v>
      </c>
      <c r="U7" s="25">
        <f xml:space="preserve"> Inputs!U7</f>
        <v>45291</v>
      </c>
      <c r="V7" s="25">
        <f xml:space="preserve"> Inputs!V7</f>
        <v>45657</v>
      </c>
      <c r="W7" s="25">
        <f xml:space="preserve"> Inputs!W7</f>
        <v>46022</v>
      </c>
      <c r="X7" s="25">
        <f xml:space="preserve"> Inputs!X7</f>
        <v>46387</v>
      </c>
      <c r="Y7" s="25">
        <f xml:space="preserve"> Inputs!Y7</f>
        <v>46752</v>
      </c>
      <c r="Z7" s="25">
        <f xml:space="preserve"> Inputs!Z7</f>
        <v>47118</v>
      </c>
      <c r="AA7" s="25">
        <f xml:space="preserve"> Inputs!AA7</f>
        <v>47483</v>
      </c>
      <c r="AB7" s="25">
        <f xml:space="preserve"> Inputs!AB7</f>
        <v>47848</v>
      </c>
      <c r="AC7" s="25">
        <f xml:space="preserve"> Inputs!AC7</f>
        <v>48213</v>
      </c>
      <c r="AD7" s="25">
        <f xml:space="preserve"> Inputs!AD7</f>
        <v>48579</v>
      </c>
      <c r="AE7" s="25">
        <f xml:space="preserve"> Inputs!AE7</f>
        <v>48944</v>
      </c>
      <c r="AF7" s="25">
        <f xml:space="preserve"> Inputs!AF7</f>
        <v>49309</v>
      </c>
      <c r="AG7" s="25">
        <f xml:space="preserve"> Inputs!AG7</f>
        <v>49674</v>
      </c>
      <c r="AH7" s="25">
        <f xml:space="preserve"> Inputs!AH7</f>
        <v>50040</v>
      </c>
      <c r="AI7" s="25">
        <f xml:space="preserve"> Inputs!AI7</f>
        <v>50405</v>
      </c>
      <c r="AJ7" s="25">
        <f xml:space="preserve"> Inputs!AJ7</f>
        <v>50770</v>
      </c>
      <c r="AK7" s="25">
        <f xml:space="preserve"> Inputs!AK7</f>
        <v>51135</v>
      </c>
    </row>
    <row r="8" spans="1:37" s="10" customFormat="1" ht="12" customHeight="1" x14ac:dyDescent="0.2">
      <c r="O8" s="35"/>
    </row>
    <row r="9" spans="1:37" s="10" customFormat="1" ht="12" customHeight="1" x14ac:dyDescent="0.2">
      <c r="O9" s="35"/>
    </row>
    <row r="10" spans="1:37" s="10" customFormat="1" ht="12" customHeight="1" x14ac:dyDescent="0.2">
      <c r="O10" s="35"/>
    </row>
    <row r="11" spans="1:37" ht="12" customHeight="1" x14ac:dyDescent="0.2">
      <c r="A11" s="13">
        <f>MAX(A$3:A10)+0.01</f>
        <v>3.01</v>
      </c>
      <c r="B11" s="13"/>
      <c r="C11" s="13" t="s">
        <v>46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 spans="1:37" customFormat="1" ht="12" customHeight="1" x14ac:dyDescent="0.25">
      <c r="A12" s="10"/>
      <c r="B12" s="10"/>
      <c r="C12" s="10"/>
      <c r="D12" s="10"/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 spans="1:37" customFormat="1" ht="12" customHeight="1" x14ac:dyDescent="0.25">
      <c r="A13" s="10"/>
      <c r="B13" s="10"/>
      <c r="C13" s="10"/>
      <c r="D13" s="10" t="s">
        <v>0</v>
      </c>
      <c r="E13" s="10"/>
      <c r="F13" s="10"/>
      <c r="G13" s="10"/>
      <c r="H13" s="11" t="s">
        <v>34</v>
      </c>
      <c r="I13" s="10"/>
      <c r="J13" s="10"/>
      <c r="K13" s="10"/>
      <c r="L13" s="10"/>
      <c r="M13" s="10">
        <f>Workings!M25</f>
        <v>5000000</v>
      </c>
      <c r="N13" s="10">
        <f>Workings!N25</f>
        <v>5100000</v>
      </c>
      <c r="O13" s="10">
        <f>Workings!O25</f>
        <v>5202000</v>
      </c>
      <c r="P13" s="10">
        <f>Workings!P25</f>
        <v>5306040</v>
      </c>
      <c r="Q13" s="10">
        <f>Workings!Q25</f>
        <v>5412160.7999999998</v>
      </c>
      <c r="R13" s="10">
        <f>Workings!R25</f>
        <v>5520404.0159999998</v>
      </c>
      <c r="S13" s="10">
        <f>Workings!S25</f>
        <v>5630812.0963200005</v>
      </c>
      <c r="T13" s="10">
        <f>Workings!T25</f>
        <v>5743428.3382464005</v>
      </c>
      <c r="U13" s="10">
        <f>Workings!U25</f>
        <v>5858296.9050113289</v>
      </c>
      <c r="V13" s="10">
        <f>Workings!V25</f>
        <v>5975462.8431115551</v>
      </c>
      <c r="W13" s="10">
        <f>Workings!W25</f>
        <v>6094972.0999737866</v>
      </c>
      <c r="X13" s="10">
        <f>Workings!X25</f>
        <v>6216871.5419732621</v>
      </c>
      <c r="Y13" s="10">
        <f>Workings!Y25</f>
        <v>6341208.9728127271</v>
      </c>
      <c r="Z13" s="10">
        <f>Workings!Z25</f>
        <v>6468033.1522689816</v>
      </c>
      <c r="AA13" s="10">
        <f>Workings!AA25</f>
        <v>6597393.8153143618</v>
      </c>
      <c r="AB13" s="10">
        <f>Workings!AB25</f>
        <v>6729341.6916206498</v>
      </c>
      <c r="AC13" s="10">
        <f>Workings!AC25</f>
        <v>6863928.5254530627</v>
      </c>
      <c r="AD13" s="10">
        <f>Workings!AD25</f>
        <v>7001207.0959621239</v>
      </c>
      <c r="AE13" s="10">
        <f>Workings!AE25</f>
        <v>7141231.2378813671</v>
      </c>
      <c r="AF13" s="10">
        <f>Workings!AF25</f>
        <v>7284055.8626389941</v>
      </c>
      <c r="AG13" s="10">
        <f>Workings!AG25</f>
        <v>7429736.9798917742</v>
      </c>
      <c r="AH13" s="10">
        <f>Workings!AH25</f>
        <v>7578331.7194896108</v>
      </c>
      <c r="AI13" s="10">
        <f>Workings!AI25</f>
        <v>7729898.3538794033</v>
      </c>
      <c r="AJ13" s="10">
        <f>Workings!AJ25</f>
        <v>3909846.1208033301</v>
      </c>
      <c r="AK13" s="10">
        <f>Workings!AK25</f>
        <v>0</v>
      </c>
    </row>
    <row r="14" spans="1:37" customFormat="1" ht="12" customHeight="1" x14ac:dyDescent="0.25">
      <c r="A14" s="10"/>
      <c r="B14" s="10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</row>
    <row r="15" spans="1:37" customFormat="1" ht="12" customHeight="1" x14ac:dyDescent="0.25">
      <c r="A15" s="10"/>
      <c r="B15" s="10"/>
      <c r="C15" s="10"/>
      <c r="D15" s="10" t="s">
        <v>4</v>
      </c>
      <c r="E15" s="10"/>
      <c r="F15" s="10"/>
      <c r="G15" s="10"/>
      <c r="H15" s="11" t="s">
        <v>34</v>
      </c>
      <c r="I15" s="10"/>
      <c r="J15" s="10"/>
      <c r="K15" s="10"/>
      <c r="L15" s="10"/>
      <c r="M15" s="10">
        <f>-Workings!M29</f>
        <v>-2000000</v>
      </c>
      <c r="N15" s="10">
        <f>-Workings!N29</f>
        <v>-2040000</v>
      </c>
      <c r="O15" s="10">
        <f>-Workings!O29</f>
        <v>-2080800</v>
      </c>
      <c r="P15" s="10">
        <f>-Workings!P29</f>
        <v>-2122416</v>
      </c>
      <c r="Q15" s="10">
        <f>-Workings!Q29</f>
        <v>-2164864.3199999998</v>
      </c>
      <c r="R15" s="10">
        <f>-Workings!R29</f>
        <v>-2208161.6063999999</v>
      </c>
      <c r="S15" s="10">
        <f>-Workings!S29</f>
        <v>-2252324.8385280003</v>
      </c>
      <c r="T15" s="10">
        <f>-Workings!T29</f>
        <v>-2297371.3352985601</v>
      </c>
      <c r="U15" s="10">
        <f>-Workings!U29</f>
        <v>-2343318.7620045315</v>
      </c>
      <c r="V15" s="10">
        <f>-Workings!V29</f>
        <v>-2390185.1372446222</v>
      </c>
      <c r="W15" s="10">
        <f>-Workings!W29</f>
        <v>-2437988.8399895146</v>
      </c>
      <c r="X15" s="10">
        <f>-Workings!X29</f>
        <v>-2486748.6167893051</v>
      </c>
      <c r="Y15" s="10">
        <f>-Workings!Y29</f>
        <v>-2536483.5891250907</v>
      </c>
      <c r="Z15" s="10">
        <f>-Workings!Z29</f>
        <v>-2587213.2609075927</v>
      </c>
      <c r="AA15" s="10">
        <f>-Workings!AA29</f>
        <v>-2638957.5261257449</v>
      </c>
      <c r="AB15" s="10">
        <f>-Workings!AB29</f>
        <v>-2691736.6766482596</v>
      </c>
      <c r="AC15" s="10">
        <f>-Workings!AC29</f>
        <v>-2745571.4101812248</v>
      </c>
      <c r="AD15" s="10">
        <f>-Workings!AD29</f>
        <v>-2800482.8383848495</v>
      </c>
      <c r="AE15" s="10">
        <f>-Workings!AE29</f>
        <v>-2856492.4951525466</v>
      </c>
      <c r="AF15" s="10">
        <f>-Workings!AF29</f>
        <v>-2913622.3450555974</v>
      </c>
      <c r="AG15" s="10">
        <f>-Workings!AG29</f>
        <v>-2971894.7919567097</v>
      </c>
      <c r="AH15" s="10">
        <f>-Workings!AH29</f>
        <v>-3031332.6877958444</v>
      </c>
      <c r="AI15" s="10">
        <f>-Workings!AI29</f>
        <v>-3091959.3415517611</v>
      </c>
      <c r="AJ15" s="10">
        <f>-Workings!AJ29</f>
        <v>-1563938.448321332</v>
      </c>
      <c r="AK15" s="10">
        <f>-Workings!AK29</f>
        <v>0</v>
      </c>
    </row>
    <row r="16" spans="1:37" customFormat="1" ht="12" customHeight="1" x14ac:dyDescent="0.25">
      <c r="A16" s="10"/>
      <c r="B16" s="10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 spans="1:37" customFormat="1" ht="12" customHeight="1" x14ac:dyDescent="0.25">
      <c r="A17" s="10"/>
      <c r="B17" s="10"/>
      <c r="C17" s="10"/>
      <c r="D17" s="10" t="s">
        <v>5</v>
      </c>
      <c r="E17" s="10"/>
      <c r="F17" s="10"/>
      <c r="G17" s="10"/>
      <c r="H17" s="11" t="s">
        <v>34</v>
      </c>
      <c r="I17" s="10"/>
      <c r="J17" s="10"/>
      <c r="K17" s="10"/>
      <c r="L17" s="10"/>
      <c r="M17" s="10">
        <f>-Workings!M33</f>
        <v>-1000000</v>
      </c>
      <c r="N17" s="10">
        <f>-Workings!N33</f>
        <v>-1020000</v>
      </c>
      <c r="O17" s="10">
        <f>-Workings!O33</f>
        <v>-1040400</v>
      </c>
      <c r="P17" s="10">
        <f>-Workings!P33</f>
        <v>-1061208</v>
      </c>
      <c r="Q17" s="10">
        <f>-Workings!Q33</f>
        <v>-1082432.1599999999</v>
      </c>
      <c r="R17" s="10">
        <f>-Workings!R33</f>
        <v>-1104080.8032</v>
      </c>
      <c r="S17" s="10">
        <f>-Workings!S33</f>
        <v>-1126162.4192640001</v>
      </c>
      <c r="T17" s="10">
        <f>-Workings!T33</f>
        <v>-1148685.66764928</v>
      </c>
      <c r="U17" s="10">
        <f>-Workings!U33</f>
        <v>-1171659.3810022657</v>
      </c>
      <c r="V17" s="10">
        <f>-Workings!V33</f>
        <v>-1195092.5686223111</v>
      </c>
      <c r="W17" s="10">
        <f>-Workings!W33</f>
        <v>-1218994.4199947573</v>
      </c>
      <c r="X17" s="10">
        <f>-Workings!X33</f>
        <v>-1243374.3083946526</v>
      </c>
      <c r="Y17" s="10">
        <f>-Workings!Y33</f>
        <v>-1268241.7945625454</v>
      </c>
      <c r="Z17" s="10">
        <f>-Workings!Z33</f>
        <v>-1293606.6304537964</v>
      </c>
      <c r="AA17" s="10">
        <f>-Workings!AA33</f>
        <v>-1319478.7630628725</v>
      </c>
      <c r="AB17" s="10">
        <f>-Workings!AB33</f>
        <v>-1345868.3383241298</v>
      </c>
      <c r="AC17" s="10">
        <f>-Workings!AC33</f>
        <v>-1372785.7050906124</v>
      </c>
      <c r="AD17" s="10">
        <f>-Workings!AD33</f>
        <v>-1400241.4191924247</v>
      </c>
      <c r="AE17" s="10">
        <f>-Workings!AE33</f>
        <v>-1428246.2475762733</v>
      </c>
      <c r="AF17" s="10">
        <f>-Workings!AF33</f>
        <v>-1456811.1725277987</v>
      </c>
      <c r="AG17" s="10">
        <f>-Workings!AG33</f>
        <v>-1485947.3959783548</v>
      </c>
      <c r="AH17" s="10">
        <f>-Workings!AH33</f>
        <v>-1515666.3438979222</v>
      </c>
      <c r="AI17" s="10">
        <f>-Workings!AI33</f>
        <v>-1545979.6707758806</v>
      </c>
      <c r="AJ17" s="10">
        <f>-Workings!AJ33</f>
        <v>-788449.63209569908</v>
      </c>
      <c r="AK17" s="10">
        <f>-Workings!AK33</f>
        <v>0</v>
      </c>
    </row>
    <row r="18" spans="1:37" customFormat="1" ht="12" customHeight="1" x14ac:dyDescent="0.25">
      <c r="A18" s="10"/>
      <c r="B18" s="10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1:37" s="36" customFormat="1" ht="12" customHeight="1" x14ac:dyDescent="0.25">
      <c r="A19" s="35"/>
      <c r="B19" s="35"/>
      <c r="C19" s="35"/>
      <c r="D19" s="37" t="s">
        <v>6</v>
      </c>
      <c r="E19" s="35"/>
      <c r="F19" s="35"/>
      <c r="G19" s="35"/>
      <c r="H19" s="11" t="s">
        <v>34</v>
      </c>
      <c r="I19" s="35"/>
      <c r="J19" s="10"/>
      <c r="K19" s="10"/>
      <c r="L19" s="10"/>
      <c r="M19" s="37">
        <f>SUM(M13:M18)</f>
        <v>2000000</v>
      </c>
      <c r="N19" s="37">
        <f t="shared" ref="N19:AK19" si="0">SUM(N13:N18)</f>
        <v>2040000</v>
      </c>
      <c r="O19" s="37">
        <f t="shared" si="0"/>
        <v>2080800</v>
      </c>
      <c r="P19" s="37">
        <f t="shared" si="0"/>
        <v>2122416</v>
      </c>
      <c r="Q19" s="37">
        <f t="shared" si="0"/>
        <v>2164864.3200000003</v>
      </c>
      <c r="R19" s="37">
        <f t="shared" si="0"/>
        <v>2208161.6063999999</v>
      </c>
      <c r="S19" s="37">
        <f t="shared" si="0"/>
        <v>2252324.8385279998</v>
      </c>
      <c r="T19" s="37">
        <f t="shared" si="0"/>
        <v>2297371.3352985606</v>
      </c>
      <c r="U19" s="37">
        <f t="shared" si="0"/>
        <v>2343318.7620045319</v>
      </c>
      <c r="V19" s="37">
        <f t="shared" si="0"/>
        <v>2390185.1372446218</v>
      </c>
      <c r="W19" s="37">
        <f t="shared" si="0"/>
        <v>2437988.839989515</v>
      </c>
      <c r="X19" s="37">
        <f t="shared" si="0"/>
        <v>2486748.6167893047</v>
      </c>
      <c r="Y19" s="37">
        <f t="shared" si="0"/>
        <v>2536483.5891250912</v>
      </c>
      <c r="Z19" s="37">
        <f t="shared" si="0"/>
        <v>2587213.2609075923</v>
      </c>
      <c r="AA19" s="37">
        <f t="shared" si="0"/>
        <v>2638957.5261257445</v>
      </c>
      <c r="AB19" s="37">
        <f t="shared" si="0"/>
        <v>2691736.6766482601</v>
      </c>
      <c r="AC19" s="37">
        <f t="shared" si="0"/>
        <v>2745571.4101812253</v>
      </c>
      <c r="AD19" s="37">
        <f t="shared" si="0"/>
        <v>2800482.838384849</v>
      </c>
      <c r="AE19" s="37">
        <f t="shared" si="0"/>
        <v>2856492.495152547</v>
      </c>
      <c r="AF19" s="37">
        <f t="shared" si="0"/>
        <v>2913622.3450555978</v>
      </c>
      <c r="AG19" s="37">
        <f t="shared" si="0"/>
        <v>2971894.7919567097</v>
      </c>
      <c r="AH19" s="37">
        <f t="shared" si="0"/>
        <v>3031332.6877958439</v>
      </c>
      <c r="AI19" s="37">
        <f t="shared" si="0"/>
        <v>3091959.3415517616</v>
      </c>
      <c r="AJ19" s="37">
        <f t="shared" si="0"/>
        <v>1557458.0403862987</v>
      </c>
      <c r="AK19" s="37">
        <f t="shared" si="0"/>
        <v>0</v>
      </c>
    </row>
    <row r="20" spans="1:37" s="36" customFormat="1" ht="12" customHeight="1" x14ac:dyDescent="0.25">
      <c r="A20" s="35"/>
      <c r="B20" s="35"/>
      <c r="C20" s="35"/>
      <c r="D20" s="10"/>
      <c r="E20" s="35"/>
      <c r="F20" s="35"/>
      <c r="G20" s="35"/>
      <c r="H20" s="41"/>
      <c r="I20" s="3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spans="1:37" s="36" customFormat="1" ht="12" customHeight="1" x14ac:dyDescent="0.25">
      <c r="A21" s="35"/>
      <c r="B21" s="35"/>
      <c r="C21" s="35"/>
      <c r="D21" s="10" t="s">
        <v>105</v>
      </c>
      <c r="E21" s="35"/>
      <c r="F21" s="35"/>
      <c r="G21" s="35"/>
      <c r="H21" s="11" t="s">
        <v>34</v>
      </c>
      <c r="I21" s="35"/>
      <c r="J21" s="10"/>
      <c r="K21" s="10"/>
      <c r="L21" s="10"/>
      <c r="M21" s="10">
        <f>Workings!M54</f>
        <v>-500000</v>
      </c>
      <c r="N21" s="10">
        <f>Workings!N54</f>
        <v>-500000</v>
      </c>
      <c r="O21" s="10">
        <f>Workings!O54</f>
        <v>-500000</v>
      </c>
      <c r="P21" s="10">
        <f>Workings!P54</f>
        <v>-500000</v>
      </c>
      <c r="Q21" s="10">
        <f>Workings!Q54</f>
        <v>-500000</v>
      </c>
      <c r="R21" s="10">
        <f>Workings!R54</f>
        <v>-500000</v>
      </c>
      <c r="S21" s="10">
        <f>Workings!S54</f>
        <v>-500000</v>
      </c>
      <c r="T21" s="10">
        <f>Workings!T54</f>
        <v>-500000</v>
      </c>
      <c r="U21" s="10">
        <f>Workings!U54</f>
        <v>-500000</v>
      </c>
      <c r="V21" s="10">
        <f>Workings!V54</f>
        <v>-500000</v>
      </c>
      <c r="W21" s="10">
        <f>Workings!W54</f>
        <v>-500000</v>
      </c>
      <c r="X21" s="10">
        <f>Workings!X54</f>
        <v>-500000</v>
      </c>
      <c r="Y21" s="10">
        <f>Workings!Y54</f>
        <v>-500000</v>
      </c>
      <c r="Z21" s="10">
        <f>Workings!Z54</f>
        <v>-500000</v>
      </c>
      <c r="AA21" s="10">
        <f>Workings!AA54</f>
        <v>-500000</v>
      </c>
      <c r="AB21" s="10">
        <f>Workings!AB54</f>
        <v>-500000</v>
      </c>
      <c r="AC21" s="10">
        <f>Workings!AC54</f>
        <v>-500000</v>
      </c>
      <c r="AD21" s="10">
        <f>Workings!AD54</f>
        <v>-500000</v>
      </c>
      <c r="AE21" s="10">
        <f>Workings!AE54</f>
        <v>-500000</v>
      </c>
      <c r="AF21" s="10">
        <f>Workings!AF54</f>
        <v>-500000</v>
      </c>
      <c r="AG21" s="10">
        <f>Workings!AG54</f>
        <v>0</v>
      </c>
      <c r="AH21" s="10">
        <f>Workings!AH54</f>
        <v>0</v>
      </c>
      <c r="AI21" s="10">
        <f>Workings!AI54</f>
        <v>0</v>
      </c>
      <c r="AJ21" s="10">
        <f>Workings!AJ54</f>
        <v>0</v>
      </c>
      <c r="AK21" s="10">
        <f>Workings!AK54</f>
        <v>0</v>
      </c>
    </row>
    <row r="22" spans="1:37" s="36" customFormat="1" ht="12" customHeight="1" x14ac:dyDescent="0.25">
      <c r="A22" s="35"/>
      <c r="B22" s="35"/>
      <c r="C22" s="35"/>
      <c r="D22" s="10" t="s">
        <v>19</v>
      </c>
      <c r="E22" s="35"/>
      <c r="F22" s="35"/>
      <c r="G22" s="35"/>
      <c r="H22" s="11" t="s">
        <v>34</v>
      </c>
      <c r="I22" s="35"/>
      <c r="J22" s="10"/>
      <c r="K22" s="10"/>
      <c r="L22" s="10"/>
      <c r="M22" s="10">
        <f>-Workings!M59</f>
        <v>-700000.00000000012</v>
      </c>
      <c r="N22" s="10">
        <f>-Workings!N59</f>
        <v>-665000.00000000012</v>
      </c>
      <c r="O22" s="10">
        <f>-Workings!O59</f>
        <v>-630000.00000000012</v>
      </c>
      <c r="P22" s="10">
        <f>-Workings!P59</f>
        <v>-595000</v>
      </c>
      <c r="Q22" s="10">
        <f>-Workings!Q59</f>
        <v>-560000</v>
      </c>
      <c r="R22" s="10">
        <f>-Workings!R59</f>
        <v>-525000</v>
      </c>
      <c r="S22" s="10">
        <f>-Workings!S59</f>
        <v>-490000.00000000006</v>
      </c>
      <c r="T22" s="10">
        <f>-Workings!T59</f>
        <v>-455000.00000000006</v>
      </c>
      <c r="U22" s="10">
        <f>-Workings!U59</f>
        <v>-420000.00000000006</v>
      </c>
      <c r="V22" s="10">
        <f>-Workings!V59</f>
        <v>-385000.00000000006</v>
      </c>
      <c r="W22" s="10">
        <f>-Workings!W59</f>
        <v>-350000.00000000006</v>
      </c>
      <c r="X22" s="10">
        <f>-Workings!X59</f>
        <v>-315000.00000000006</v>
      </c>
      <c r="Y22" s="10">
        <f>-Workings!Y59</f>
        <v>-280000</v>
      </c>
      <c r="Z22" s="10">
        <f>-Workings!Z59</f>
        <v>-245000.00000000003</v>
      </c>
      <c r="AA22" s="10">
        <f>-Workings!AA59</f>
        <v>-210000.00000000003</v>
      </c>
      <c r="AB22" s="10">
        <f>-Workings!AB59</f>
        <v>-175000.00000000003</v>
      </c>
      <c r="AC22" s="10">
        <f>-Workings!AC59</f>
        <v>-140000</v>
      </c>
      <c r="AD22" s="10">
        <f>-Workings!AD59</f>
        <v>-105000.00000000001</v>
      </c>
      <c r="AE22" s="10">
        <f>-Workings!AE59</f>
        <v>-70000</v>
      </c>
      <c r="AF22" s="10">
        <f>-Workings!AF59</f>
        <v>-35000</v>
      </c>
      <c r="AG22" s="10">
        <f>-Workings!AG59</f>
        <v>0</v>
      </c>
      <c r="AH22" s="10">
        <f>-Workings!AH59</f>
        <v>0</v>
      </c>
      <c r="AI22" s="10">
        <f>-Workings!AI59</f>
        <v>0</v>
      </c>
      <c r="AJ22" s="10">
        <f>-Workings!AJ59</f>
        <v>0</v>
      </c>
      <c r="AK22" s="10">
        <f>-Workings!AK59</f>
        <v>0</v>
      </c>
    </row>
    <row r="23" spans="1:37" s="36" customFormat="1" ht="12" customHeight="1" x14ac:dyDescent="0.25">
      <c r="A23" s="35"/>
      <c r="B23" s="35"/>
      <c r="C23" s="35"/>
      <c r="D23" s="10"/>
      <c r="E23" s="35"/>
      <c r="F23" s="35"/>
      <c r="G23" s="35"/>
      <c r="H23" s="41"/>
      <c r="I23" s="3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spans="1:37" s="36" customFormat="1" ht="12" customHeight="1" x14ac:dyDescent="0.25">
      <c r="A24" s="35"/>
      <c r="B24" s="35"/>
      <c r="C24" s="35"/>
      <c r="D24" s="10" t="s">
        <v>106</v>
      </c>
      <c r="E24" s="35"/>
      <c r="F24" s="35"/>
      <c r="G24" s="35"/>
      <c r="H24" s="11" t="s">
        <v>34</v>
      </c>
      <c r="I24" s="35"/>
      <c r="J24" s="10"/>
      <c r="K24" s="10"/>
      <c r="L24" s="10"/>
      <c r="M24" s="10">
        <f t="shared" ref="M24:AK24" si="1">-MAX(SUM(M19,M21:M23,L55),0)</f>
        <v>-1800000</v>
      </c>
      <c r="N24" s="10">
        <f t="shared" si="1"/>
        <v>-874999.99999999988</v>
      </c>
      <c r="O24" s="10">
        <f t="shared" si="1"/>
        <v>-950799.99999999988</v>
      </c>
      <c r="P24" s="10">
        <f t="shared" si="1"/>
        <v>-1027416</v>
      </c>
      <c r="Q24" s="10">
        <f t="shared" si="1"/>
        <v>-1104864.3200000003</v>
      </c>
      <c r="R24" s="10">
        <f t="shared" si="1"/>
        <v>-1183161.6063999999</v>
      </c>
      <c r="S24" s="10">
        <f t="shared" si="1"/>
        <v>-1262324.8385279998</v>
      </c>
      <c r="T24" s="10">
        <f t="shared" si="1"/>
        <v>-1342371.3352985606</v>
      </c>
      <c r="U24" s="10">
        <f t="shared" si="1"/>
        <v>-1423318.7620045319</v>
      </c>
      <c r="V24" s="10">
        <f t="shared" si="1"/>
        <v>-1505185.1372446218</v>
      </c>
      <c r="W24" s="10">
        <f t="shared" si="1"/>
        <v>-1587988.839989515</v>
      </c>
      <c r="X24" s="10">
        <f t="shared" si="1"/>
        <v>-1671748.6167893047</v>
      </c>
      <c r="Y24" s="10">
        <f t="shared" si="1"/>
        <v>-1756483.5891250912</v>
      </c>
      <c r="Z24" s="10">
        <f t="shared" si="1"/>
        <v>-1842213.2609075923</v>
      </c>
      <c r="AA24" s="10">
        <f t="shared" si="1"/>
        <v>-1928957.5261257445</v>
      </c>
      <c r="AB24" s="10">
        <f t="shared" si="1"/>
        <v>-2016736.6766482601</v>
      </c>
      <c r="AC24" s="10">
        <f t="shared" si="1"/>
        <v>-2105571.4101812253</v>
      </c>
      <c r="AD24" s="10">
        <f t="shared" si="1"/>
        <v>-2195482.838384849</v>
      </c>
      <c r="AE24" s="10">
        <f t="shared" si="1"/>
        <v>-2286492.495152547</v>
      </c>
      <c r="AF24" s="10">
        <f t="shared" si="1"/>
        <v>-2378622.3450555978</v>
      </c>
      <c r="AG24" s="10">
        <f t="shared" si="1"/>
        <v>-2971894.7919567097</v>
      </c>
      <c r="AH24" s="10">
        <f t="shared" si="1"/>
        <v>-3031332.6877958439</v>
      </c>
      <c r="AI24" s="10">
        <f t="shared" si="1"/>
        <v>-3091959.3415517616</v>
      </c>
      <c r="AJ24" s="10">
        <f t="shared" si="1"/>
        <v>-1557458.0403862987</v>
      </c>
      <c r="AK24" s="10">
        <f t="shared" si="1"/>
        <v>0</v>
      </c>
    </row>
    <row r="25" spans="1:37" s="36" customFormat="1" ht="12" customHeight="1" x14ac:dyDescent="0.25">
      <c r="A25" s="35"/>
      <c r="B25" s="35"/>
      <c r="C25" s="35"/>
      <c r="D25" s="10"/>
      <c r="E25" s="35"/>
      <c r="F25" s="35"/>
      <c r="G25" s="35"/>
      <c r="H25" s="41"/>
      <c r="I25" s="3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spans="1:37" s="36" customFormat="1" ht="12" customHeight="1" x14ac:dyDescent="0.25">
      <c r="A26" s="35"/>
      <c r="B26" s="35"/>
      <c r="C26" s="35"/>
      <c r="D26" s="37" t="s">
        <v>8</v>
      </c>
      <c r="E26" s="35"/>
      <c r="F26" s="35"/>
      <c r="G26" s="35"/>
      <c r="H26" s="11" t="s">
        <v>34</v>
      </c>
      <c r="I26" s="35"/>
      <c r="J26" s="10"/>
      <c r="K26" s="10"/>
      <c r="L26" s="10"/>
      <c r="M26" s="37">
        <f t="shared" ref="M26:AK26" si="2">SUM(M21:M25)</f>
        <v>-3000000</v>
      </c>
      <c r="N26" s="37">
        <f t="shared" si="2"/>
        <v>-2040000</v>
      </c>
      <c r="O26" s="37">
        <f t="shared" si="2"/>
        <v>-2080800</v>
      </c>
      <c r="P26" s="37">
        <f t="shared" si="2"/>
        <v>-2122416</v>
      </c>
      <c r="Q26" s="37">
        <f t="shared" si="2"/>
        <v>-2164864.3200000003</v>
      </c>
      <c r="R26" s="37">
        <f t="shared" si="2"/>
        <v>-2208161.6063999999</v>
      </c>
      <c r="S26" s="37">
        <f t="shared" si="2"/>
        <v>-2252324.8385279998</v>
      </c>
      <c r="T26" s="37">
        <f t="shared" si="2"/>
        <v>-2297371.3352985606</v>
      </c>
      <c r="U26" s="37">
        <f t="shared" si="2"/>
        <v>-2343318.7620045319</v>
      </c>
      <c r="V26" s="37">
        <f t="shared" si="2"/>
        <v>-2390185.1372446218</v>
      </c>
      <c r="W26" s="37">
        <f t="shared" si="2"/>
        <v>-2437988.839989515</v>
      </c>
      <c r="X26" s="37">
        <f t="shared" si="2"/>
        <v>-2486748.6167893047</v>
      </c>
      <c r="Y26" s="37">
        <f t="shared" si="2"/>
        <v>-2536483.5891250912</v>
      </c>
      <c r="Z26" s="37">
        <f t="shared" si="2"/>
        <v>-2587213.2609075923</v>
      </c>
      <c r="AA26" s="37">
        <f t="shared" si="2"/>
        <v>-2638957.5261257445</v>
      </c>
      <c r="AB26" s="37">
        <f t="shared" si="2"/>
        <v>-2691736.6766482601</v>
      </c>
      <c r="AC26" s="37">
        <f t="shared" si="2"/>
        <v>-2745571.4101812253</v>
      </c>
      <c r="AD26" s="37">
        <f t="shared" si="2"/>
        <v>-2800482.838384849</v>
      </c>
      <c r="AE26" s="37">
        <f t="shared" si="2"/>
        <v>-2856492.495152547</v>
      </c>
      <c r="AF26" s="37">
        <f t="shared" si="2"/>
        <v>-2913622.3450555978</v>
      </c>
      <c r="AG26" s="37">
        <f t="shared" si="2"/>
        <v>-2971894.7919567097</v>
      </c>
      <c r="AH26" s="37">
        <f t="shared" si="2"/>
        <v>-3031332.6877958439</v>
      </c>
      <c r="AI26" s="37">
        <f t="shared" si="2"/>
        <v>-3091959.3415517616</v>
      </c>
      <c r="AJ26" s="37">
        <f t="shared" si="2"/>
        <v>-1557458.0403862987</v>
      </c>
      <c r="AK26" s="37">
        <f t="shared" si="2"/>
        <v>0</v>
      </c>
    </row>
    <row r="27" spans="1:37" s="36" customFormat="1" ht="12" customHeight="1" x14ac:dyDescent="0.25">
      <c r="A27" s="35"/>
      <c r="B27" s="35"/>
      <c r="C27" s="35"/>
      <c r="D27" s="10"/>
      <c r="E27" s="35"/>
      <c r="F27" s="35"/>
      <c r="G27" s="35"/>
      <c r="H27" s="41"/>
      <c r="I27" s="3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spans="1:37" s="36" customFormat="1" ht="12" customHeight="1" x14ac:dyDescent="0.25">
      <c r="A28" s="35"/>
      <c r="B28" s="35"/>
      <c r="C28" s="35"/>
      <c r="D28" s="37" t="s">
        <v>107</v>
      </c>
      <c r="E28" s="35"/>
      <c r="F28" s="35"/>
      <c r="G28" s="35"/>
      <c r="H28" s="41" t="s">
        <v>34</v>
      </c>
      <c r="I28" s="35"/>
      <c r="J28" s="10"/>
      <c r="K28" s="10"/>
      <c r="L28" s="10"/>
      <c r="M28" s="37">
        <f t="shared" ref="M28:AK28" si="3">SUM(M19,M26)</f>
        <v>-1000000</v>
      </c>
      <c r="N28" s="37">
        <f t="shared" si="3"/>
        <v>0</v>
      </c>
      <c r="O28" s="37">
        <f t="shared" si="3"/>
        <v>0</v>
      </c>
      <c r="P28" s="37">
        <f t="shared" si="3"/>
        <v>0</v>
      </c>
      <c r="Q28" s="37">
        <f t="shared" si="3"/>
        <v>0</v>
      </c>
      <c r="R28" s="37">
        <f t="shared" si="3"/>
        <v>0</v>
      </c>
      <c r="S28" s="37">
        <f t="shared" si="3"/>
        <v>0</v>
      </c>
      <c r="T28" s="37">
        <f t="shared" si="3"/>
        <v>0</v>
      </c>
      <c r="U28" s="37">
        <f t="shared" si="3"/>
        <v>0</v>
      </c>
      <c r="V28" s="37">
        <f t="shared" si="3"/>
        <v>0</v>
      </c>
      <c r="W28" s="37">
        <f t="shared" si="3"/>
        <v>0</v>
      </c>
      <c r="X28" s="37">
        <f t="shared" si="3"/>
        <v>0</v>
      </c>
      <c r="Y28" s="37">
        <f t="shared" si="3"/>
        <v>0</v>
      </c>
      <c r="Z28" s="37">
        <f t="shared" si="3"/>
        <v>0</v>
      </c>
      <c r="AA28" s="37">
        <f t="shared" si="3"/>
        <v>0</v>
      </c>
      <c r="AB28" s="37">
        <f t="shared" si="3"/>
        <v>0</v>
      </c>
      <c r="AC28" s="37">
        <f t="shared" si="3"/>
        <v>0</v>
      </c>
      <c r="AD28" s="37">
        <f t="shared" si="3"/>
        <v>0</v>
      </c>
      <c r="AE28" s="37">
        <f t="shared" si="3"/>
        <v>0</v>
      </c>
      <c r="AF28" s="37">
        <f t="shared" si="3"/>
        <v>0</v>
      </c>
      <c r="AG28" s="37">
        <f t="shared" si="3"/>
        <v>0</v>
      </c>
      <c r="AH28" s="37">
        <f t="shared" si="3"/>
        <v>0</v>
      </c>
      <c r="AI28" s="37">
        <f t="shared" si="3"/>
        <v>0</v>
      </c>
      <c r="AJ28" s="37">
        <f t="shared" si="3"/>
        <v>0</v>
      </c>
      <c r="AK28" s="37">
        <f t="shared" si="3"/>
        <v>0</v>
      </c>
    </row>
    <row r="29" spans="1:37" customFormat="1" ht="12" customHeight="1" x14ac:dyDescent="0.25">
      <c r="A29" s="10"/>
      <c r="B29" s="10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 spans="1:37" customFormat="1" ht="12" customHeight="1" x14ac:dyDescent="0.25">
      <c r="A30" s="10"/>
      <c r="B30" s="10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 spans="1:37" ht="12" customHeight="1" x14ac:dyDescent="0.2">
      <c r="A31" s="13">
        <f>MAX(A$3:A30)+0.01</f>
        <v>3.0199999999999996</v>
      </c>
      <c r="B31" s="13"/>
      <c r="C31" s="13" t="s">
        <v>48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 spans="1:37" s="36" customFormat="1" ht="12" customHeight="1" x14ac:dyDescent="0.25">
      <c r="A32" s="35"/>
      <c r="B32" s="35"/>
      <c r="C32" s="35"/>
      <c r="D32" s="35"/>
      <c r="E32" s="35"/>
      <c r="F32" s="35"/>
      <c r="G32" s="35"/>
      <c r="H32" s="41"/>
      <c r="I32" s="3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 spans="1:37" s="36" customFormat="1" ht="12" customHeight="1" x14ac:dyDescent="0.25">
      <c r="A33" s="35"/>
      <c r="B33" s="35"/>
      <c r="C33" s="35"/>
      <c r="D33" s="10" t="s">
        <v>0</v>
      </c>
      <c r="E33" s="35"/>
      <c r="F33" s="35"/>
      <c r="G33" s="35"/>
      <c r="H33" s="11" t="s">
        <v>34</v>
      </c>
      <c r="I33" s="35"/>
      <c r="J33" s="10"/>
      <c r="K33" s="10"/>
      <c r="L33" s="10"/>
      <c r="M33" s="10">
        <f>Workings!M25</f>
        <v>5000000</v>
      </c>
      <c r="N33" s="10">
        <f>Workings!N25</f>
        <v>5100000</v>
      </c>
      <c r="O33" s="10">
        <f>Workings!O25</f>
        <v>5202000</v>
      </c>
      <c r="P33" s="10">
        <f>Workings!P25</f>
        <v>5306040</v>
      </c>
      <c r="Q33" s="10">
        <f>Workings!Q25</f>
        <v>5412160.7999999998</v>
      </c>
      <c r="R33" s="10">
        <f>Workings!R25</f>
        <v>5520404.0159999998</v>
      </c>
      <c r="S33" s="10">
        <f>Workings!S25</f>
        <v>5630812.0963200005</v>
      </c>
      <c r="T33" s="10">
        <f>Workings!T25</f>
        <v>5743428.3382464005</v>
      </c>
      <c r="U33" s="10">
        <f>Workings!U25</f>
        <v>5858296.9050113289</v>
      </c>
      <c r="V33" s="10">
        <f>Workings!V25</f>
        <v>5975462.8431115551</v>
      </c>
      <c r="W33" s="10">
        <f>Workings!W25</f>
        <v>6094972.0999737866</v>
      </c>
      <c r="X33" s="10">
        <f>Workings!X25</f>
        <v>6216871.5419732621</v>
      </c>
      <c r="Y33" s="10">
        <f>Workings!Y25</f>
        <v>6341208.9728127271</v>
      </c>
      <c r="Z33" s="10">
        <f>Workings!Z25</f>
        <v>6468033.1522689816</v>
      </c>
      <c r="AA33" s="10">
        <f>Workings!AA25</f>
        <v>6597393.8153143618</v>
      </c>
      <c r="AB33" s="10">
        <f>Workings!AB25</f>
        <v>6729341.6916206498</v>
      </c>
      <c r="AC33" s="10">
        <f>Workings!AC25</f>
        <v>6863928.5254530627</v>
      </c>
      <c r="AD33" s="10">
        <f>Workings!AD25</f>
        <v>7001207.0959621239</v>
      </c>
      <c r="AE33" s="10">
        <f>Workings!AE25</f>
        <v>7141231.2378813671</v>
      </c>
      <c r="AF33" s="10">
        <f>Workings!AF25</f>
        <v>7284055.8626389941</v>
      </c>
      <c r="AG33" s="10">
        <f>Workings!AG25</f>
        <v>7429736.9798917742</v>
      </c>
      <c r="AH33" s="10">
        <f>Workings!AH25</f>
        <v>7578331.7194896108</v>
      </c>
      <c r="AI33" s="10">
        <f>Workings!AI25</f>
        <v>7729898.3538794033</v>
      </c>
      <c r="AJ33" s="10">
        <f>Workings!AJ25</f>
        <v>3909846.1208033301</v>
      </c>
      <c r="AK33" s="10">
        <f>Workings!AK25</f>
        <v>0</v>
      </c>
    </row>
    <row r="34" spans="1:37" s="36" customFormat="1" ht="12" customHeight="1" x14ac:dyDescent="0.25">
      <c r="A34" s="35"/>
      <c r="B34" s="35"/>
      <c r="C34" s="35"/>
      <c r="D34" s="10"/>
      <c r="E34" s="35"/>
      <c r="F34" s="35"/>
      <c r="G34" s="35"/>
      <c r="H34" s="41"/>
      <c r="I34" s="3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 spans="1:37" s="36" customFormat="1" ht="12" customHeight="1" x14ac:dyDescent="0.25">
      <c r="A35" s="35"/>
      <c r="B35" s="35"/>
      <c r="C35" s="35"/>
      <c r="D35" s="10" t="s">
        <v>9</v>
      </c>
      <c r="E35" s="35"/>
      <c r="F35" s="35"/>
      <c r="G35" s="35"/>
      <c r="H35" s="11" t="s">
        <v>34</v>
      </c>
      <c r="I35" s="35"/>
      <c r="J35" s="10"/>
      <c r="K35" s="10"/>
      <c r="L35" s="10"/>
      <c r="M35" s="10">
        <f>-Workings!M29</f>
        <v>-2000000</v>
      </c>
      <c r="N35" s="10">
        <f>-Workings!N29</f>
        <v>-2040000</v>
      </c>
      <c r="O35" s="10">
        <f>-Workings!O29</f>
        <v>-2080800</v>
      </c>
      <c r="P35" s="10">
        <f>-Workings!P29</f>
        <v>-2122416</v>
      </c>
      <c r="Q35" s="10">
        <f>-Workings!Q29</f>
        <v>-2164864.3199999998</v>
      </c>
      <c r="R35" s="10">
        <f>-Workings!R29</f>
        <v>-2208161.6063999999</v>
      </c>
      <c r="S35" s="10">
        <f>-Workings!S29</f>
        <v>-2252324.8385280003</v>
      </c>
      <c r="T35" s="10">
        <f>-Workings!T29</f>
        <v>-2297371.3352985601</v>
      </c>
      <c r="U35" s="10">
        <f>-Workings!U29</f>
        <v>-2343318.7620045315</v>
      </c>
      <c r="V35" s="10">
        <f>-Workings!V29</f>
        <v>-2390185.1372446222</v>
      </c>
      <c r="W35" s="10">
        <f>-Workings!W29</f>
        <v>-2437988.8399895146</v>
      </c>
      <c r="X35" s="10">
        <f>-Workings!X29</f>
        <v>-2486748.6167893051</v>
      </c>
      <c r="Y35" s="10">
        <f>-Workings!Y29</f>
        <v>-2536483.5891250907</v>
      </c>
      <c r="Z35" s="10">
        <f>-Workings!Z29</f>
        <v>-2587213.2609075927</v>
      </c>
      <c r="AA35" s="10">
        <f>-Workings!AA29</f>
        <v>-2638957.5261257449</v>
      </c>
      <c r="AB35" s="10">
        <f>-Workings!AB29</f>
        <v>-2691736.6766482596</v>
      </c>
      <c r="AC35" s="10">
        <f>-Workings!AC29</f>
        <v>-2745571.4101812248</v>
      </c>
      <c r="AD35" s="10">
        <f>-Workings!AD29</f>
        <v>-2800482.8383848495</v>
      </c>
      <c r="AE35" s="10">
        <f>-Workings!AE29</f>
        <v>-2856492.4951525466</v>
      </c>
      <c r="AF35" s="10">
        <f>-Workings!AF29</f>
        <v>-2913622.3450555974</v>
      </c>
      <c r="AG35" s="10">
        <f>-Workings!AG29</f>
        <v>-2971894.7919567097</v>
      </c>
      <c r="AH35" s="10">
        <f>-Workings!AH29</f>
        <v>-3031332.6877958444</v>
      </c>
      <c r="AI35" s="10">
        <f>-Workings!AI29</f>
        <v>-3091959.3415517611</v>
      </c>
      <c r="AJ35" s="10">
        <f>-Workings!AJ29</f>
        <v>-1563938.448321332</v>
      </c>
      <c r="AK35" s="10">
        <f>-Workings!AK29</f>
        <v>0</v>
      </c>
    </row>
    <row r="36" spans="1:37" s="36" customFormat="1" ht="12" customHeight="1" x14ac:dyDescent="0.25">
      <c r="A36" s="35"/>
      <c r="B36" s="35"/>
      <c r="C36" s="35"/>
      <c r="D36" s="10"/>
      <c r="E36" s="35"/>
      <c r="F36" s="35"/>
      <c r="G36" s="35"/>
      <c r="H36" s="41"/>
      <c r="I36" s="3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 spans="1:37" s="36" customFormat="1" ht="12" customHeight="1" x14ac:dyDescent="0.25">
      <c r="A37" s="35"/>
      <c r="B37" s="35"/>
      <c r="C37" s="35"/>
      <c r="D37" s="10" t="s">
        <v>10</v>
      </c>
      <c r="E37" s="35"/>
      <c r="F37" s="35"/>
      <c r="G37" s="35"/>
      <c r="H37" s="11" t="s">
        <v>34</v>
      </c>
      <c r="I37" s="35"/>
      <c r="J37" s="10"/>
      <c r="K37" s="10"/>
      <c r="L37" s="10"/>
      <c r="M37" s="10">
        <f>Workings!M46</f>
        <v>-467839.66441388958</v>
      </c>
      <c r="N37" s="10">
        <f>Workings!N46</f>
        <v>-514554.05656864023</v>
      </c>
      <c r="O37" s="10">
        <f>Workings!O46</f>
        <v>-561517.29612041486</v>
      </c>
      <c r="P37" s="10">
        <f>Workings!P46</f>
        <v>-613259.33726388263</v>
      </c>
      <c r="Q37" s="10">
        <f>Workings!Q46</f>
        <v>-668741.39573881601</v>
      </c>
      <c r="R37" s="10">
        <f>Workings!R46</f>
        <v>-730386.11189942784</v>
      </c>
      <c r="S37" s="10">
        <f>Workings!S46</f>
        <v>-792717.48278051789</v>
      </c>
      <c r="T37" s="10">
        <f>Workings!T46</f>
        <v>-862305.90911943687</v>
      </c>
      <c r="U37" s="10">
        <f>Workings!U46</f>
        <v>-937863.44870703889</v>
      </c>
      <c r="V37" s="10">
        <f>Workings!V46</f>
        <v>-1023039.902690848</v>
      </c>
      <c r="W37" s="10">
        <f>Workings!W46</f>
        <v>-1110513.1156962549</v>
      </c>
      <c r="X37" s="10">
        <f>Workings!X46</f>
        <v>-1209950.36866822</v>
      </c>
      <c r="Y37" s="10">
        <f>Workings!Y46</f>
        <v>-1320192.8680764909</v>
      </c>
      <c r="Z37" s="10">
        <f>Workings!Z46</f>
        <v>-1447299.669670397</v>
      </c>
      <c r="AA37" s="10">
        <f>Workings!AA46</f>
        <v>-1582217.7754928358</v>
      </c>
      <c r="AB37" s="10">
        <f>Workings!AB46</f>
        <v>-1740529.7134523292</v>
      </c>
      <c r="AC37" s="10">
        <f>Workings!AC46</f>
        <v>-1923534.3819541819</v>
      </c>
      <c r="AD37" s="10">
        <f>Workings!AD46</f>
        <v>-2144770.7780290809</v>
      </c>
      <c r="AE37" s="10">
        <f>Workings!AE46</f>
        <v>-2398656.5783593594</v>
      </c>
      <c r="AF37" s="10">
        <f>Workings!AF46</f>
        <v>-2722490.9742014101</v>
      </c>
      <c r="AG37" s="10">
        <f>Workings!AG46</f>
        <v>-3147213.6050018007</v>
      </c>
      <c r="AH37" s="10">
        <f>Workings!AH46</f>
        <v>-3764096.9434092911</v>
      </c>
      <c r="AI37" s="10">
        <f>Workings!AI46</f>
        <v>-4787297.1039801994</v>
      </c>
      <c r="AJ37" s="10">
        <f>Workings!AJ46</f>
        <v>-3162424.3603708129</v>
      </c>
      <c r="AK37" s="10">
        <f>Workings!AK46</f>
        <v>0</v>
      </c>
    </row>
    <row r="38" spans="1:37" s="36" customFormat="1" ht="12" customHeight="1" x14ac:dyDescent="0.25">
      <c r="A38" s="35"/>
      <c r="B38" s="35"/>
      <c r="C38" s="35"/>
      <c r="D38" s="10"/>
      <c r="E38" s="35"/>
      <c r="F38" s="35"/>
      <c r="G38" s="35"/>
      <c r="H38" s="41"/>
      <c r="I38" s="3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 spans="1:37" s="36" customFormat="1" ht="12" customHeight="1" x14ac:dyDescent="0.25">
      <c r="A39" s="35"/>
      <c r="B39" s="35"/>
      <c r="C39" s="35"/>
      <c r="D39" s="37" t="s">
        <v>51</v>
      </c>
      <c r="E39" s="35"/>
      <c r="F39" s="35"/>
      <c r="G39" s="35"/>
      <c r="H39" s="11" t="s">
        <v>34</v>
      </c>
      <c r="I39" s="35"/>
      <c r="J39" s="10"/>
      <c r="K39" s="10"/>
      <c r="L39" s="10"/>
      <c r="M39" s="37">
        <f t="shared" ref="M39:AK39" si="4">SUM(M33:M37)</f>
        <v>2532160.3355861106</v>
      </c>
      <c r="N39" s="37">
        <f t="shared" si="4"/>
        <v>2545445.9434313597</v>
      </c>
      <c r="O39" s="37">
        <f t="shared" si="4"/>
        <v>2559682.703879585</v>
      </c>
      <c r="P39" s="37">
        <f t="shared" si="4"/>
        <v>2570364.6627361174</v>
      </c>
      <c r="Q39" s="37">
        <f t="shared" si="4"/>
        <v>2578555.0842611841</v>
      </c>
      <c r="R39" s="37">
        <f t="shared" si="4"/>
        <v>2581856.2977005718</v>
      </c>
      <c r="S39" s="37">
        <f t="shared" si="4"/>
        <v>2585769.7750114822</v>
      </c>
      <c r="T39" s="37">
        <f t="shared" si="4"/>
        <v>2583751.0938284034</v>
      </c>
      <c r="U39" s="37">
        <f t="shared" si="4"/>
        <v>2577114.6942997584</v>
      </c>
      <c r="V39" s="37">
        <f t="shared" si="4"/>
        <v>2562237.803176085</v>
      </c>
      <c r="W39" s="37">
        <f t="shared" si="4"/>
        <v>2546470.1442880174</v>
      </c>
      <c r="X39" s="37">
        <f t="shared" si="4"/>
        <v>2520172.556515737</v>
      </c>
      <c r="Y39" s="37">
        <f t="shared" si="4"/>
        <v>2484532.5156111456</v>
      </c>
      <c r="Z39" s="37">
        <f t="shared" si="4"/>
        <v>2433520.2216909919</v>
      </c>
      <c r="AA39" s="37">
        <f t="shared" si="4"/>
        <v>2376218.5136957811</v>
      </c>
      <c r="AB39" s="37">
        <f t="shared" si="4"/>
        <v>2297075.3015200607</v>
      </c>
      <c r="AC39" s="37">
        <f t="shared" si="4"/>
        <v>2194822.733317656</v>
      </c>
      <c r="AD39" s="37">
        <f t="shared" si="4"/>
        <v>2055953.479548193</v>
      </c>
      <c r="AE39" s="37">
        <f t="shared" si="4"/>
        <v>1886082.1643694607</v>
      </c>
      <c r="AF39" s="37">
        <f t="shared" si="4"/>
        <v>1647942.5433819862</v>
      </c>
      <c r="AG39" s="37">
        <f t="shared" si="4"/>
        <v>1310628.5829332639</v>
      </c>
      <c r="AH39" s="37">
        <f t="shared" si="4"/>
        <v>782902.0882844748</v>
      </c>
      <c r="AI39" s="37">
        <f t="shared" si="4"/>
        <v>-149358.09165255725</v>
      </c>
      <c r="AJ39" s="37">
        <f t="shared" si="4"/>
        <v>-816516.68788881507</v>
      </c>
      <c r="AK39" s="37">
        <f t="shared" si="4"/>
        <v>0</v>
      </c>
    </row>
    <row r="40" spans="1:37" s="36" customFormat="1" ht="12" customHeight="1" x14ac:dyDescent="0.25">
      <c r="A40" s="35"/>
      <c r="B40" s="35"/>
      <c r="C40" s="35"/>
      <c r="D40" s="10"/>
      <c r="E40" s="35"/>
      <c r="F40" s="35"/>
      <c r="G40" s="35"/>
      <c r="H40" s="41"/>
      <c r="I40" s="3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 spans="1:37" s="36" customFormat="1" ht="12" customHeight="1" x14ac:dyDescent="0.25">
      <c r="A41" s="35"/>
      <c r="B41" s="35"/>
      <c r="C41" s="35"/>
      <c r="D41" s="10" t="s">
        <v>19</v>
      </c>
      <c r="E41" s="35"/>
      <c r="F41" s="35"/>
      <c r="G41" s="35"/>
      <c r="H41" s="11" t="s">
        <v>34</v>
      </c>
      <c r="I41" s="35"/>
      <c r="J41" s="10"/>
      <c r="K41" s="10"/>
      <c r="L41" s="10"/>
      <c r="M41" s="10">
        <f>-Workings!M59</f>
        <v>-700000.00000000012</v>
      </c>
      <c r="N41" s="10">
        <f>-Workings!N59</f>
        <v>-665000.00000000012</v>
      </c>
      <c r="O41" s="10">
        <f>-Workings!O59</f>
        <v>-630000.00000000012</v>
      </c>
      <c r="P41" s="10">
        <f>-Workings!P59</f>
        <v>-595000</v>
      </c>
      <c r="Q41" s="10">
        <f>-Workings!Q59</f>
        <v>-560000</v>
      </c>
      <c r="R41" s="10">
        <f>-Workings!R59</f>
        <v>-525000</v>
      </c>
      <c r="S41" s="10">
        <f>-Workings!S59</f>
        <v>-490000.00000000006</v>
      </c>
      <c r="T41" s="10">
        <f>-Workings!T59</f>
        <v>-455000.00000000006</v>
      </c>
      <c r="U41" s="10">
        <f>-Workings!U59</f>
        <v>-420000.00000000006</v>
      </c>
      <c r="V41" s="10">
        <f>-Workings!V59</f>
        <v>-385000.00000000006</v>
      </c>
      <c r="W41" s="10">
        <f>-Workings!W59</f>
        <v>-350000.00000000006</v>
      </c>
      <c r="X41" s="10">
        <f>-Workings!X59</f>
        <v>-315000.00000000006</v>
      </c>
      <c r="Y41" s="10">
        <f>-Workings!Y59</f>
        <v>-280000</v>
      </c>
      <c r="Z41" s="10">
        <f>-Workings!Z59</f>
        <v>-245000.00000000003</v>
      </c>
      <c r="AA41" s="10">
        <f>-Workings!AA59</f>
        <v>-210000.00000000003</v>
      </c>
      <c r="AB41" s="10">
        <f>-Workings!AB59</f>
        <v>-175000.00000000003</v>
      </c>
      <c r="AC41" s="10">
        <f>-Workings!AC59</f>
        <v>-140000</v>
      </c>
      <c r="AD41" s="10">
        <f>-Workings!AD59</f>
        <v>-105000.00000000001</v>
      </c>
      <c r="AE41" s="10">
        <f>-Workings!AE59</f>
        <v>-70000</v>
      </c>
      <c r="AF41" s="10">
        <f>-Workings!AF59</f>
        <v>-35000</v>
      </c>
      <c r="AG41" s="10">
        <f>-Workings!AG59</f>
        <v>0</v>
      </c>
      <c r="AH41" s="10">
        <f>-Workings!AH59</f>
        <v>0</v>
      </c>
      <c r="AI41" s="10">
        <f>-Workings!AI59</f>
        <v>0</v>
      </c>
      <c r="AJ41" s="10">
        <f>-Workings!AJ59</f>
        <v>0</v>
      </c>
      <c r="AK41" s="10">
        <f>-Workings!AK59</f>
        <v>0</v>
      </c>
    </row>
    <row r="42" spans="1:37" s="36" customFormat="1" ht="12" customHeight="1" x14ac:dyDescent="0.25">
      <c r="A42" s="35"/>
      <c r="B42" s="35"/>
      <c r="C42" s="35"/>
      <c r="D42" s="35"/>
      <c r="E42" s="35"/>
      <c r="F42" s="35"/>
      <c r="G42" s="35"/>
      <c r="H42" s="41"/>
      <c r="I42" s="3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1:37" s="36" customFormat="1" ht="12" customHeight="1" x14ac:dyDescent="0.25">
      <c r="A43" s="35"/>
      <c r="B43" s="35"/>
      <c r="C43" s="35"/>
      <c r="D43" s="37" t="s">
        <v>52</v>
      </c>
      <c r="E43" s="35"/>
      <c r="F43" s="35"/>
      <c r="G43" s="35"/>
      <c r="H43" s="11" t="s">
        <v>34</v>
      </c>
      <c r="I43" s="35"/>
      <c r="J43" s="10"/>
      <c r="K43" s="10"/>
      <c r="L43" s="10"/>
      <c r="M43" s="37">
        <f t="shared" ref="M43:AK43" si="5">SUM(M39,M41)</f>
        <v>1832160.3355861106</v>
      </c>
      <c r="N43" s="37">
        <f t="shared" si="5"/>
        <v>1880445.9434313597</v>
      </c>
      <c r="O43" s="37">
        <f t="shared" si="5"/>
        <v>1929682.703879585</v>
      </c>
      <c r="P43" s="37">
        <f t="shared" si="5"/>
        <v>1975364.6627361174</v>
      </c>
      <c r="Q43" s="37">
        <f t="shared" si="5"/>
        <v>2018555.0842611841</v>
      </c>
      <c r="R43" s="37">
        <f t="shared" si="5"/>
        <v>2056856.2977005718</v>
      </c>
      <c r="S43" s="37">
        <f t="shared" si="5"/>
        <v>2095769.7750114822</v>
      </c>
      <c r="T43" s="37">
        <f t="shared" si="5"/>
        <v>2128751.0938284034</v>
      </c>
      <c r="U43" s="37">
        <f t="shared" si="5"/>
        <v>2157114.6942997584</v>
      </c>
      <c r="V43" s="37">
        <f t="shared" si="5"/>
        <v>2177237.803176085</v>
      </c>
      <c r="W43" s="37">
        <f t="shared" si="5"/>
        <v>2196470.1442880174</v>
      </c>
      <c r="X43" s="37">
        <f t="shared" si="5"/>
        <v>2205172.556515737</v>
      </c>
      <c r="Y43" s="37">
        <f t="shared" si="5"/>
        <v>2204532.5156111456</v>
      </c>
      <c r="Z43" s="37">
        <f t="shared" si="5"/>
        <v>2188520.2216909919</v>
      </c>
      <c r="AA43" s="37">
        <f t="shared" si="5"/>
        <v>2166218.5136957811</v>
      </c>
      <c r="AB43" s="37">
        <f t="shared" si="5"/>
        <v>2122075.3015200607</v>
      </c>
      <c r="AC43" s="37">
        <f t="shared" si="5"/>
        <v>2054822.733317656</v>
      </c>
      <c r="AD43" s="37">
        <f t="shared" si="5"/>
        <v>1950953.479548193</v>
      </c>
      <c r="AE43" s="37">
        <f t="shared" si="5"/>
        <v>1816082.1643694607</v>
      </c>
      <c r="AF43" s="37">
        <f t="shared" si="5"/>
        <v>1612942.5433819862</v>
      </c>
      <c r="AG43" s="37">
        <f t="shared" si="5"/>
        <v>1310628.5829332639</v>
      </c>
      <c r="AH43" s="37">
        <f t="shared" si="5"/>
        <v>782902.0882844748</v>
      </c>
      <c r="AI43" s="37">
        <f t="shared" si="5"/>
        <v>-149358.09165255725</v>
      </c>
      <c r="AJ43" s="37">
        <f t="shared" si="5"/>
        <v>-816516.68788881507</v>
      </c>
      <c r="AK43" s="37">
        <f t="shared" si="5"/>
        <v>0</v>
      </c>
    </row>
    <row r="44" spans="1:37" s="36" customFormat="1" ht="12" customHeight="1" x14ac:dyDescent="0.25">
      <c r="A44" s="35"/>
      <c r="B44" s="35"/>
      <c r="C44" s="35"/>
      <c r="D44" s="10"/>
      <c r="E44" s="35"/>
      <c r="F44" s="35"/>
      <c r="G44" s="35"/>
      <c r="H44" s="41"/>
      <c r="I44" s="3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1:37" s="36" customFormat="1" ht="12" customHeight="1" x14ac:dyDescent="0.25">
      <c r="A45" s="35"/>
      <c r="B45" s="35"/>
      <c r="C45" s="35"/>
      <c r="D45" s="10" t="s">
        <v>53</v>
      </c>
      <c r="E45" s="35"/>
      <c r="F45" s="35"/>
      <c r="G45" s="35"/>
      <c r="H45" s="11" t="s">
        <v>34</v>
      </c>
      <c r="I45" s="35"/>
      <c r="J45" s="10"/>
      <c r="K45" s="10"/>
      <c r="L45" s="10"/>
      <c r="M45" s="10">
        <f t="shared" ref="M45:AK45" si="6">M24</f>
        <v>-1800000</v>
      </c>
      <c r="N45" s="10">
        <f t="shared" si="6"/>
        <v>-874999.99999999988</v>
      </c>
      <c r="O45" s="10">
        <f t="shared" si="6"/>
        <v>-950799.99999999988</v>
      </c>
      <c r="P45" s="10">
        <f t="shared" si="6"/>
        <v>-1027416</v>
      </c>
      <c r="Q45" s="10">
        <f t="shared" si="6"/>
        <v>-1104864.3200000003</v>
      </c>
      <c r="R45" s="10">
        <f t="shared" si="6"/>
        <v>-1183161.6063999999</v>
      </c>
      <c r="S45" s="10">
        <f t="shared" si="6"/>
        <v>-1262324.8385279998</v>
      </c>
      <c r="T45" s="10">
        <f t="shared" si="6"/>
        <v>-1342371.3352985606</v>
      </c>
      <c r="U45" s="10">
        <f t="shared" si="6"/>
        <v>-1423318.7620045319</v>
      </c>
      <c r="V45" s="10">
        <f t="shared" si="6"/>
        <v>-1505185.1372446218</v>
      </c>
      <c r="W45" s="10">
        <f t="shared" si="6"/>
        <v>-1587988.839989515</v>
      </c>
      <c r="X45" s="10">
        <f t="shared" si="6"/>
        <v>-1671748.6167893047</v>
      </c>
      <c r="Y45" s="10">
        <f t="shared" si="6"/>
        <v>-1756483.5891250912</v>
      </c>
      <c r="Z45" s="10">
        <f t="shared" si="6"/>
        <v>-1842213.2609075923</v>
      </c>
      <c r="AA45" s="10">
        <f t="shared" si="6"/>
        <v>-1928957.5261257445</v>
      </c>
      <c r="AB45" s="10">
        <f t="shared" si="6"/>
        <v>-2016736.6766482601</v>
      </c>
      <c r="AC45" s="10">
        <f t="shared" si="6"/>
        <v>-2105571.4101812253</v>
      </c>
      <c r="AD45" s="10">
        <f t="shared" si="6"/>
        <v>-2195482.838384849</v>
      </c>
      <c r="AE45" s="10">
        <f t="shared" si="6"/>
        <v>-2286492.495152547</v>
      </c>
      <c r="AF45" s="10">
        <f t="shared" si="6"/>
        <v>-2378622.3450555978</v>
      </c>
      <c r="AG45" s="10">
        <f t="shared" si="6"/>
        <v>-2971894.7919567097</v>
      </c>
      <c r="AH45" s="10">
        <f t="shared" si="6"/>
        <v>-3031332.6877958439</v>
      </c>
      <c r="AI45" s="10">
        <f t="shared" si="6"/>
        <v>-3091959.3415517616</v>
      </c>
      <c r="AJ45" s="10">
        <f t="shared" si="6"/>
        <v>-1557458.0403862987</v>
      </c>
      <c r="AK45" s="10">
        <f t="shared" si="6"/>
        <v>0</v>
      </c>
    </row>
    <row r="46" spans="1:37" s="36" customFormat="1" ht="12" customHeight="1" x14ac:dyDescent="0.25">
      <c r="A46" s="35"/>
      <c r="B46" s="35"/>
      <c r="C46" s="35"/>
      <c r="D46" s="10"/>
      <c r="E46" s="35"/>
      <c r="F46" s="35"/>
      <c r="G46" s="35"/>
      <c r="H46" s="41"/>
      <c r="I46" s="3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s="36" customFormat="1" ht="12" customHeight="1" x14ac:dyDescent="0.25">
      <c r="A47" s="35"/>
      <c r="B47" s="35"/>
      <c r="C47" s="35"/>
      <c r="D47" s="10" t="s">
        <v>54</v>
      </c>
      <c r="E47" s="35"/>
      <c r="F47" s="35"/>
      <c r="G47" s="35"/>
      <c r="H47" s="11" t="s">
        <v>34</v>
      </c>
      <c r="I47" s="35"/>
      <c r="J47" s="10"/>
      <c r="K47" s="10"/>
      <c r="L47" s="10"/>
      <c r="M47" s="10">
        <f t="shared" ref="M47:AK47" si="7">SUM(M43,M45)</f>
        <v>32160.335586110596</v>
      </c>
      <c r="N47" s="10">
        <f t="shared" si="7"/>
        <v>1005445.9434313598</v>
      </c>
      <c r="O47" s="10">
        <f t="shared" si="7"/>
        <v>978882.70387958514</v>
      </c>
      <c r="P47" s="10">
        <f t="shared" si="7"/>
        <v>947948.66273611737</v>
      </c>
      <c r="Q47" s="10">
        <f t="shared" si="7"/>
        <v>913690.76426118379</v>
      </c>
      <c r="R47" s="10">
        <f t="shared" si="7"/>
        <v>873694.6913005719</v>
      </c>
      <c r="S47" s="10">
        <f t="shared" si="7"/>
        <v>833444.93648348236</v>
      </c>
      <c r="T47" s="10">
        <f t="shared" si="7"/>
        <v>786379.75852984283</v>
      </c>
      <c r="U47" s="10">
        <f t="shared" si="7"/>
        <v>733795.93229522649</v>
      </c>
      <c r="V47" s="10">
        <f t="shared" si="7"/>
        <v>672052.66593146324</v>
      </c>
      <c r="W47" s="10">
        <f t="shared" si="7"/>
        <v>608481.30429850239</v>
      </c>
      <c r="X47" s="10">
        <f t="shared" si="7"/>
        <v>533423.93972643232</v>
      </c>
      <c r="Y47" s="10">
        <f t="shared" si="7"/>
        <v>448048.92648605444</v>
      </c>
      <c r="Z47" s="10">
        <f t="shared" si="7"/>
        <v>346306.96078339964</v>
      </c>
      <c r="AA47" s="10">
        <f t="shared" si="7"/>
        <v>237260.98757003667</v>
      </c>
      <c r="AB47" s="10">
        <f t="shared" si="7"/>
        <v>105338.62487180065</v>
      </c>
      <c r="AC47" s="10">
        <f t="shared" si="7"/>
        <v>-50748.676863569301</v>
      </c>
      <c r="AD47" s="10">
        <f t="shared" si="7"/>
        <v>-244529.35883665597</v>
      </c>
      <c r="AE47" s="10">
        <f t="shared" si="7"/>
        <v>-470410.33078308636</v>
      </c>
      <c r="AF47" s="10">
        <f t="shared" si="7"/>
        <v>-765679.80167361163</v>
      </c>
      <c r="AG47" s="10">
        <f t="shared" si="7"/>
        <v>-1661266.2090234458</v>
      </c>
      <c r="AH47" s="10">
        <f t="shared" si="7"/>
        <v>-2248430.5995113691</v>
      </c>
      <c r="AI47" s="10">
        <f t="shared" si="7"/>
        <v>-3241317.4332043189</v>
      </c>
      <c r="AJ47" s="10">
        <f t="shared" si="7"/>
        <v>-2373974.7282751137</v>
      </c>
      <c r="AK47" s="10">
        <f t="shared" si="7"/>
        <v>0</v>
      </c>
    </row>
    <row r="48" spans="1:37" s="36" customFormat="1" ht="12" customHeight="1" x14ac:dyDescent="0.25">
      <c r="A48" s="35"/>
      <c r="B48" s="35"/>
      <c r="C48" s="35"/>
      <c r="D48" s="10"/>
      <c r="E48" s="35"/>
      <c r="F48" s="35"/>
      <c r="G48" s="35"/>
      <c r="H48" s="41"/>
      <c r="I48" s="3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customFormat="1" ht="12" customHeight="1" x14ac:dyDescent="0.25">
      <c r="A49" s="10"/>
      <c r="B49" s="10"/>
      <c r="C49" s="10"/>
      <c r="D49" s="10"/>
      <c r="E49" s="10"/>
      <c r="F49" s="10"/>
      <c r="G49" s="10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ht="12" customHeight="1" x14ac:dyDescent="0.2">
      <c r="A50" s="13">
        <f>MAX(A$3:A49)+0.01</f>
        <v>3.0299999999999994</v>
      </c>
      <c r="B50" s="13"/>
      <c r="C50" s="13" t="s">
        <v>49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 spans="1:37" customFormat="1" ht="12" customHeight="1" x14ac:dyDescent="0.25">
      <c r="A51" s="10"/>
      <c r="B51" s="10"/>
      <c r="C51" s="12"/>
      <c r="D51" s="10"/>
      <c r="E51" s="10"/>
      <c r="F51" s="10"/>
      <c r="G51" s="10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 spans="1:37" customFormat="1" ht="12" customHeight="1" x14ac:dyDescent="0.25">
      <c r="A52" s="10"/>
      <c r="B52" s="10"/>
      <c r="C52" s="12"/>
      <c r="D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</row>
    <row r="53" spans="1:37" customFormat="1" ht="12" customHeight="1" x14ac:dyDescent="0.25">
      <c r="A53" s="10"/>
      <c r="B53" s="10"/>
      <c r="C53" s="12" t="s">
        <v>55</v>
      </c>
      <c r="D53" s="10"/>
      <c r="E53" s="10"/>
      <c r="F53" s="10"/>
      <c r="G53" s="10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spans="1:37" customFormat="1" ht="12" customHeight="1" x14ac:dyDescent="0.25">
      <c r="A54" s="10"/>
      <c r="B54" s="10"/>
      <c r="C54" s="12"/>
      <c r="D54" s="10" t="s">
        <v>100</v>
      </c>
      <c r="E54" s="10"/>
      <c r="F54" s="10"/>
      <c r="G54" s="10"/>
      <c r="H54" s="11" t="s">
        <v>34</v>
      </c>
      <c r="I54" s="10"/>
      <c r="J54" s="10"/>
      <c r="K54" s="10"/>
      <c r="L54" s="10">
        <f>Workings!L47</f>
        <v>10000000</v>
      </c>
      <c r="M54" s="10">
        <f>Workings!M47</f>
        <v>10532160.33558611</v>
      </c>
      <c r="N54" s="10">
        <f>Workings!N47</f>
        <v>11037606.279017471</v>
      </c>
      <c r="O54" s="10">
        <f>Workings!O47</f>
        <v>11516488.982897056</v>
      </c>
      <c r="P54" s="10">
        <f>Workings!P47</f>
        <v>11964437.645633174</v>
      </c>
      <c r="Q54" s="10">
        <f>Workings!Q47</f>
        <v>12378128.409894358</v>
      </c>
      <c r="R54" s="10">
        <f>Workings!R47</f>
        <v>12751823.101194929</v>
      </c>
      <c r="S54" s="10">
        <f>Workings!S47</f>
        <v>13085268.037678411</v>
      </c>
      <c r="T54" s="10">
        <f>Workings!T47</f>
        <v>13371647.796208255</v>
      </c>
      <c r="U54" s="10">
        <f>Workings!U47</f>
        <v>13605443.728503482</v>
      </c>
      <c r="V54" s="10">
        <f>Workings!V47</f>
        <v>13777496.394434946</v>
      </c>
      <c r="W54" s="10">
        <f>Workings!W47</f>
        <v>13885977.698733447</v>
      </c>
      <c r="X54" s="10">
        <f>Workings!X47</f>
        <v>13919401.63845988</v>
      </c>
      <c r="Y54" s="10">
        <f>Workings!Y47</f>
        <v>13867450.564945934</v>
      </c>
      <c r="Z54" s="10">
        <f>Workings!Z47</f>
        <v>13713757.525729334</v>
      </c>
      <c r="AA54" s="10">
        <f>Workings!AA47</f>
        <v>13451018.51329937</v>
      </c>
      <c r="AB54" s="10">
        <f>Workings!AB47</f>
        <v>13056357.13817117</v>
      </c>
      <c r="AC54" s="10">
        <f>Workings!AC47</f>
        <v>12505608.4613076</v>
      </c>
      <c r="AD54" s="10">
        <f>Workings!AD47</f>
        <v>11761079.102470944</v>
      </c>
      <c r="AE54" s="10">
        <f>Workings!AE47</f>
        <v>10790668.771687858</v>
      </c>
      <c r="AF54" s="10">
        <f>Workings!AF47</f>
        <v>9524988.970014248</v>
      </c>
      <c r="AG54" s="10">
        <f>Workings!AG47</f>
        <v>7863722.7609908013</v>
      </c>
      <c r="AH54" s="10">
        <f>Workings!AH47</f>
        <v>5615292.1614794331</v>
      </c>
      <c r="AI54" s="10">
        <f>Workings!AI47</f>
        <v>2373974.7282751137</v>
      </c>
      <c r="AJ54" s="10">
        <f>Workings!AJ47</f>
        <v>0</v>
      </c>
      <c r="AK54" s="10">
        <f>Workings!AK47</f>
        <v>0</v>
      </c>
    </row>
    <row r="55" spans="1:37" customFormat="1" ht="12" customHeight="1" x14ac:dyDescent="0.25">
      <c r="A55" s="10"/>
      <c r="B55" s="10"/>
      <c r="C55" s="12"/>
      <c r="D55" s="10" t="s">
        <v>101</v>
      </c>
      <c r="E55" s="10"/>
      <c r="F55" s="10"/>
      <c r="G55" s="10"/>
      <c r="H55" s="11" t="s">
        <v>34</v>
      </c>
      <c r="I55" s="10"/>
      <c r="J55" s="10"/>
      <c r="K55" s="10"/>
      <c r="L55" s="26">
        <f>Inputs!$L$28</f>
        <v>1000000</v>
      </c>
      <c r="M55" s="10">
        <f t="shared" ref="M55:AK55" si="8">SUM(L55,M28)</f>
        <v>0</v>
      </c>
      <c r="N55" s="10">
        <f t="shared" si="8"/>
        <v>0</v>
      </c>
      <c r="O55" s="10">
        <f t="shared" si="8"/>
        <v>0</v>
      </c>
      <c r="P55" s="10">
        <f t="shared" si="8"/>
        <v>0</v>
      </c>
      <c r="Q55" s="10">
        <f t="shared" si="8"/>
        <v>0</v>
      </c>
      <c r="R55" s="10">
        <f t="shared" si="8"/>
        <v>0</v>
      </c>
      <c r="S55" s="10">
        <f t="shared" si="8"/>
        <v>0</v>
      </c>
      <c r="T55" s="10">
        <f t="shared" si="8"/>
        <v>0</v>
      </c>
      <c r="U55" s="10">
        <f t="shared" si="8"/>
        <v>0</v>
      </c>
      <c r="V55" s="10">
        <f t="shared" si="8"/>
        <v>0</v>
      </c>
      <c r="W55" s="10">
        <f t="shared" si="8"/>
        <v>0</v>
      </c>
      <c r="X55" s="10">
        <f t="shared" si="8"/>
        <v>0</v>
      </c>
      <c r="Y55" s="10">
        <f t="shared" si="8"/>
        <v>0</v>
      </c>
      <c r="Z55" s="10">
        <f t="shared" si="8"/>
        <v>0</v>
      </c>
      <c r="AA55" s="10">
        <f t="shared" si="8"/>
        <v>0</v>
      </c>
      <c r="AB55" s="10">
        <f t="shared" si="8"/>
        <v>0</v>
      </c>
      <c r="AC55" s="10">
        <f t="shared" si="8"/>
        <v>0</v>
      </c>
      <c r="AD55" s="10">
        <f t="shared" si="8"/>
        <v>0</v>
      </c>
      <c r="AE55" s="10">
        <f t="shared" si="8"/>
        <v>0</v>
      </c>
      <c r="AF55" s="10">
        <f t="shared" si="8"/>
        <v>0</v>
      </c>
      <c r="AG55" s="10">
        <f t="shared" si="8"/>
        <v>0</v>
      </c>
      <c r="AH55" s="10">
        <f t="shared" si="8"/>
        <v>0</v>
      </c>
      <c r="AI55" s="10">
        <f t="shared" si="8"/>
        <v>0</v>
      </c>
      <c r="AJ55" s="10">
        <f t="shared" si="8"/>
        <v>0</v>
      </c>
      <c r="AK55" s="10">
        <f t="shared" si="8"/>
        <v>0</v>
      </c>
    </row>
    <row r="56" spans="1:37" customFormat="1" ht="12" customHeight="1" x14ac:dyDescent="0.25">
      <c r="A56" s="10"/>
      <c r="B56" s="10"/>
      <c r="C56" s="12"/>
      <c r="D56" s="10"/>
      <c r="E56" s="10"/>
      <c r="F56" s="10"/>
      <c r="G56" s="10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</row>
    <row r="57" spans="1:37" customFormat="1" ht="12" customHeight="1" x14ac:dyDescent="0.25">
      <c r="A57" s="10"/>
      <c r="B57" s="10"/>
      <c r="C57" s="12" t="s">
        <v>12</v>
      </c>
      <c r="D57" s="10"/>
      <c r="E57" s="10"/>
      <c r="F57" s="10"/>
      <c r="G57" s="10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spans="1:37" s="36" customFormat="1" ht="12" customHeight="1" x14ac:dyDescent="0.25">
      <c r="A58" s="35"/>
      <c r="B58" s="35"/>
      <c r="C58" s="43"/>
      <c r="D58" s="10" t="s">
        <v>7</v>
      </c>
      <c r="E58" s="35"/>
      <c r="F58" s="35"/>
      <c r="G58" s="35"/>
      <c r="H58" s="11" t="s">
        <v>34</v>
      </c>
      <c r="I58" s="35"/>
      <c r="J58" s="10"/>
      <c r="K58" s="10"/>
      <c r="L58" s="10">
        <f>Workings!L55</f>
        <v>10000000</v>
      </c>
      <c r="M58" s="10">
        <f>Workings!M55</f>
        <v>9500000</v>
      </c>
      <c r="N58" s="10">
        <f>Workings!N55</f>
        <v>9000000</v>
      </c>
      <c r="O58" s="10">
        <f>Workings!O55</f>
        <v>8500000</v>
      </c>
      <c r="P58" s="10">
        <f>Workings!P55</f>
        <v>8000000</v>
      </c>
      <c r="Q58" s="10">
        <f>Workings!Q55</f>
        <v>7500000</v>
      </c>
      <c r="R58" s="10">
        <f>Workings!R55</f>
        <v>7000000</v>
      </c>
      <c r="S58" s="10">
        <f>Workings!S55</f>
        <v>6500000</v>
      </c>
      <c r="T58" s="10">
        <f>Workings!T55</f>
        <v>6000000</v>
      </c>
      <c r="U58" s="10">
        <f>Workings!U55</f>
        <v>5500000</v>
      </c>
      <c r="V58" s="10">
        <f>Workings!V55</f>
        <v>5000000</v>
      </c>
      <c r="W58" s="10">
        <f>Workings!W55</f>
        <v>4500000</v>
      </c>
      <c r="X58" s="10">
        <f>Workings!X55</f>
        <v>4000000</v>
      </c>
      <c r="Y58" s="10">
        <f>Workings!Y55</f>
        <v>3500000</v>
      </c>
      <c r="Z58" s="10">
        <f>Workings!Z55</f>
        <v>3000000</v>
      </c>
      <c r="AA58" s="10">
        <f>Workings!AA55</f>
        <v>2500000</v>
      </c>
      <c r="AB58" s="10">
        <f>Workings!AB55</f>
        <v>2000000</v>
      </c>
      <c r="AC58" s="10">
        <f>Workings!AC55</f>
        <v>1500000</v>
      </c>
      <c r="AD58" s="10">
        <f>Workings!AD55</f>
        <v>1000000</v>
      </c>
      <c r="AE58" s="10">
        <f>Workings!AE55</f>
        <v>500000</v>
      </c>
      <c r="AF58" s="10">
        <f>Workings!AF55</f>
        <v>0</v>
      </c>
      <c r="AG58" s="10">
        <f>Workings!AG55</f>
        <v>0</v>
      </c>
      <c r="AH58" s="10">
        <f>Workings!AH55</f>
        <v>0</v>
      </c>
      <c r="AI58" s="10">
        <f>Workings!AI55</f>
        <v>0</v>
      </c>
      <c r="AJ58" s="10">
        <f>Workings!AJ55</f>
        <v>0</v>
      </c>
      <c r="AK58" s="10">
        <f>Workings!AK55</f>
        <v>0</v>
      </c>
    </row>
    <row r="59" spans="1:37" s="36" customFormat="1" ht="12" customHeight="1" x14ac:dyDescent="0.25">
      <c r="A59" s="35"/>
      <c r="B59" s="35"/>
      <c r="C59" s="43"/>
      <c r="D59" s="35"/>
      <c r="E59" s="35"/>
      <c r="F59" s="35"/>
      <c r="G59" s="35"/>
      <c r="H59" s="41"/>
      <c r="I59" s="3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spans="1:37" s="36" customFormat="1" ht="12" customHeight="1" x14ac:dyDescent="0.25">
      <c r="A60" s="35"/>
      <c r="B60" s="35"/>
      <c r="C60" s="43"/>
      <c r="D60" s="37" t="s">
        <v>11</v>
      </c>
      <c r="E60" s="35"/>
      <c r="F60" s="35"/>
      <c r="G60" s="35"/>
      <c r="H60" s="11" t="s">
        <v>34</v>
      </c>
      <c r="I60" s="35"/>
      <c r="J60" s="10"/>
      <c r="K60" s="10"/>
      <c r="L60" s="37">
        <f t="shared" ref="L60:AK60" si="9">SUM(L54:L55,-L58)</f>
        <v>1000000</v>
      </c>
      <c r="M60" s="37">
        <f t="shared" si="9"/>
        <v>1032160.3355861101</v>
      </c>
      <c r="N60" s="37">
        <f t="shared" si="9"/>
        <v>2037606.2790174708</v>
      </c>
      <c r="O60" s="37">
        <f t="shared" si="9"/>
        <v>3016488.9828970563</v>
      </c>
      <c r="P60" s="37">
        <f t="shared" si="9"/>
        <v>3964437.6456331741</v>
      </c>
      <c r="Q60" s="37">
        <f t="shared" si="9"/>
        <v>4878128.4098943584</v>
      </c>
      <c r="R60" s="37">
        <f t="shared" si="9"/>
        <v>5751823.1011949293</v>
      </c>
      <c r="S60" s="37">
        <f t="shared" si="9"/>
        <v>6585268.0376784112</v>
      </c>
      <c r="T60" s="37">
        <f t="shared" si="9"/>
        <v>7371647.796208255</v>
      </c>
      <c r="U60" s="37">
        <f t="shared" si="9"/>
        <v>8105443.7285034824</v>
      </c>
      <c r="V60" s="37">
        <f t="shared" si="9"/>
        <v>8777496.3944349457</v>
      </c>
      <c r="W60" s="37">
        <f t="shared" si="9"/>
        <v>9385977.6987334471</v>
      </c>
      <c r="X60" s="37">
        <f t="shared" si="9"/>
        <v>9919401.6384598799</v>
      </c>
      <c r="Y60" s="37">
        <f t="shared" si="9"/>
        <v>10367450.564945934</v>
      </c>
      <c r="Z60" s="37">
        <f t="shared" si="9"/>
        <v>10713757.525729334</v>
      </c>
      <c r="AA60" s="37">
        <f t="shared" si="9"/>
        <v>10951018.51329937</v>
      </c>
      <c r="AB60" s="37">
        <f t="shared" si="9"/>
        <v>11056357.13817117</v>
      </c>
      <c r="AC60" s="37">
        <f t="shared" si="9"/>
        <v>11005608.4613076</v>
      </c>
      <c r="AD60" s="37">
        <f t="shared" si="9"/>
        <v>10761079.102470944</v>
      </c>
      <c r="AE60" s="37">
        <f t="shared" si="9"/>
        <v>10290668.771687858</v>
      </c>
      <c r="AF60" s="37">
        <f t="shared" si="9"/>
        <v>9524988.970014248</v>
      </c>
      <c r="AG60" s="37">
        <f t="shared" si="9"/>
        <v>7863722.7609908013</v>
      </c>
      <c r="AH60" s="37">
        <f t="shared" si="9"/>
        <v>5615292.1614794331</v>
      </c>
      <c r="AI60" s="37">
        <f t="shared" si="9"/>
        <v>2373974.7282751137</v>
      </c>
      <c r="AJ60" s="37">
        <f t="shared" si="9"/>
        <v>0</v>
      </c>
      <c r="AK60" s="37">
        <f t="shared" si="9"/>
        <v>0</v>
      </c>
    </row>
    <row r="61" spans="1:37" s="36" customFormat="1" ht="12" customHeight="1" x14ac:dyDescent="0.25">
      <c r="A61" s="35"/>
      <c r="B61" s="35"/>
      <c r="C61" s="43"/>
      <c r="D61" s="35"/>
      <c r="E61" s="35"/>
      <c r="F61" s="35"/>
      <c r="G61" s="35"/>
      <c r="H61" s="41"/>
      <c r="I61" s="3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</row>
    <row r="62" spans="1:37" s="36" customFormat="1" ht="12" customHeight="1" x14ac:dyDescent="0.25">
      <c r="A62" s="35"/>
      <c r="B62" s="35"/>
      <c r="C62" s="43" t="s">
        <v>56</v>
      </c>
      <c r="D62" s="35"/>
      <c r="E62" s="35"/>
      <c r="F62" s="35"/>
      <c r="G62" s="35"/>
      <c r="H62" s="41"/>
      <c r="I62" s="3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</row>
    <row r="63" spans="1:37" s="36" customFormat="1" ht="12" customHeight="1" x14ac:dyDescent="0.25">
      <c r="A63" s="35"/>
      <c r="B63" s="35"/>
      <c r="C63" s="43"/>
      <c r="D63" s="10" t="s">
        <v>57</v>
      </c>
      <c r="E63" s="35"/>
      <c r="F63" s="35"/>
      <c r="G63" s="35"/>
      <c r="H63" s="11" t="s">
        <v>34</v>
      </c>
      <c r="I63" s="35"/>
      <c r="J63" s="10"/>
      <c r="K63" s="10"/>
      <c r="L63" s="26">
        <f>Inputs!$L$32</f>
        <v>1000000</v>
      </c>
      <c r="M63" s="10">
        <f t="shared" ref="M63:AK63" si="10">SUM(L63,M47)</f>
        <v>1032160.3355861106</v>
      </c>
      <c r="N63" s="10">
        <f t="shared" si="10"/>
        <v>2037606.2790174703</v>
      </c>
      <c r="O63" s="10">
        <f t="shared" si="10"/>
        <v>3016488.9828970553</v>
      </c>
      <c r="P63" s="10">
        <f t="shared" si="10"/>
        <v>3964437.6456331727</v>
      </c>
      <c r="Q63" s="10">
        <f t="shared" si="10"/>
        <v>4878128.4098943565</v>
      </c>
      <c r="R63" s="10">
        <f t="shared" si="10"/>
        <v>5751823.1011949284</v>
      </c>
      <c r="S63" s="10">
        <f t="shared" si="10"/>
        <v>6585268.0376784112</v>
      </c>
      <c r="T63" s="10">
        <f t="shared" si="10"/>
        <v>7371647.7962082541</v>
      </c>
      <c r="U63" s="10">
        <f t="shared" si="10"/>
        <v>8105443.7285034806</v>
      </c>
      <c r="V63" s="10">
        <f t="shared" si="10"/>
        <v>8777496.3944349438</v>
      </c>
      <c r="W63" s="10">
        <f t="shared" si="10"/>
        <v>9385977.6987334453</v>
      </c>
      <c r="X63" s="10">
        <f t="shared" si="10"/>
        <v>9919401.638459878</v>
      </c>
      <c r="Y63" s="10">
        <f t="shared" si="10"/>
        <v>10367450.564945932</v>
      </c>
      <c r="Z63" s="10">
        <f t="shared" si="10"/>
        <v>10713757.525729332</v>
      </c>
      <c r="AA63" s="10">
        <f t="shared" si="10"/>
        <v>10951018.513299368</v>
      </c>
      <c r="AB63" s="10">
        <f t="shared" si="10"/>
        <v>11056357.13817117</v>
      </c>
      <c r="AC63" s="10">
        <f t="shared" si="10"/>
        <v>11005608.4613076</v>
      </c>
      <c r="AD63" s="10">
        <f t="shared" si="10"/>
        <v>10761079.102470944</v>
      </c>
      <c r="AE63" s="10">
        <f t="shared" si="10"/>
        <v>10290668.771687858</v>
      </c>
      <c r="AF63" s="10">
        <f t="shared" si="10"/>
        <v>9524988.9700142462</v>
      </c>
      <c r="AG63" s="10">
        <f t="shared" si="10"/>
        <v>7863722.7609908003</v>
      </c>
      <c r="AH63" s="10">
        <f t="shared" si="10"/>
        <v>5615292.1614794312</v>
      </c>
      <c r="AI63" s="10">
        <f t="shared" si="10"/>
        <v>2373974.7282751123</v>
      </c>
      <c r="AJ63" s="10">
        <f t="shared" si="10"/>
        <v>0</v>
      </c>
      <c r="AK63" s="10">
        <f t="shared" si="10"/>
        <v>0</v>
      </c>
    </row>
    <row r="64" spans="1:37" s="36" customFormat="1" ht="12" customHeight="1" x14ac:dyDescent="0.25">
      <c r="A64" s="35"/>
      <c r="B64" s="35"/>
      <c r="C64" s="43"/>
      <c r="D64" s="37" t="s">
        <v>72</v>
      </c>
      <c r="E64" s="35"/>
      <c r="F64" s="35"/>
      <c r="G64" s="35"/>
      <c r="H64" s="11" t="s">
        <v>34</v>
      </c>
      <c r="I64" s="35"/>
      <c r="J64" s="10"/>
      <c r="K64" s="10"/>
      <c r="L64" s="37">
        <f t="shared" ref="L64:AK64" si="11">L63</f>
        <v>1000000</v>
      </c>
      <c r="M64" s="37">
        <f t="shared" si="11"/>
        <v>1032160.3355861106</v>
      </c>
      <c r="N64" s="37">
        <f t="shared" si="11"/>
        <v>2037606.2790174703</v>
      </c>
      <c r="O64" s="37">
        <f t="shared" si="11"/>
        <v>3016488.9828970553</v>
      </c>
      <c r="P64" s="37">
        <f t="shared" si="11"/>
        <v>3964437.6456331727</v>
      </c>
      <c r="Q64" s="37">
        <f t="shared" si="11"/>
        <v>4878128.4098943565</v>
      </c>
      <c r="R64" s="37">
        <f t="shared" si="11"/>
        <v>5751823.1011949284</v>
      </c>
      <c r="S64" s="37">
        <f t="shared" si="11"/>
        <v>6585268.0376784112</v>
      </c>
      <c r="T64" s="37">
        <f t="shared" si="11"/>
        <v>7371647.7962082541</v>
      </c>
      <c r="U64" s="37">
        <f t="shared" si="11"/>
        <v>8105443.7285034806</v>
      </c>
      <c r="V64" s="37">
        <f t="shared" si="11"/>
        <v>8777496.3944349438</v>
      </c>
      <c r="W64" s="37">
        <f t="shared" si="11"/>
        <v>9385977.6987334453</v>
      </c>
      <c r="X64" s="37">
        <f t="shared" si="11"/>
        <v>9919401.638459878</v>
      </c>
      <c r="Y64" s="37">
        <f t="shared" si="11"/>
        <v>10367450.564945932</v>
      </c>
      <c r="Z64" s="37">
        <f t="shared" si="11"/>
        <v>10713757.525729332</v>
      </c>
      <c r="AA64" s="37">
        <f t="shared" si="11"/>
        <v>10951018.513299368</v>
      </c>
      <c r="AB64" s="37">
        <f t="shared" si="11"/>
        <v>11056357.13817117</v>
      </c>
      <c r="AC64" s="37">
        <f t="shared" si="11"/>
        <v>11005608.4613076</v>
      </c>
      <c r="AD64" s="37">
        <f t="shared" si="11"/>
        <v>10761079.102470944</v>
      </c>
      <c r="AE64" s="37">
        <f t="shared" si="11"/>
        <v>10290668.771687858</v>
      </c>
      <c r="AF64" s="37">
        <f t="shared" si="11"/>
        <v>9524988.9700142462</v>
      </c>
      <c r="AG64" s="37">
        <f t="shared" si="11"/>
        <v>7863722.7609908003</v>
      </c>
      <c r="AH64" s="37">
        <f t="shared" si="11"/>
        <v>5615292.1614794312</v>
      </c>
      <c r="AI64" s="37">
        <f t="shared" si="11"/>
        <v>2373974.7282751123</v>
      </c>
      <c r="AJ64" s="37">
        <f t="shared" si="11"/>
        <v>0</v>
      </c>
      <c r="AK64" s="37">
        <f t="shared" si="11"/>
        <v>0</v>
      </c>
    </row>
    <row r="65" spans="1:37" s="36" customFormat="1" ht="12" customHeight="1" x14ac:dyDescent="0.25">
      <c r="A65" s="35"/>
      <c r="B65" s="35"/>
      <c r="C65" s="43"/>
      <c r="D65" s="35"/>
      <c r="E65" s="35"/>
      <c r="F65" s="35"/>
      <c r="G65" s="35"/>
      <c r="H65" s="41"/>
      <c r="I65" s="35"/>
      <c r="J65" s="44" t="s">
        <v>108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</row>
    <row r="66" spans="1:37" s="39" customFormat="1" ht="12" customHeight="1" x14ac:dyDescent="0.2">
      <c r="A66" s="10"/>
      <c r="B66" s="10"/>
      <c r="C66" s="12"/>
      <c r="D66" s="10" t="s">
        <v>71</v>
      </c>
      <c r="E66" s="10"/>
      <c r="F66" s="10"/>
      <c r="G66" s="10"/>
      <c r="H66" s="11" t="s">
        <v>34</v>
      </c>
      <c r="I66" s="10"/>
      <c r="J66" s="35">
        <f>SUM(L66:AK66)</f>
        <v>0</v>
      </c>
      <c r="K66" s="10"/>
      <c r="L66" s="35">
        <f t="shared" ref="L66:AK66" si="12">ROUND(ABS(L60-L64),6)</f>
        <v>0</v>
      </c>
      <c r="M66" s="35">
        <f t="shared" si="12"/>
        <v>0</v>
      </c>
      <c r="N66" s="35">
        <f t="shared" si="12"/>
        <v>0</v>
      </c>
      <c r="O66" s="35">
        <f t="shared" si="12"/>
        <v>0</v>
      </c>
      <c r="P66" s="35">
        <f t="shared" si="12"/>
        <v>0</v>
      </c>
      <c r="Q66" s="35">
        <f t="shared" si="12"/>
        <v>0</v>
      </c>
      <c r="R66" s="35">
        <f t="shared" si="12"/>
        <v>0</v>
      </c>
      <c r="S66" s="35">
        <f t="shared" si="12"/>
        <v>0</v>
      </c>
      <c r="T66" s="35">
        <f t="shared" si="12"/>
        <v>0</v>
      </c>
      <c r="U66" s="35">
        <f t="shared" si="12"/>
        <v>0</v>
      </c>
      <c r="V66" s="35">
        <f t="shared" si="12"/>
        <v>0</v>
      </c>
      <c r="W66" s="35">
        <f t="shared" si="12"/>
        <v>0</v>
      </c>
      <c r="X66" s="35">
        <f t="shared" si="12"/>
        <v>0</v>
      </c>
      <c r="Y66" s="35">
        <f t="shared" si="12"/>
        <v>0</v>
      </c>
      <c r="Z66" s="35">
        <f t="shared" si="12"/>
        <v>0</v>
      </c>
      <c r="AA66" s="35">
        <f t="shared" si="12"/>
        <v>0</v>
      </c>
      <c r="AB66" s="35">
        <f t="shared" si="12"/>
        <v>0</v>
      </c>
      <c r="AC66" s="35">
        <f t="shared" si="12"/>
        <v>0</v>
      </c>
      <c r="AD66" s="35">
        <f t="shared" si="12"/>
        <v>0</v>
      </c>
      <c r="AE66" s="35">
        <f t="shared" si="12"/>
        <v>0</v>
      </c>
      <c r="AF66" s="35">
        <f t="shared" si="12"/>
        <v>0</v>
      </c>
      <c r="AG66" s="35">
        <f t="shared" si="12"/>
        <v>0</v>
      </c>
      <c r="AH66" s="35">
        <f t="shared" si="12"/>
        <v>0</v>
      </c>
      <c r="AI66" s="35">
        <f t="shared" si="12"/>
        <v>0</v>
      </c>
      <c r="AJ66" s="35">
        <f t="shared" si="12"/>
        <v>0</v>
      </c>
      <c r="AK66" s="35">
        <f t="shared" si="12"/>
        <v>0</v>
      </c>
    </row>
    <row r="67" spans="1:37" ht="12" customHeight="1" x14ac:dyDescent="0.2">
      <c r="A67" s="10"/>
      <c r="B67" s="10"/>
      <c r="C67" s="12"/>
      <c r="D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</row>
    <row r="68" spans="1:37" ht="12" customHeight="1" x14ac:dyDescent="0.2">
      <c r="A68" s="10"/>
      <c r="B68" s="10"/>
      <c r="C68" s="12"/>
      <c r="D68" s="10"/>
      <c r="E68" s="10"/>
      <c r="F68" s="10"/>
      <c r="G68" s="10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</row>
    <row r="69" spans="1:37" ht="12" customHeight="1" x14ac:dyDescent="0.2">
      <c r="A69" s="10"/>
      <c r="B69" s="10"/>
      <c r="C69" s="12"/>
      <c r="D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</row>
    <row r="70" spans="1:37" ht="12" customHeight="1" x14ac:dyDescent="0.2">
      <c r="A70" s="13"/>
      <c r="B70" s="13"/>
      <c r="C70" s="13" t="s">
        <v>41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Formats</vt:lpstr>
      <vt:lpstr>Inputs</vt:lpstr>
      <vt:lpstr>Workings</vt:lpstr>
      <vt:lpstr>Financial Statements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Matt Persico</cp:lastModifiedBy>
  <dcterms:created xsi:type="dcterms:W3CDTF">2015-10-28T14:45:33Z</dcterms:created>
  <dcterms:modified xsi:type="dcterms:W3CDTF">2015-11-30T08:42:43Z</dcterms:modified>
</cp:coreProperties>
</file>