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ropbox\Round 2 Pro - Data and Instructions\Round 2 Pro - Data and Instructions\"/>
    </mc:Choice>
  </mc:AlternateContent>
  <xr:revisionPtr revIDLastSave="0" documentId="13_ncr:1_{8FC4AECE-A33B-4101-BE46-CDE59A404C37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Formats" sheetId="10" r:id="rId1"/>
    <sheet name="Assumptions" sheetId="13" r:id="rId2"/>
    <sheet name="Sheet1" sheetId="14" r:id="rId3"/>
    <sheet name="Sheet2" sheetId="15" r:id="rId4"/>
  </sheets>
  <externalReferences>
    <externalReference r:id="rId5"/>
    <externalReference r:id="rId6"/>
    <externalReference r:id="rId7"/>
  </externalReferences>
  <definedNames>
    <definedName name="AS2DocOpenMode" hidden="1">"AS2DocumentEdit"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41603.6842939815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 calcMode="autoNoTable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5" l="1"/>
  <c r="D6" i="15"/>
  <c r="C6" i="15"/>
  <c r="D5" i="15"/>
  <c r="C5" i="15"/>
  <c r="E5" i="15"/>
  <c r="G7" i="15"/>
  <c r="H7" i="15"/>
  <c r="I7" i="15"/>
  <c r="I4" i="15"/>
  <c r="H4" i="15"/>
  <c r="G4" i="15"/>
  <c r="E4" i="15"/>
  <c r="D4" i="15"/>
  <c r="C4" i="15"/>
  <c r="E7" i="15"/>
  <c r="D7" i="15"/>
  <c r="C7" i="15"/>
  <c r="G6" i="15" l="1"/>
  <c r="H6" i="15"/>
  <c r="H5" i="15"/>
  <c r="G5" i="15"/>
  <c r="I5" i="15" s="1"/>
  <c r="G57" i="14"/>
  <c r="H57" i="14" s="1"/>
  <c r="I57" i="14" s="1"/>
  <c r="J57" i="14" s="1"/>
  <c r="K57" i="14" s="1"/>
  <c r="L57" i="14" s="1"/>
  <c r="M57" i="14" s="1"/>
  <c r="N57" i="14" s="1"/>
  <c r="O57" i="14" s="1"/>
  <c r="P57" i="14" s="1"/>
  <c r="Q57" i="14" s="1"/>
  <c r="R57" i="14" s="1"/>
  <c r="S57" i="14" s="1"/>
  <c r="T57" i="14" s="1"/>
  <c r="U57" i="14" s="1"/>
  <c r="V57" i="14" s="1"/>
  <c r="W57" i="14" s="1"/>
  <c r="X57" i="14" s="1"/>
  <c r="Y57" i="14" s="1"/>
  <c r="Z57" i="14" s="1"/>
  <c r="AA57" i="14" s="1"/>
  <c r="AB57" i="14" s="1"/>
  <c r="AC57" i="14" s="1"/>
  <c r="AD57" i="14" s="1"/>
  <c r="AE57" i="14" s="1"/>
  <c r="AF57" i="14" s="1"/>
  <c r="AG57" i="14" s="1"/>
  <c r="AH57" i="14" s="1"/>
  <c r="AI57" i="14" s="1"/>
  <c r="AJ57" i="14" s="1"/>
  <c r="AK57" i="14" s="1"/>
  <c r="AL57" i="14" s="1"/>
  <c r="AM57" i="14" s="1"/>
  <c r="AN57" i="14" s="1"/>
  <c r="F57" i="14"/>
  <c r="G19" i="13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X52" i="14"/>
  <c r="W52" i="14"/>
  <c r="V52" i="14"/>
  <c r="U52" i="14"/>
  <c r="T52" i="14"/>
  <c r="S52" i="14"/>
  <c r="R52" i="14"/>
  <c r="Q52" i="14"/>
  <c r="P52" i="14"/>
  <c r="O52" i="14"/>
  <c r="N52" i="14"/>
  <c r="M52" i="14"/>
  <c r="L52" i="14"/>
  <c r="K52" i="14"/>
  <c r="J52" i="14"/>
  <c r="I52" i="14"/>
  <c r="H52" i="14"/>
  <c r="G52" i="14"/>
  <c r="F52" i="14"/>
  <c r="E52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E50" i="14"/>
  <c r="E51" i="14" s="1"/>
  <c r="F49" i="14" s="1"/>
  <c r="E49" i="14"/>
  <c r="G36" i="14"/>
  <c r="F36" i="14"/>
  <c r="E36" i="14"/>
  <c r="E40" i="14"/>
  <c r="E41" i="14"/>
  <c r="F41" i="14"/>
  <c r="F42" i="14"/>
  <c r="G42" i="14"/>
  <c r="E30" i="14"/>
  <c r="E31" i="14"/>
  <c r="F31" i="14"/>
  <c r="F32" i="14"/>
  <c r="G32" i="14"/>
  <c r="G26" i="14"/>
  <c r="F26" i="14"/>
  <c r="E26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F13" i="14"/>
  <c r="E13" i="14"/>
  <c r="G25" i="13"/>
  <c r="H25" i="13" s="1"/>
  <c r="I25" i="13" s="1"/>
  <c r="G22" i="13"/>
  <c r="H22" i="13" s="1"/>
  <c r="I22" i="13" s="1"/>
  <c r="H19" i="13"/>
  <c r="I19" i="13" s="1"/>
  <c r="F10" i="14"/>
  <c r="F11" i="14" s="1"/>
  <c r="E10" i="14"/>
  <c r="E11" i="14" s="1"/>
  <c r="G16" i="13"/>
  <c r="H16" i="13" s="1"/>
  <c r="I16" i="13" s="1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AI7" i="14"/>
  <c r="AH7" i="14"/>
  <c r="AG7" i="14"/>
  <c r="AC7" i="14"/>
  <c r="AB7" i="14"/>
  <c r="AN7" i="14" s="1"/>
  <c r="AA7" i="14"/>
  <c r="AM7" i="14" s="1"/>
  <c r="Z7" i="14"/>
  <c r="AL7" i="14" s="1"/>
  <c r="Y7" i="14"/>
  <c r="AK7" i="14" s="1"/>
  <c r="X7" i="14"/>
  <c r="AJ7" i="14" s="1"/>
  <c r="W7" i="14"/>
  <c r="V7" i="14"/>
  <c r="U7" i="14"/>
  <c r="T7" i="14"/>
  <c r="AF7" i="14" s="1"/>
  <c r="S7" i="14"/>
  <c r="AE7" i="14" s="1"/>
  <c r="R7" i="14"/>
  <c r="AD7" i="14" s="1"/>
  <c r="Q7" i="14"/>
  <c r="F4" i="14"/>
  <c r="E4" i="14"/>
  <c r="D4" i="14"/>
  <c r="D3" i="14"/>
  <c r="AF1" i="14"/>
  <c r="AG1" i="14" s="1"/>
  <c r="AH1" i="14" s="1"/>
  <c r="AI1" i="14" s="1"/>
  <c r="AJ1" i="14" s="1"/>
  <c r="AK1" i="14" s="1"/>
  <c r="AL1" i="14" s="1"/>
  <c r="AM1" i="14" s="1"/>
  <c r="AN1" i="14" s="1"/>
  <c r="F1" i="14"/>
  <c r="G1" i="14" s="1"/>
  <c r="H1" i="14" s="1"/>
  <c r="I1" i="14" s="1"/>
  <c r="J1" i="14" s="1"/>
  <c r="K1" i="14" s="1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E1" i="14"/>
  <c r="G2" i="14"/>
  <c r="G3" i="14"/>
  <c r="H2" i="14" s="1"/>
  <c r="H3" i="14" s="1"/>
  <c r="I2" i="14" s="1"/>
  <c r="I3" i="14" s="1"/>
  <c r="J2" i="14" s="1"/>
  <c r="J3" i="14" s="1"/>
  <c r="K2" i="14" s="1"/>
  <c r="K3" i="14" s="1"/>
  <c r="L2" i="14" s="1"/>
  <c r="L3" i="14" s="1"/>
  <c r="M2" i="14" s="1"/>
  <c r="M3" i="14" s="1"/>
  <c r="N2" i="14" s="1"/>
  <c r="N3" i="14" s="1"/>
  <c r="O2" i="14" s="1"/>
  <c r="O3" i="14" s="1"/>
  <c r="P2" i="14" s="1"/>
  <c r="P3" i="14" s="1"/>
  <c r="Q2" i="14" s="1"/>
  <c r="Q3" i="14" s="1"/>
  <c r="R2" i="14" s="1"/>
  <c r="R3" i="14" s="1"/>
  <c r="S2" i="14" s="1"/>
  <c r="S3" i="14" s="1"/>
  <c r="T2" i="14" s="1"/>
  <c r="T3" i="14" s="1"/>
  <c r="U2" i="14" s="1"/>
  <c r="U3" i="14" s="1"/>
  <c r="V2" i="14" s="1"/>
  <c r="V3" i="14" s="1"/>
  <c r="W2" i="14" s="1"/>
  <c r="W3" i="14" s="1"/>
  <c r="X2" i="14" s="1"/>
  <c r="X3" i="14" s="1"/>
  <c r="Y2" i="14" s="1"/>
  <c r="Y3" i="14" s="1"/>
  <c r="Z2" i="14" s="1"/>
  <c r="Z3" i="14" s="1"/>
  <c r="AA2" i="14" s="1"/>
  <c r="AA3" i="14" s="1"/>
  <c r="AB2" i="14" s="1"/>
  <c r="AB3" i="14" s="1"/>
  <c r="AC2" i="14" s="1"/>
  <c r="AC3" i="14" s="1"/>
  <c r="AD2" i="14" s="1"/>
  <c r="AD3" i="14" s="1"/>
  <c r="AE2" i="14" s="1"/>
  <c r="AE3" i="14" s="1"/>
  <c r="AF2" i="14" s="1"/>
  <c r="AF3" i="14" s="1"/>
  <c r="AG2" i="14" s="1"/>
  <c r="AG3" i="14" s="1"/>
  <c r="AH2" i="14" s="1"/>
  <c r="AH3" i="14" s="1"/>
  <c r="AI2" i="14" s="1"/>
  <c r="AI3" i="14" s="1"/>
  <c r="AJ2" i="14" s="1"/>
  <c r="AJ3" i="14" s="1"/>
  <c r="AK2" i="14" s="1"/>
  <c r="AK3" i="14" s="1"/>
  <c r="AL2" i="14" s="1"/>
  <c r="AL3" i="14" s="1"/>
  <c r="AM2" i="14" s="1"/>
  <c r="AM3" i="14" s="1"/>
  <c r="AN2" i="14" s="1"/>
  <c r="AN3" i="14" s="1"/>
  <c r="AN4" i="14" s="1"/>
  <c r="E3" i="14"/>
  <c r="F2" i="14" s="1"/>
  <c r="F3" i="14" s="1"/>
  <c r="I6" i="15" l="1"/>
  <c r="E17" i="14"/>
  <c r="E21" i="14" s="1"/>
  <c r="F50" i="14"/>
  <c r="F51" i="14" s="1"/>
  <c r="G49" i="14" s="1"/>
  <c r="F17" i="14"/>
  <c r="F21" i="14" s="1"/>
  <c r="E14" i="14"/>
  <c r="F14" i="14"/>
  <c r="AN10" i="14"/>
  <c r="AN11" i="14" s="1"/>
  <c r="AN17" i="14" s="1"/>
  <c r="AN21" i="14" s="1"/>
  <c r="AN39" i="14" s="1"/>
  <c r="AN13" i="14"/>
  <c r="T4" i="14"/>
  <c r="AC4" i="14"/>
  <c r="AD4" i="14"/>
  <c r="G4" i="14"/>
  <c r="O4" i="14"/>
  <c r="W4" i="14"/>
  <c r="AE4" i="14"/>
  <c r="AM4" i="14"/>
  <c r="AL4" i="14"/>
  <c r="AB4" i="14"/>
  <c r="V4" i="14"/>
  <c r="H4" i="14"/>
  <c r="J4" i="14"/>
  <c r="R4" i="14"/>
  <c r="Z4" i="14"/>
  <c r="AH4" i="14"/>
  <c r="AJ4" i="14"/>
  <c r="M4" i="14"/>
  <c r="AK4" i="14"/>
  <c r="N4" i="14"/>
  <c r="P4" i="14"/>
  <c r="X4" i="14"/>
  <c r="AF4" i="14"/>
  <c r="I4" i="14"/>
  <c r="Q4" i="14"/>
  <c r="Y4" i="14"/>
  <c r="AG4" i="14"/>
  <c r="K4" i="14"/>
  <c r="S4" i="14"/>
  <c r="AA4" i="14"/>
  <c r="AI4" i="14"/>
  <c r="L4" i="14"/>
  <c r="U4" i="14"/>
  <c r="F44" i="13"/>
  <c r="G44" i="13" s="1"/>
  <c r="H45" i="13"/>
  <c r="H53" i="13"/>
  <c r="E39" i="14" l="1"/>
  <c r="E37" i="14" s="1"/>
  <c r="E35" i="14" s="1"/>
  <c r="G41" i="14"/>
  <c r="H42" i="14"/>
  <c r="F40" i="14"/>
  <c r="G40" i="14"/>
  <c r="I42" i="14"/>
  <c r="F39" i="14"/>
  <c r="H41" i="14"/>
  <c r="G50" i="14"/>
  <c r="G51" i="14" s="1"/>
  <c r="H49" i="14" s="1"/>
  <c r="H31" i="14"/>
  <c r="F23" i="14"/>
  <c r="G30" i="14"/>
  <c r="I32" i="14"/>
  <c r="F29" i="14"/>
  <c r="F30" i="14"/>
  <c r="H32" i="14"/>
  <c r="E23" i="14"/>
  <c r="E29" i="14"/>
  <c r="E27" i="14" s="1"/>
  <c r="G31" i="14"/>
  <c r="AN14" i="14"/>
  <c r="L13" i="14"/>
  <c r="L10" i="14"/>
  <c r="L11" i="14" s="1"/>
  <c r="L17" i="14" s="1"/>
  <c r="L21" i="14" s="1"/>
  <c r="I13" i="14"/>
  <c r="I10" i="14"/>
  <c r="I11" i="14" s="1"/>
  <c r="I17" i="14" s="1"/>
  <c r="I21" i="14" s="1"/>
  <c r="AH10" i="14"/>
  <c r="AH11" i="14" s="1"/>
  <c r="AH17" i="14" s="1"/>
  <c r="AH21" i="14" s="1"/>
  <c r="AH13" i="14"/>
  <c r="AM10" i="14"/>
  <c r="AM11" i="14" s="1"/>
  <c r="AM17" i="14" s="1"/>
  <c r="AM21" i="14" s="1"/>
  <c r="AM13" i="14"/>
  <c r="AI10" i="14"/>
  <c r="AI11" i="14" s="1"/>
  <c r="AI17" i="14" s="1"/>
  <c r="AI21" i="14" s="1"/>
  <c r="AI13" i="14"/>
  <c r="Z13" i="14"/>
  <c r="Z10" i="14"/>
  <c r="Z11" i="14" s="1"/>
  <c r="Z17" i="14" s="1"/>
  <c r="Z21" i="14" s="1"/>
  <c r="AA13" i="14"/>
  <c r="AA10" i="14"/>
  <c r="AA11" i="14" s="1"/>
  <c r="AA17" i="14" s="1"/>
  <c r="AA21" i="14" s="1"/>
  <c r="W10" i="14"/>
  <c r="W11" i="14" s="1"/>
  <c r="W17" i="14" s="1"/>
  <c r="W21" i="14" s="1"/>
  <c r="W13" i="14"/>
  <c r="J10" i="14"/>
  <c r="J11" i="14" s="1"/>
  <c r="J17" i="14" s="1"/>
  <c r="J21" i="14" s="1"/>
  <c r="J13" i="14"/>
  <c r="O13" i="14"/>
  <c r="O10" i="14"/>
  <c r="O11" i="14" s="1"/>
  <c r="O17" i="14" s="1"/>
  <c r="O21" i="14" s="1"/>
  <c r="K10" i="14"/>
  <c r="K11" i="14" s="1"/>
  <c r="K17" i="14" s="1"/>
  <c r="K21" i="14" s="1"/>
  <c r="K13" i="14"/>
  <c r="N13" i="14"/>
  <c r="N10" i="14"/>
  <c r="N11" i="14" s="1"/>
  <c r="N17" i="14" s="1"/>
  <c r="N21" i="14" s="1"/>
  <c r="H10" i="14"/>
  <c r="H11" i="14" s="1"/>
  <c r="H17" i="14" s="1"/>
  <c r="H21" i="14" s="1"/>
  <c r="H13" i="14"/>
  <c r="G10" i="14"/>
  <c r="G11" i="14" s="1"/>
  <c r="G17" i="14" s="1"/>
  <c r="G21" i="14" s="1"/>
  <c r="G13" i="14"/>
  <c r="AF10" i="14"/>
  <c r="AF11" i="14" s="1"/>
  <c r="AF17" i="14" s="1"/>
  <c r="AF21" i="14" s="1"/>
  <c r="AF13" i="14"/>
  <c r="AE10" i="14"/>
  <c r="AE11" i="14" s="1"/>
  <c r="AE17" i="14" s="1"/>
  <c r="AE21" i="14" s="1"/>
  <c r="AE13" i="14"/>
  <c r="X10" i="14"/>
  <c r="X11" i="14" s="1"/>
  <c r="X17" i="14" s="1"/>
  <c r="X21" i="14" s="1"/>
  <c r="X13" i="14"/>
  <c r="P10" i="14"/>
  <c r="P11" i="14" s="1"/>
  <c r="P17" i="14" s="1"/>
  <c r="P21" i="14" s="1"/>
  <c r="P13" i="14"/>
  <c r="V10" i="14"/>
  <c r="V11" i="14" s="1"/>
  <c r="V17" i="14" s="1"/>
  <c r="V21" i="14" s="1"/>
  <c r="V13" i="14"/>
  <c r="Y10" i="14"/>
  <c r="Y11" i="14" s="1"/>
  <c r="Y17" i="14" s="1"/>
  <c r="Y21" i="14" s="1"/>
  <c r="Y13" i="14"/>
  <c r="AB13" i="14"/>
  <c r="AB10" i="14"/>
  <c r="AB11" i="14" s="1"/>
  <c r="AB17" i="14" s="1"/>
  <c r="AB21" i="14" s="1"/>
  <c r="AC13" i="14"/>
  <c r="AC10" i="14"/>
  <c r="AC11" i="14" s="1"/>
  <c r="AC17" i="14" s="1"/>
  <c r="AC21" i="14" s="1"/>
  <c r="R10" i="14"/>
  <c r="R11" i="14" s="1"/>
  <c r="R17" i="14" s="1"/>
  <c r="R21" i="14" s="1"/>
  <c r="R13" i="14"/>
  <c r="S13" i="14"/>
  <c r="S10" i="14"/>
  <c r="S11" i="14" s="1"/>
  <c r="S17" i="14" s="1"/>
  <c r="S21" i="14" s="1"/>
  <c r="AG10" i="14"/>
  <c r="AG11" i="14" s="1"/>
  <c r="AG17" i="14" s="1"/>
  <c r="AG21" i="14" s="1"/>
  <c r="AG13" i="14"/>
  <c r="AK13" i="14"/>
  <c r="AK10" i="14"/>
  <c r="AK11" i="14" s="1"/>
  <c r="AK17" i="14" s="1"/>
  <c r="AK21" i="14" s="1"/>
  <c r="AD10" i="14"/>
  <c r="AD11" i="14" s="1"/>
  <c r="AD17" i="14" s="1"/>
  <c r="AD21" i="14" s="1"/>
  <c r="AD13" i="14"/>
  <c r="M13" i="14"/>
  <c r="M10" i="14"/>
  <c r="M11" i="14" s="1"/>
  <c r="M17" i="14" s="1"/>
  <c r="M21" i="14" s="1"/>
  <c r="U13" i="14"/>
  <c r="U10" i="14"/>
  <c r="U11" i="14" s="1"/>
  <c r="U17" i="14" s="1"/>
  <c r="U21" i="14" s="1"/>
  <c r="Q10" i="14"/>
  <c r="Q11" i="14" s="1"/>
  <c r="Q17" i="14" s="1"/>
  <c r="Q21" i="14" s="1"/>
  <c r="Q13" i="14"/>
  <c r="AJ13" i="14"/>
  <c r="AJ10" i="14"/>
  <c r="AJ11" i="14" s="1"/>
  <c r="AJ17" i="14" s="1"/>
  <c r="AJ21" i="14" s="1"/>
  <c r="AL13" i="14"/>
  <c r="AL10" i="14"/>
  <c r="AL11" i="14" s="1"/>
  <c r="AL17" i="14" s="1"/>
  <c r="AL21" i="14" s="1"/>
  <c r="T13" i="14"/>
  <c r="T10" i="14"/>
  <c r="T11" i="14" s="1"/>
  <c r="T17" i="14" s="1"/>
  <c r="T21" i="14" s="1"/>
  <c r="G52" i="13"/>
  <c r="H44" i="13"/>
  <c r="H52" i="13" s="1"/>
  <c r="F52" i="13"/>
  <c r="F31" i="13"/>
  <c r="F37" i="14" l="1"/>
  <c r="F35" i="14" s="1"/>
  <c r="Q14" i="14"/>
  <c r="T32" i="14" s="1"/>
  <c r="P14" i="14"/>
  <c r="S32" i="14" s="1"/>
  <c r="G14" i="14"/>
  <c r="I31" i="14" s="1"/>
  <c r="L14" i="14"/>
  <c r="L29" i="14" s="1"/>
  <c r="Q41" i="14"/>
  <c r="P40" i="14"/>
  <c r="O39" i="14"/>
  <c r="R42" i="14"/>
  <c r="S41" i="14"/>
  <c r="Q39" i="14"/>
  <c r="R40" i="14"/>
  <c r="T42" i="14"/>
  <c r="V41" i="14"/>
  <c r="W42" i="14"/>
  <c r="U40" i="14"/>
  <c r="T39" i="14"/>
  <c r="X42" i="14"/>
  <c r="W41" i="14"/>
  <c r="V40" i="14"/>
  <c r="U39" i="14"/>
  <c r="AD41" i="14"/>
  <c r="AE42" i="14"/>
  <c r="AC40" i="14"/>
  <c r="AB39" i="14"/>
  <c r="O42" i="14"/>
  <c r="N41" i="14"/>
  <c r="M40" i="14"/>
  <c r="L39" i="14"/>
  <c r="AA42" i="14"/>
  <c r="Y40" i="14"/>
  <c r="X39" i="14"/>
  <c r="Z41" i="14"/>
  <c r="AN41" i="14"/>
  <c r="AL39" i="14"/>
  <c r="AM40" i="14"/>
  <c r="Q42" i="14"/>
  <c r="P41" i="14"/>
  <c r="N39" i="14"/>
  <c r="O40" i="14"/>
  <c r="AA40" i="14"/>
  <c r="AC42" i="14"/>
  <c r="AB41" i="14"/>
  <c r="Z39" i="14"/>
  <c r="S42" i="14"/>
  <c r="Q40" i="14"/>
  <c r="P39" i="14"/>
  <c r="R41" i="14"/>
  <c r="K40" i="14"/>
  <c r="M42" i="14"/>
  <c r="L41" i="14"/>
  <c r="J39" i="14"/>
  <c r="N40" i="14"/>
  <c r="P42" i="14"/>
  <c r="O41" i="14"/>
  <c r="M39" i="14"/>
  <c r="AA41" i="14"/>
  <c r="Y39" i="14"/>
  <c r="AB42" i="14"/>
  <c r="Z40" i="14"/>
  <c r="AG41" i="14"/>
  <c r="AF40" i="14"/>
  <c r="AE39" i="14"/>
  <c r="AH42" i="14"/>
  <c r="Y41" i="14"/>
  <c r="X40" i="14"/>
  <c r="W39" i="14"/>
  <c r="Z42" i="14"/>
  <c r="AN40" i="14"/>
  <c r="AM39" i="14"/>
  <c r="AL40" i="14"/>
  <c r="AN42" i="14"/>
  <c r="AM41" i="14"/>
  <c r="AK39" i="14"/>
  <c r="K41" i="14"/>
  <c r="I39" i="14"/>
  <c r="L42" i="14"/>
  <c r="J40" i="14"/>
  <c r="AI41" i="14"/>
  <c r="AG39" i="14"/>
  <c r="AH40" i="14"/>
  <c r="AJ42" i="14"/>
  <c r="AI39" i="14"/>
  <c r="AL42" i="14"/>
  <c r="AK41" i="14"/>
  <c r="AJ40" i="14"/>
  <c r="S39" i="14"/>
  <c r="V42" i="14"/>
  <c r="U41" i="14"/>
  <c r="T40" i="14"/>
  <c r="AM42" i="14"/>
  <c r="AL41" i="14"/>
  <c r="AK40" i="14"/>
  <c r="AJ39" i="14"/>
  <c r="AA39" i="14"/>
  <c r="AD42" i="14"/>
  <c r="AC41" i="14"/>
  <c r="AB40" i="14"/>
  <c r="AF42" i="14"/>
  <c r="AD40" i="14"/>
  <c r="AE41" i="14"/>
  <c r="AC39" i="14"/>
  <c r="H40" i="14"/>
  <c r="I41" i="14"/>
  <c r="G39" i="14"/>
  <c r="G37" i="14" s="1"/>
  <c r="J42" i="14"/>
  <c r="K42" i="14"/>
  <c r="I40" i="14"/>
  <c r="H39" i="14"/>
  <c r="J41" i="14"/>
  <c r="AG42" i="14"/>
  <c r="AF41" i="14"/>
  <c r="AE40" i="14"/>
  <c r="AD39" i="14"/>
  <c r="S40" i="14"/>
  <c r="U42" i="14"/>
  <c r="R39" i="14"/>
  <c r="T41" i="14"/>
  <c r="Y42" i="14"/>
  <c r="V39" i="14"/>
  <c r="X41" i="14"/>
  <c r="W40" i="14"/>
  <c r="AI42" i="14"/>
  <c r="AG40" i="14"/>
  <c r="AF39" i="14"/>
  <c r="AH41" i="14"/>
  <c r="K39" i="14"/>
  <c r="N42" i="14"/>
  <c r="M41" i="14"/>
  <c r="L40" i="14"/>
  <c r="AI40" i="14"/>
  <c r="AK42" i="14"/>
  <c r="AH39" i="14"/>
  <c r="AJ41" i="14"/>
  <c r="E25" i="14"/>
  <c r="E46" i="14"/>
  <c r="E54" i="14" s="1"/>
  <c r="H50" i="14"/>
  <c r="H51" i="14" s="1"/>
  <c r="I49" i="14" s="1"/>
  <c r="AJ14" i="14"/>
  <c r="AA14" i="14"/>
  <c r="H30" i="14"/>
  <c r="AG14" i="14"/>
  <c r="X14" i="14"/>
  <c r="H14" i="14"/>
  <c r="J14" i="14"/>
  <c r="F27" i="14"/>
  <c r="Y14" i="14"/>
  <c r="AE14" i="14"/>
  <c r="W14" i="14"/>
  <c r="AM14" i="14"/>
  <c r="AN29" i="14"/>
  <c r="AN23" i="14"/>
  <c r="M14" i="14"/>
  <c r="S14" i="14"/>
  <c r="N14" i="14"/>
  <c r="AD14" i="14"/>
  <c r="R14" i="14"/>
  <c r="V14" i="14"/>
  <c r="AF14" i="14"/>
  <c r="K14" i="14"/>
  <c r="AH14" i="14"/>
  <c r="AL14" i="14"/>
  <c r="AK14" i="14"/>
  <c r="AC14" i="14"/>
  <c r="O14" i="14"/>
  <c r="Z14" i="14"/>
  <c r="I14" i="14"/>
  <c r="AI14" i="14"/>
  <c r="T14" i="14"/>
  <c r="U14" i="14"/>
  <c r="AB14" i="14"/>
  <c r="G14" i="13"/>
  <c r="Q30" i="14" l="1"/>
  <c r="P23" i="14"/>
  <c r="P29" i="14"/>
  <c r="R31" i="14"/>
  <c r="N31" i="14"/>
  <c r="J32" i="14"/>
  <c r="G23" i="14"/>
  <c r="M30" i="14"/>
  <c r="L23" i="14"/>
  <c r="O32" i="14"/>
  <c r="F46" i="14"/>
  <c r="F54" i="14" s="1"/>
  <c r="F55" i="14" s="1"/>
  <c r="Q29" i="14"/>
  <c r="K37" i="14"/>
  <c r="AA37" i="14"/>
  <c r="S37" i="14"/>
  <c r="AE37" i="14"/>
  <c r="P37" i="14"/>
  <c r="N37" i="14"/>
  <c r="Q23" i="14"/>
  <c r="R30" i="14"/>
  <c r="G29" i="14"/>
  <c r="G27" i="14" s="1"/>
  <c r="G46" i="14" s="1"/>
  <c r="G54" i="14" s="1"/>
  <c r="G55" i="14" s="1"/>
  <c r="S31" i="14"/>
  <c r="R37" i="14"/>
  <c r="AM37" i="14"/>
  <c r="G35" i="14"/>
  <c r="AN37" i="14"/>
  <c r="O37" i="14"/>
  <c r="AJ37" i="14"/>
  <c r="AH37" i="14"/>
  <c r="J37" i="14"/>
  <c r="L37" i="14"/>
  <c r="AI37" i="14"/>
  <c r="W37" i="14"/>
  <c r="AL37" i="14"/>
  <c r="AC37" i="14"/>
  <c r="AF37" i="14"/>
  <c r="H37" i="14"/>
  <c r="I37" i="14"/>
  <c r="Z37" i="14"/>
  <c r="U37" i="14"/>
  <c r="AD37" i="14"/>
  <c r="AK37" i="14"/>
  <c r="Y37" i="14"/>
  <c r="Q37" i="14"/>
  <c r="V37" i="14"/>
  <c r="AG37" i="14"/>
  <c r="M37" i="14"/>
  <c r="X37" i="14"/>
  <c r="AB37" i="14"/>
  <c r="T37" i="14"/>
  <c r="E57" i="14"/>
  <c r="E55" i="14"/>
  <c r="F25" i="14"/>
  <c r="I50" i="14"/>
  <c r="I51" i="14" s="1"/>
  <c r="J49" i="14" s="1"/>
  <c r="V23" i="14"/>
  <c r="Y32" i="14"/>
  <c r="X31" i="14"/>
  <c r="W30" i="14"/>
  <c r="V29" i="14"/>
  <c r="R32" i="14"/>
  <c r="Q31" i="14"/>
  <c r="O23" i="14"/>
  <c r="P30" i="14"/>
  <c r="O29" i="14"/>
  <c r="L32" i="14"/>
  <c r="K31" i="14"/>
  <c r="J30" i="14"/>
  <c r="I29" i="14"/>
  <c r="I23" i="14"/>
  <c r="AC23" i="14"/>
  <c r="AF32" i="14"/>
  <c r="AE31" i="14"/>
  <c r="AD30" i="14"/>
  <c r="AC29" i="14"/>
  <c r="AH32" i="14"/>
  <c r="AG31" i="14"/>
  <c r="AF30" i="14"/>
  <c r="AE29" i="14"/>
  <c r="AE23" i="14"/>
  <c r="AB29" i="14"/>
  <c r="AB23" i="14"/>
  <c r="AE32" i="14"/>
  <c r="AD31" i="14"/>
  <c r="AC30" i="14"/>
  <c r="AK23" i="14"/>
  <c r="AN32" i="14"/>
  <c r="AM31" i="14"/>
  <c r="AK29" i="14"/>
  <c r="AL30" i="14"/>
  <c r="N23" i="14"/>
  <c r="Q32" i="14"/>
  <c r="P31" i="14"/>
  <c r="O30" i="14"/>
  <c r="N29" i="14"/>
  <c r="AB32" i="14"/>
  <c r="AA31" i="14"/>
  <c r="Z30" i="14"/>
  <c r="Y29" i="14"/>
  <c r="Y23" i="14"/>
  <c r="K32" i="14"/>
  <c r="J31" i="14"/>
  <c r="H29" i="14"/>
  <c r="H27" i="14" s="1"/>
  <c r="I30" i="14"/>
  <c r="H23" i="14"/>
  <c r="AB31" i="14"/>
  <c r="AA30" i="14"/>
  <c r="Z29" i="14"/>
  <c r="Z23" i="14"/>
  <c r="AC32" i="14"/>
  <c r="AM23" i="14"/>
  <c r="AN30" i="14"/>
  <c r="AM29" i="14"/>
  <c r="T31" i="14"/>
  <c r="S30" i="14"/>
  <c r="R29" i="14"/>
  <c r="R23" i="14"/>
  <c r="U32" i="14"/>
  <c r="Z32" i="14"/>
  <c r="Y31" i="14"/>
  <c r="X30" i="14"/>
  <c r="W29" i="14"/>
  <c r="W23" i="14"/>
  <c r="AD23" i="14"/>
  <c r="AG32" i="14"/>
  <c r="AF31" i="14"/>
  <c r="AE30" i="14"/>
  <c r="AD29" i="14"/>
  <c r="L31" i="14"/>
  <c r="K30" i="14"/>
  <c r="J29" i="14"/>
  <c r="J23" i="14"/>
  <c r="M32" i="14"/>
  <c r="U23" i="14"/>
  <c r="X32" i="14"/>
  <c r="U29" i="14"/>
  <c r="W31" i="14"/>
  <c r="V30" i="14"/>
  <c r="AL23" i="14"/>
  <c r="AN31" i="14"/>
  <c r="AM30" i="14"/>
  <c r="AL29" i="14"/>
  <c r="T30" i="14"/>
  <c r="S29" i="14"/>
  <c r="S23" i="14"/>
  <c r="V32" i="14"/>
  <c r="U31" i="14"/>
  <c r="AA32" i="14"/>
  <c r="Z31" i="14"/>
  <c r="Y30" i="14"/>
  <c r="X29" i="14"/>
  <c r="X23" i="14"/>
  <c r="AI32" i="14"/>
  <c r="AH31" i="14"/>
  <c r="AG30" i="14"/>
  <c r="AF29" i="14"/>
  <c r="AF23" i="14"/>
  <c r="T29" i="14"/>
  <c r="T23" i="14"/>
  <c r="W32" i="14"/>
  <c r="V31" i="14"/>
  <c r="U30" i="14"/>
  <c r="AJ31" i="14"/>
  <c r="AI30" i="14"/>
  <c r="AH29" i="14"/>
  <c r="AH23" i="14"/>
  <c r="AK32" i="14"/>
  <c r="M23" i="14"/>
  <c r="P32" i="14"/>
  <c r="O31" i="14"/>
  <c r="N30" i="14"/>
  <c r="M29" i="14"/>
  <c r="AJ32" i="14"/>
  <c r="AI31" i="14"/>
  <c r="AH30" i="14"/>
  <c r="AG29" i="14"/>
  <c r="AG23" i="14"/>
  <c r="AB30" i="14"/>
  <c r="AA29" i="14"/>
  <c r="AA23" i="14"/>
  <c r="AD32" i="14"/>
  <c r="AC31" i="14"/>
  <c r="AJ30" i="14"/>
  <c r="AI29" i="14"/>
  <c r="AI23" i="14"/>
  <c r="AL32" i="14"/>
  <c r="AK31" i="14"/>
  <c r="L30" i="14"/>
  <c r="K29" i="14"/>
  <c r="K23" i="14"/>
  <c r="N32" i="14"/>
  <c r="M31" i="14"/>
  <c r="AJ29" i="14"/>
  <c r="AJ23" i="14"/>
  <c r="AM32" i="14"/>
  <c r="AL31" i="14"/>
  <c r="AK30" i="14"/>
  <c r="H14" i="13"/>
  <c r="I14" i="13" s="1"/>
  <c r="G25" i="14" l="1"/>
  <c r="H25" i="14" s="1"/>
  <c r="H46" i="14"/>
  <c r="H54" i="14" s="1"/>
  <c r="H55" i="14" s="1"/>
  <c r="H35" i="14"/>
  <c r="I35" i="14" s="1"/>
  <c r="J35" i="14" s="1"/>
  <c r="K35" i="14" s="1"/>
  <c r="L35" i="14" s="1"/>
  <c r="M35" i="14" s="1"/>
  <c r="N35" i="14" s="1"/>
  <c r="O35" i="14" s="1"/>
  <c r="P35" i="14" s="1"/>
  <c r="Q35" i="14" s="1"/>
  <c r="R35" i="14" s="1"/>
  <c r="S35" i="14" s="1"/>
  <c r="T35" i="14" s="1"/>
  <c r="U35" i="14" s="1"/>
  <c r="V35" i="14" s="1"/>
  <c r="W35" i="14" s="1"/>
  <c r="X35" i="14" s="1"/>
  <c r="Y35" i="14" s="1"/>
  <c r="Z35" i="14" s="1"/>
  <c r="AA35" i="14" s="1"/>
  <c r="AB35" i="14" s="1"/>
  <c r="AC35" i="14" s="1"/>
  <c r="AD35" i="14" s="1"/>
  <c r="AE35" i="14" s="1"/>
  <c r="AF35" i="14" s="1"/>
  <c r="AG35" i="14" s="1"/>
  <c r="AH35" i="14" s="1"/>
  <c r="AI35" i="14" s="1"/>
  <c r="AJ35" i="14" s="1"/>
  <c r="AK35" i="14" s="1"/>
  <c r="AL35" i="14" s="1"/>
  <c r="AM35" i="14" s="1"/>
  <c r="AN35" i="14" s="1"/>
  <c r="X27" i="14"/>
  <c r="X46" i="14" s="1"/>
  <c r="X54" i="14" s="1"/>
  <c r="X55" i="14" s="1"/>
  <c r="Q27" i="14"/>
  <c r="Q46" i="14" s="1"/>
  <c r="Q54" i="14" s="1"/>
  <c r="Q55" i="14" s="1"/>
  <c r="I27" i="14"/>
  <c r="I46" i="14" s="1"/>
  <c r="I54" i="14" s="1"/>
  <c r="I55" i="14" s="1"/>
  <c r="J27" i="14"/>
  <c r="J46" i="14" s="1"/>
  <c r="J54" i="14" s="1"/>
  <c r="J55" i="14" s="1"/>
  <c r="Y27" i="14"/>
  <c r="Y46" i="14" s="1"/>
  <c r="Y54" i="14" s="1"/>
  <c r="Y55" i="14" s="1"/>
  <c r="AC27" i="14"/>
  <c r="AC46" i="14" s="1"/>
  <c r="AC54" i="14" s="1"/>
  <c r="AC55" i="14" s="1"/>
  <c r="P27" i="14"/>
  <c r="P46" i="14" s="1"/>
  <c r="P54" i="14" s="1"/>
  <c r="P55" i="14" s="1"/>
  <c r="L27" i="14"/>
  <c r="L46" i="14" s="1"/>
  <c r="L54" i="14" s="1"/>
  <c r="L55" i="14" s="1"/>
  <c r="M27" i="14"/>
  <c r="M46" i="14" s="1"/>
  <c r="M54" i="14" s="1"/>
  <c r="M55" i="14" s="1"/>
  <c r="AF27" i="14"/>
  <c r="AF46" i="14" s="1"/>
  <c r="AF54" i="14" s="1"/>
  <c r="AF55" i="14" s="1"/>
  <c r="AN27" i="14"/>
  <c r="AN46" i="14" s="1"/>
  <c r="AN54" i="14" s="1"/>
  <c r="AN55" i="14" s="1"/>
  <c r="R27" i="14"/>
  <c r="R46" i="14" s="1"/>
  <c r="R54" i="14" s="1"/>
  <c r="R55" i="14" s="1"/>
  <c r="Z27" i="14"/>
  <c r="Z46" i="14" s="1"/>
  <c r="Z54" i="14" s="1"/>
  <c r="Z55" i="14" s="1"/>
  <c r="J50" i="14"/>
  <c r="J51" i="14" s="1"/>
  <c r="K49" i="14" s="1"/>
  <c r="AA27" i="14"/>
  <c r="AA46" i="14" s="1"/>
  <c r="AA54" i="14" s="1"/>
  <c r="AA55" i="14" s="1"/>
  <c r="W27" i="14"/>
  <c r="W46" i="14" s="1"/>
  <c r="W54" i="14" s="1"/>
  <c r="W55" i="14" s="1"/>
  <c r="V27" i="14"/>
  <c r="V46" i="14" s="1"/>
  <c r="V54" i="14" s="1"/>
  <c r="V55" i="14" s="1"/>
  <c r="AJ27" i="14"/>
  <c r="AJ46" i="14" s="1"/>
  <c r="AJ54" i="14" s="1"/>
  <c r="AJ55" i="14" s="1"/>
  <c r="AI27" i="14"/>
  <c r="AI46" i="14" s="1"/>
  <c r="AI54" i="14" s="1"/>
  <c r="AI55" i="14" s="1"/>
  <c r="AM27" i="14"/>
  <c r="AM46" i="14" s="1"/>
  <c r="AM54" i="14" s="1"/>
  <c r="AM55" i="14" s="1"/>
  <c r="AK27" i="14"/>
  <c r="AK46" i="14" s="1"/>
  <c r="AK54" i="14" s="1"/>
  <c r="AK55" i="14" s="1"/>
  <c r="AB27" i="14"/>
  <c r="AB46" i="14" s="1"/>
  <c r="AB54" i="14" s="1"/>
  <c r="AB55" i="14" s="1"/>
  <c r="U27" i="14"/>
  <c r="U46" i="14" s="1"/>
  <c r="U54" i="14" s="1"/>
  <c r="U55" i="14" s="1"/>
  <c r="AD27" i="14"/>
  <c r="AD46" i="14" s="1"/>
  <c r="AD54" i="14" s="1"/>
  <c r="AD55" i="14" s="1"/>
  <c r="N27" i="14"/>
  <c r="N46" i="14" s="1"/>
  <c r="N54" i="14" s="1"/>
  <c r="N55" i="14" s="1"/>
  <c r="AE27" i="14"/>
  <c r="AE46" i="14" s="1"/>
  <c r="AE54" i="14" s="1"/>
  <c r="AE55" i="14" s="1"/>
  <c r="O27" i="14"/>
  <c r="O46" i="14" s="1"/>
  <c r="O54" i="14" s="1"/>
  <c r="O55" i="14" s="1"/>
  <c r="AG27" i="14"/>
  <c r="AG46" i="14" s="1"/>
  <c r="AG54" i="14" s="1"/>
  <c r="AG55" i="14" s="1"/>
  <c r="T27" i="14"/>
  <c r="T46" i="14" s="1"/>
  <c r="T54" i="14" s="1"/>
  <c r="T55" i="14" s="1"/>
  <c r="AL27" i="14"/>
  <c r="AL46" i="14" s="1"/>
  <c r="AL54" i="14" s="1"/>
  <c r="AL55" i="14" s="1"/>
  <c r="S27" i="14"/>
  <c r="S46" i="14" s="1"/>
  <c r="S54" i="14" s="1"/>
  <c r="S55" i="14" s="1"/>
  <c r="K27" i="14"/>
  <c r="K46" i="14" s="1"/>
  <c r="K54" i="14" s="1"/>
  <c r="K55" i="14" s="1"/>
  <c r="AH27" i="14"/>
  <c r="AH46" i="14" s="1"/>
  <c r="AH54" i="14" s="1"/>
  <c r="AH55" i="14" s="1"/>
  <c r="A1" i="13"/>
  <c r="I25" i="14" l="1"/>
  <c r="J25" i="14" s="1"/>
  <c r="K25" i="14" s="1"/>
  <c r="L25" i="14" s="1"/>
  <c r="M25" i="14" s="1"/>
  <c r="N25" i="14" s="1"/>
  <c r="O25" i="14" s="1"/>
  <c r="P25" i="14" s="1"/>
  <c r="Q25" i="14" s="1"/>
  <c r="R25" i="14" s="1"/>
  <c r="S25" i="14" s="1"/>
  <c r="T25" i="14" s="1"/>
  <c r="U25" i="14" s="1"/>
  <c r="V25" i="14" s="1"/>
  <c r="W25" i="14" s="1"/>
  <c r="X25" i="14" s="1"/>
  <c r="Y25" i="14" s="1"/>
  <c r="Z25" i="14" s="1"/>
  <c r="AA25" i="14" s="1"/>
  <c r="AB25" i="14" s="1"/>
  <c r="AC25" i="14" s="1"/>
  <c r="AD25" i="14" s="1"/>
  <c r="AE25" i="14" s="1"/>
  <c r="AF25" i="14" s="1"/>
  <c r="AG25" i="14" s="1"/>
  <c r="AH25" i="14" s="1"/>
  <c r="AI25" i="14" s="1"/>
  <c r="AJ25" i="14" s="1"/>
  <c r="AK25" i="14" s="1"/>
  <c r="AL25" i="14" s="1"/>
  <c r="AM25" i="14" s="1"/>
  <c r="AN25" i="14" s="1"/>
  <c r="K50" i="14"/>
  <c r="K51" i="14" s="1"/>
  <c r="L49" i="14" s="1"/>
  <c r="L50" i="14" l="1"/>
  <c r="L51" i="14" s="1"/>
  <c r="M49" i="14" s="1"/>
  <c r="M50" i="14" l="1"/>
  <c r="M51" i="14" s="1"/>
  <c r="N49" i="14" s="1"/>
  <c r="N50" i="14" l="1"/>
  <c r="N51" i="14" s="1"/>
  <c r="O49" i="14" s="1"/>
  <c r="O50" i="14" l="1"/>
  <c r="O51" i="14"/>
  <c r="P49" i="14" s="1"/>
  <c r="P50" i="14" l="1"/>
  <c r="P51" i="14"/>
  <c r="Q49" i="14" s="1"/>
  <c r="Q50" i="14" l="1"/>
  <c r="Q51" i="14" s="1"/>
  <c r="R49" i="14" s="1"/>
  <c r="R50" i="14" l="1"/>
  <c r="R51" i="14"/>
  <c r="S49" i="14" s="1"/>
  <c r="S50" i="14" l="1"/>
  <c r="S51" i="14" s="1"/>
  <c r="T49" i="14" s="1"/>
  <c r="T50" i="14" l="1"/>
  <c r="T51" i="14" s="1"/>
  <c r="U49" i="14" s="1"/>
  <c r="U50" i="14" l="1"/>
  <c r="U51" i="14" s="1"/>
  <c r="V49" i="14" s="1"/>
  <c r="V50" i="14" l="1"/>
  <c r="V51" i="14" s="1"/>
  <c r="W49" i="14" s="1"/>
  <c r="W50" i="14" l="1"/>
  <c r="W51" i="14"/>
  <c r="X49" i="14" s="1"/>
  <c r="X50" i="14" l="1"/>
  <c r="X51" i="14"/>
  <c r="Y49" i="14" s="1"/>
  <c r="Y50" i="14" l="1"/>
  <c r="Y51" i="14" s="1"/>
  <c r="Z49" i="14" s="1"/>
  <c r="Z50" i="14" l="1"/>
  <c r="Z51" i="14" s="1"/>
  <c r="AA49" i="14" s="1"/>
  <c r="AA50" i="14" l="1"/>
  <c r="AA51" i="14" s="1"/>
  <c r="AB49" i="14" s="1"/>
  <c r="AB50" i="14" l="1"/>
  <c r="AB51" i="14" s="1"/>
  <c r="AC49" i="14" s="1"/>
  <c r="AC50" i="14" l="1"/>
  <c r="AC51" i="14" s="1"/>
  <c r="AD49" i="14" s="1"/>
  <c r="AD50" i="14" l="1"/>
  <c r="AD51" i="14" s="1"/>
  <c r="AE49" i="14" s="1"/>
  <c r="AE50" i="14" l="1"/>
  <c r="AE51" i="14"/>
  <c r="AF49" i="14" s="1"/>
  <c r="AF50" i="14" l="1"/>
  <c r="AF51" i="14" s="1"/>
  <c r="AG49" i="14" s="1"/>
  <c r="AG50" i="14" l="1"/>
  <c r="AG51" i="14"/>
  <c r="AH49" i="14" s="1"/>
  <c r="AH50" i="14" l="1"/>
  <c r="AH51" i="14"/>
  <c r="AI49" i="14" s="1"/>
  <c r="AI50" i="14" l="1"/>
  <c r="AI51" i="14" s="1"/>
  <c r="AJ49" i="14" s="1"/>
  <c r="AJ50" i="14" l="1"/>
  <c r="AJ51" i="14" s="1"/>
  <c r="AK49" i="14" s="1"/>
  <c r="AK50" i="14" l="1"/>
  <c r="AK51" i="14" s="1"/>
  <c r="AL49" i="14" s="1"/>
  <c r="AL50" i="14" l="1"/>
  <c r="AL51" i="14" s="1"/>
  <c r="AM49" i="14" s="1"/>
  <c r="AM50" i="14" l="1"/>
  <c r="AM51" i="14"/>
  <c r="AN49" i="14" s="1"/>
  <c r="AN50" i="14" l="1"/>
  <c r="AN51" i="14"/>
</calcChain>
</file>

<file path=xl/sharedStrings.xml><?xml version="1.0" encoding="utf-8"?>
<sst xmlns="http://schemas.openxmlformats.org/spreadsheetml/2006/main" count="128" uniqueCount="97">
  <si>
    <t>End Sheet</t>
  </si>
  <si>
    <t>Workings</t>
  </si>
  <si>
    <t>[$]</t>
  </si>
  <si>
    <t>Formats</t>
  </si>
  <si>
    <t>Formatting Legend</t>
  </si>
  <si>
    <t>User Variable Assumption (0 decimal places)</t>
  </si>
  <si>
    <t>User Variable Assumption (2 decimal places)</t>
  </si>
  <si>
    <t>User Variable Assumption (percentage)</t>
  </si>
  <si>
    <t>User Variable Assumption (date)</t>
  </si>
  <si>
    <t>Calculation (0 decimal places)</t>
  </si>
  <si>
    <t>Calculation (2 decimal places)</t>
  </si>
  <si>
    <t>Calculation (percentage)</t>
  </si>
  <si>
    <t>Calculation (date)</t>
  </si>
  <si>
    <t>Units label</t>
  </si>
  <si>
    <t>Non Variable Assumption (0 decimal places)</t>
  </si>
  <si>
    <t>Bold Label</t>
  </si>
  <si>
    <t>Label</t>
  </si>
  <si>
    <t>Top Sheet header</t>
  </si>
  <si>
    <t>Section header</t>
  </si>
  <si>
    <t>Unique formula in row</t>
  </si>
  <si>
    <t>red font</t>
  </si>
  <si>
    <t>Calculation (negative, 0 decimal places)</t>
  </si>
  <si>
    <t>Assumptions</t>
  </si>
  <si>
    <t>Cell to be populated by model author</t>
  </si>
  <si>
    <t>Quarter ending</t>
  </si>
  <si>
    <t>[date]</t>
  </si>
  <si>
    <t>[% p.a.]</t>
  </si>
  <si>
    <t>ModelOff 2019 - Round 2 - Section 2</t>
  </si>
  <si>
    <t>%</t>
  </si>
  <si>
    <t>$</t>
  </si>
  <si>
    <t>Seasonality of sales</t>
  </si>
  <si>
    <t>Sale price per widget</t>
  </si>
  <si>
    <t>Calendar Year</t>
  </si>
  <si>
    <t>Direct Cost per widget</t>
  </si>
  <si>
    <t>Change from previous year</t>
  </si>
  <si>
    <t>Number of widgets sold</t>
  </si>
  <si>
    <t>Debt Interest rate</t>
  </si>
  <si>
    <t>Debt principal repayment per month</t>
  </si>
  <si>
    <t>Balance Date</t>
  </si>
  <si>
    <t>Receivables Balance</t>
  </si>
  <si>
    <t>Debt Balance</t>
  </si>
  <si>
    <t>Payables Balance</t>
  </si>
  <si>
    <t>Cash Receipts Timing</t>
  </si>
  <si>
    <t>Sale</t>
  </si>
  <si>
    <t xml:space="preserve">Month +1 </t>
  </si>
  <si>
    <t>Month +2</t>
  </si>
  <si>
    <t>Month +3</t>
  </si>
  <si>
    <t>Cash Receipts on Sales</t>
  </si>
  <si>
    <t>Cash Receipts on Opening Receivables</t>
  </si>
  <si>
    <t>Purchase</t>
  </si>
  <si>
    <t>Cash Payments on Opening Payables</t>
  </si>
  <si>
    <t>Cash Balance</t>
  </si>
  <si>
    <t>Seasonality of sales</t>
  </si>
  <si>
    <t>Sales amount, price, costs and escalation</t>
  </si>
  <si>
    <t>* assume months within each quarter have equal sales irrespective of the number of days in each month</t>
  </si>
  <si>
    <t>Fixed Cost per month</t>
  </si>
  <si>
    <t>* assume all escalations take effect instantly from 1 January of each year</t>
  </si>
  <si>
    <t>Balances and Debt parameters</t>
  </si>
  <si>
    <t>* paid at the end of each month, until debt is fully repaid</t>
  </si>
  <si>
    <t>Other</t>
  </si>
  <si>
    <t>No capital expenditure or taxes will be payable during the period of analysis</t>
  </si>
  <si>
    <t>Cash Payments on Direct and Fixed Costs</t>
  </si>
  <si>
    <t>Cash Payments Timing</t>
  </si>
  <si>
    <t>* interest paid at the end of each month, calculated on an actual day / 365 basis - e.g. the number of days in a period divided by 365 then multiplied by the interest rate to arrive at the interest due in that period.</t>
  </si>
  <si>
    <t>Sales seasonality</t>
  </si>
  <si>
    <t>Month season</t>
  </si>
  <si>
    <t>Widgets sold per year</t>
  </si>
  <si>
    <t>Widgets sold per month</t>
  </si>
  <si>
    <t>Price per unit</t>
  </si>
  <si>
    <t>Sales</t>
  </si>
  <si>
    <t>DC</t>
  </si>
  <si>
    <t>FC</t>
  </si>
  <si>
    <t>DC pu</t>
  </si>
  <si>
    <t>TC</t>
  </si>
  <si>
    <t>EBITDA</t>
  </si>
  <si>
    <t>Opening rec received</t>
  </si>
  <si>
    <t>New sales received</t>
  </si>
  <si>
    <t>Opening APs paid</t>
  </si>
  <si>
    <t>New costs paid</t>
  </si>
  <si>
    <t>AP balance</t>
  </si>
  <si>
    <t>AR balance</t>
  </si>
  <si>
    <t>CFO</t>
  </si>
  <si>
    <t>Debt</t>
  </si>
  <si>
    <t>OB</t>
  </si>
  <si>
    <t>rep</t>
  </si>
  <si>
    <t>CB</t>
  </si>
  <si>
    <t>Int</t>
  </si>
  <si>
    <t>NCF</t>
  </si>
  <si>
    <t>A</t>
  </si>
  <si>
    <t>B</t>
  </si>
  <si>
    <t>C</t>
  </si>
  <si>
    <t>Total operating cashflow</t>
  </si>
  <si>
    <t># months pos CF</t>
  </si>
  <si>
    <t>Min cash balance</t>
  </si>
  <si>
    <t>Max</t>
  </si>
  <si>
    <t>Min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</si>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</sst>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-* #,##0_-;\-* #,##0_-;_-* &quot;-&quot;_-;_-@_-"/>
    <numFmt numFmtId="165" formatCode="_-* #,##0.00_-;\-* #,##0.00_-;_-* &quot;-&quot;??_-;_-@_-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#,##0.;\-#,##0.;\-"/>
    <numFmt numFmtId="169" formatCode="#,##0_);\(#,##0\);\-"/>
    <numFmt numFmtId="170" formatCode="d\-mmm\-yy;d\-mmm\-yy;\-"/>
    <numFmt numFmtId="171" formatCode="0.00%_);\(0.00%\);\-"/>
    <numFmt numFmtId="172" formatCode="#,##0.00_);\(#,##0.00\);\-"/>
    <numFmt numFmtId="173" formatCode="d\ mmmm"/>
    <numFmt numFmtId="174" formatCode="&quot;CY &quot;0"/>
    <numFmt numFmtId="175" formatCode="&quot; &quot;#,##0.00&quot; &quot;;&quot; (&quot;#,##0.00&quot;)&quot;;&quot; -&quot;00&quot; &quot;;&quot; &quot;@&quot; &quot;"/>
    <numFmt numFmtId="176" formatCode="&quot; &quot;#,##0.00%&quot; &quot;;&quot; (&quot;#,##0.00%&quot;)&quot;;&quot; -&quot;00&quot; &quot;;&quot; &quot;@&quot; &quot;"/>
    <numFmt numFmtId="177" formatCode="0.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sz val="10"/>
      <color rgb="FF0000FF"/>
      <name val="Arial"/>
      <family val="2"/>
    </font>
    <font>
      <u/>
      <sz val="8"/>
      <color theme="10"/>
      <name val="Arial"/>
      <family val="2"/>
    </font>
    <font>
      <b/>
      <sz val="10"/>
      <color theme="1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80000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Calibri Light"/>
      <family val="2"/>
    </font>
    <font>
      <sz val="10"/>
      <color rgb="FF000000"/>
      <name val="Calibri Light"/>
      <family val="2"/>
    </font>
  </fonts>
  <fills count="4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4659260841701"/>
        <bgColor indexed="64"/>
      </patternFill>
    </fill>
    <fill>
      <patternFill patternType="solid">
        <fgColor rgb="FF004471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EF4136"/>
        <bgColor rgb="FFEF413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8">
    <xf numFmtId="0" fontId="0" fillId="0" borderId="0"/>
    <xf numFmtId="0" fontId="4" fillId="36" borderId="0" applyNumberFormat="0" applyAlignment="0"/>
    <xf numFmtId="169" fontId="3" fillId="0" borderId="0" applyBorder="0"/>
    <xf numFmtId="0" fontId="7" fillId="0" borderId="0" applyNumberFormat="0" applyFill="0" applyBorder="0">
      <alignment horizontal="right"/>
    </xf>
    <xf numFmtId="0" fontId="8" fillId="0" borderId="0" applyNumberFormat="0" applyFill="0" applyBorder="0" applyAlignment="0" applyProtection="0"/>
    <xf numFmtId="169" fontId="9" fillId="0" borderId="0" applyBorder="0"/>
    <xf numFmtId="170" fontId="3" fillId="0" borderId="0" applyBorder="0"/>
    <xf numFmtId="4" fontId="9" fillId="2" borderId="1">
      <alignment horizontal="left"/>
    </xf>
    <xf numFmtId="171" fontId="7" fillId="4" borderId="11">
      <protection locked="0"/>
    </xf>
    <xf numFmtId="169" fontId="7" fillId="4" borderId="11">
      <protection locked="0"/>
    </xf>
    <xf numFmtId="169" fontId="7" fillId="0" borderId="12"/>
    <xf numFmtId="171" fontId="11" fillId="0" borderId="0" applyFill="0" applyBorder="0" applyAlignment="0"/>
    <xf numFmtId="0" fontId="10" fillId="0" borderId="0" applyNumberFormat="0" applyFill="0" applyBorder="0" applyAlignment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5" applyNumberFormat="0" applyAlignment="0" applyProtection="0"/>
    <xf numFmtId="0" fontId="22" fillId="9" borderId="6" applyNumberFormat="0" applyAlignment="0" applyProtection="0"/>
    <xf numFmtId="0" fontId="23" fillId="9" borderId="5" applyNumberFormat="0" applyAlignment="0" applyProtection="0"/>
    <xf numFmtId="0" fontId="24" fillId="0" borderId="7" applyNumberFormat="0" applyFill="0" applyAlignment="0" applyProtection="0"/>
    <xf numFmtId="0" fontId="25" fillId="10" borderId="8" applyNumberFormat="0" applyAlignment="0" applyProtection="0"/>
    <xf numFmtId="0" fontId="26" fillId="0" borderId="0" applyNumberFormat="0" applyFill="0" applyBorder="0" applyAlignment="0" applyProtection="0"/>
    <xf numFmtId="0" fontId="13" fillId="11" borderId="9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10" applyNumberFormat="0" applyFill="0" applyAlignment="0" applyProtection="0"/>
    <xf numFmtId="0" fontId="29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9" fillId="35" borderId="0" applyNumberFormat="0" applyBorder="0" applyAlignment="0" applyProtection="0"/>
    <xf numFmtId="172" fontId="3" fillId="0" borderId="0" applyBorder="0"/>
    <xf numFmtId="172" fontId="7" fillId="4" borderId="11">
      <protection locked="0"/>
    </xf>
    <xf numFmtId="170" fontId="7" fillId="4" borderId="11"/>
    <xf numFmtId="0" fontId="31" fillId="0" borderId="0"/>
    <xf numFmtId="175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32" fillId="38" borderId="13" applyNumberFormat="0" applyAlignment="0">
      <protection locked="0"/>
    </xf>
    <xf numFmtId="0" fontId="31" fillId="0" borderId="14" applyNumberFormat="0" applyFont="0" applyFill="0" applyAlignment="0" applyProtection="0"/>
    <xf numFmtId="0" fontId="33" fillId="39" borderId="15" applyNumberFormat="0" applyProtection="0">
      <alignment vertical="center" wrapText="1"/>
    </xf>
  </cellStyleXfs>
  <cellXfs count="48">
    <xf numFmtId="0" fontId="0" fillId="0" borderId="0" xfId="0"/>
    <xf numFmtId="172" fontId="4" fillId="36" borderId="0" xfId="1" applyNumberFormat="1"/>
    <xf numFmtId="0" fontId="3" fillId="0" borderId="0" xfId="0" applyFont="1"/>
    <xf numFmtId="0" fontId="5" fillId="0" borderId="0" xfId="0" applyFont="1"/>
    <xf numFmtId="169" fontId="3" fillId="0" borderId="0" xfId="2"/>
    <xf numFmtId="169" fontId="7" fillId="0" borderId="0" xfId="3" applyNumberFormat="1">
      <alignment horizontal="right"/>
    </xf>
    <xf numFmtId="169" fontId="9" fillId="0" borderId="0" xfId="5"/>
    <xf numFmtId="170" fontId="3" fillId="0" borderId="0" xfId="6"/>
    <xf numFmtId="4" fontId="9" fillId="2" borderId="1" xfId="7">
      <alignment horizontal="left"/>
    </xf>
    <xf numFmtId="0" fontId="3" fillId="0" borderId="0" xfId="0" applyFont="1" applyBorder="1"/>
    <xf numFmtId="0" fontId="10" fillId="0" borderId="0" xfId="0" applyFont="1"/>
    <xf numFmtId="0" fontId="7" fillId="0" borderId="0" xfId="3">
      <alignment horizontal="right"/>
    </xf>
    <xf numFmtId="171" fontId="7" fillId="4" borderId="11" xfId="8">
      <protection locked="0"/>
    </xf>
    <xf numFmtId="169" fontId="7" fillId="0" borderId="12" xfId="10"/>
    <xf numFmtId="171" fontId="11" fillId="0" borderId="0" xfId="11"/>
    <xf numFmtId="169" fontId="12" fillId="0" borderId="0" xfId="2" applyFont="1"/>
    <xf numFmtId="169" fontId="10" fillId="0" borderId="0" xfId="12" applyNumberFormat="1"/>
    <xf numFmtId="169" fontId="7" fillId="4" borderId="11" xfId="9">
      <protection locked="0"/>
    </xf>
    <xf numFmtId="172" fontId="3" fillId="0" borderId="0" xfId="59"/>
    <xf numFmtId="172" fontId="3" fillId="0" borderId="0" xfId="59" applyBorder="1"/>
    <xf numFmtId="172" fontId="3" fillId="3" borderId="0" xfId="59" applyFill="1"/>
    <xf numFmtId="172" fontId="3" fillId="0" borderId="0" xfId="59" quotePrefix="1"/>
    <xf numFmtId="172" fontId="7" fillId="0" borderId="0" xfId="3" applyNumberFormat="1">
      <alignment horizontal="right"/>
    </xf>
    <xf numFmtId="172" fontId="7" fillId="4" borderId="11" xfId="60">
      <protection locked="0"/>
    </xf>
    <xf numFmtId="170" fontId="7" fillId="4" borderId="11" xfId="61"/>
    <xf numFmtId="0" fontId="2" fillId="37" borderId="0" xfId="1" applyFont="1" applyFill="1" applyAlignment="1"/>
    <xf numFmtId="0" fontId="4" fillId="37" borderId="0" xfId="1" applyFill="1"/>
    <xf numFmtId="0" fontId="4" fillId="37" borderId="0" xfId="1" applyFont="1" applyFill="1"/>
    <xf numFmtId="168" fontId="6" fillId="37" borderId="0" xfId="1" applyNumberFormat="1" applyFont="1" applyFill="1" applyAlignment="1">
      <alignment horizontal="left"/>
    </xf>
    <xf numFmtId="0" fontId="6" fillId="37" borderId="0" xfId="1" applyFont="1" applyFill="1"/>
    <xf numFmtId="0" fontId="9" fillId="0" borderId="0" xfId="0" applyFont="1"/>
    <xf numFmtId="0" fontId="30" fillId="0" borderId="0" xfId="0" applyFont="1"/>
    <xf numFmtId="173" fontId="3" fillId="0" borderId="0" xfId="6" applyNumberFormat="1" applyAlignment="1">
      <alignment horizontal="right"/>
    </xf>
    <xf numFmtId="0" fontId="7" fillId="0" borderId="0" xfId="3" applyAlignment="1">
      <alignment horizontal="right"/>
    </xf>
    <xf numFmtId="0" fontId="0" fillId="0" borderId="0" xfId="0" applyAlignment="1">
      <alignment horizontal="right"/>
    </xf>
    <xf numFmtId="0" fontId="7" fillId="4" borderId="11" xfId="9" applyNumberFormat="1">
      <protection locked="0"/>
    </xf>
    <xf numFmtId="0" fontId="0" fillId="0" borderId="0" xfId="0" applyFont="1"/>
    <xf numFmtId="0" fontId="31" fillId="0" borderId="0" xfId="62"/>
    <xf numFmtId="0" fontId="35" fillId="40" borderId="16" xfId="62" applyFont="1" applyFill="1" applyBorder="1"/>
    <xf numFmtId="174" fontId="34" fillId="41" borderId="15" xfId="67" applyNumberFormat="1" applyFont="1" applyFill="1" applyBorder="1" applyAlignment="1" applyProtection="1">
      <alignment vertical="center" wrapText="1"/>
    </xf>
    <xf numFmtId="9" fontId="35" fillId="0" borderId="13" xfId="64" applyNumberFormat="1" applyFont="1" applyFill="1" applyBorder="1"/>
    <xf numFmtId="17" fontId="34" fillId="41" borderId="15" xfId="67" applyNumberFormat="1" applyFont="1" applyFill="1" applyBorder="1" applyAlignment="1" applyProtection="1">
      <alignment vertical="center" wrapText="1"/>
    </xf>
    <xf numFmtId="9" fontId="35" fillId="0" borderId="0" xfId="64" applyNumberFormat="1" applyFont="1" applyFill="1"/>
    <xf numFmtId="14" fontId="0" fillId="0" borderId="0" xfId="0" applyNumberFormat="1"/>
    <xf numFmtId="9" fontId="0" fillId="0" borderId="0" xfId="0" applyNumberFormat="1"/>
    <xf numFmtId="177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68">
    <cellStyle name="20% - Accent1" xfId="36" builtinId="30" hidden="1"/>
    <cellStyle name="20% - Accent2" xfId="40" builtinId="34" hidden="1"/>
    <cellStyle name="20% - Accent3" xfId="44" builtinId="38" hidden="1"/>
    <cellStyle name="20% - Accent4" xfId="48" builtinId="42" hidden="1"/>
    <cellStyle name="20% - Accent5" xfId="52" builtinId="46" hidden="1"/>
    <cellStyle name="20% - Accent6" xfId="56" builtinId="50" hidden="1"/>
    <cellStyle name="40% - Accent1" xfId="37" builtinId="31" hidden="1"/>
    <cellStyle name="40% - Accent2" xfId="41" builtinId="35" hidden="1"/>
    <cellStyle name="40% - Accent3" xfId="45" builtinId="39" hidden="1"/>
    <cellStyle name="40% - Accent4" xfId="49" builtinId="43" hidden="1"/>
    <cellStyle name="40% - Accent5" xfId="53" builtinId="47" hidden="1"/>
    <cellStyle name="40% - Accent6" xfId="57" builtinId="51" hidden="1"/>
    <cellStyle name="60% - Accent1" xfId="38" builtinId="32" hidden="1"/>
    <cellStyle name="60% - Accent2" xfId="42" builtinId="36" hidden="1"/>
    <cellStyle name="60% - Accent3" xfId="46" builtinId="40" hidden="1"/>
    <cellStyle name="60% - Accent4" xfId="50" builtinId="44" hidden="1"/>
    <cellStyle name="60% - Accent5" xfId="54" builtinId="48" hidden="1"/>
    <cellStyle name="60% - Accent6" xfId="58" builtinId="52" hidden="1"/>
    <cellStyle name="Accent1" xfId="35" builtinId="29" hidden="1"/>
    <cellStyle name="Accent2" xfId="39" builtinId="33" hidden="1"/>
    <cellStyle name="Accent3" xfId="43" builtinId="37" hidden="1"/>
    <cellStyle name="Accent4" xfId="47" builtinId="41" hidden="1"/>
    <cellStyle name="Accent5" xfId="51" builtinId="45" hidden="1"/>
    <cellStyle name="Accent6" xfId="55" builtinId="49" hidden="1"/>
    <cellStyle name="Assumption" xfId="65" xr:uid="{B6902D21-AC22-4CBD-84E1-9FA4B75A22C6}"/>
    <cellStyle name="Bad" xfId="24" builtinId="27" hidden="1"/>
    <cellStyle name="Calculation" xfId="28" builtinId="22" hidden="1"/>
    <cellStyle name="Check Cell" xfId="30" builtinId="23" hidden="1"/>
    <cellStyle name="Comma" xfId="13" builtinId="3" hidden="1"/>
    <cellStyle name="Comma" xfId="63" builtinId="3" customBuiltin="1"/>
    <cellStyle name="Comma [0]" xfId="14" builtinId="6" hidden="1"/>
    <cellStyle name="Currency" xfId="15" builtinId="4" hidden="1"/>
    <cellStyle name="Currency [0]" xfId="16" builtinId="7" hidden="1"/>
    <cellStyle name="Explanatory Text" xfId="33" builtinId="53" hidden="1"/>
    <cellStyle name="Good" xfId="23" builtinId="26" hidden="1"/>
    <cellStyle name="Heading 1" xfId="19" builtinId="16" hidden="1"/>
    <cellStyle name="Heading 2" xfId="20" builtinId="17" hidden="1"/>
    <cellStyle name="Heading 3" xfId="21" builtinId="18" hidden="1"/>
    <cellStyle name="Heading 4" xfId="22" builtinId="19" hidden="1"/>
    <cellStyle name="Hyperlink" xfId="4" builtinId="8" hidden="1"/>
    <cellStyle name="Input" xfId="26" builtinId="20" hidden="1"/>
    <cellStyle name="Line_SubTotal" xfId="66" xr:uid="{4EC4A4D4-FFDD-4C18-AEF8-B54DE4B2BCB0}"/>
    <cellStyle name="Linked Cell" xfId="29" builtinId="24" hidden="1"/>
    <cellStyle name="M Section Header" xfId="7" xr:uid="{00000000-0005-0000-0000-000028000000}"/>
    <cellStyle name="M TopHeader" xfId="1" xr:uid="{00000000-0005-0000-0000-000029000000}"/>
    <cellStyle name="M Units" xfId="3" xr:uid="{00000000-0005-0000-0000-00002A000000}"/>
    <cellStyle name="M Wkg text" xfId="12" xr:uid="{00000000-0005-0000-0000-00002B000000}"/>
    <cellStyle name="M-A 0dp" xfId="9" xr:uid="{00000000-0005-0000-0000-00002C000000}"/>
    <cellStyle name="M-A 2dp" xfId="60" xr:uid="{00000000-0005-0000-0000-00002D000000}"/>
    <cellStyle name="M-A Date" xfId="61" xr:uid="{00000000-0005-0000-0000-00002E000000}"/>
    <cellStyle name="M-A Fixed 0dp" xfId="10" xr:uid="{00000000-0005-0000-0000-00002F000000}"/>
    <cellStyle name="M-A Pct2dp" xfId="8" xr:uid="{00000000-0005-0000-0000-000030000000}"/>
    <cellStyle name="M-C 0dp Num" xfId="2" xr:uid="{00000000-0005-0000-0000-000031000000}"/>
    <cellStyle name="M-C 2dp Num" xfId="59" xr:uid="{00000000-0005-0000-0000-000032000000}"/>
    <cellStyle name="M-C Bld 0dp" xfId="5" xr:uid="{00000000-0005-0000-0000-000033000000}"/>
    <cellStyle name="M-C Date" xfId="6" xr:uid="{00000000-0005-0000-0000-000034000000}"/>
    <cellStyle name="M-C Pct 2DP" xfId="11" xr:uid="{00000000-0005-0000-0000-000035000000}"/>
    <cellStyle name="Neutral" xfId="25" builtinId="28" hidden="1"/>
    <cellStyle name="Normal" xfId="0" builtinId="0"/>
    <cellStyle name="Normal 2" xfId="62" xr:uid="{4E09AC14-A231-4F8E-BD32-022CF104A0C0}"/>
    <cellStyle name="Note" xfId="32" builtinId="10" hidden="1"/>
    <cellStyle name="Output" xfId="27" builtinId="21" hidden="1"/>
    <cellStyle name="Percent" xfId="17" builtinId="5" hidden="1"/>
    <cellStyle name="Percent" xfId="64" builtinId="5" customBuiltin="1"/>
    <cellStyle name="Table_Heading" xfId="67" xr:uid="{F329E897-6EE2-490C-ABCA-A5767A03D204}"/>
    <cellStyle name="Title" xfId="18" builtinId="15" hidden="1"/>
    <cellStyle name="Total" xfId="34" builtinId="25" hidden="1"/>
    <cellStyle name="Warning Text" xfId="31" builtinId="11" hidden="1"/>
  </cellStyles>
  <dxfs count="0"/>
  <tableStyles count="0" defaultTableStyle="TableStyleMedium2" defaultPivotStyle="PivotStyleLight16"/>
  <colors>
    <mruColors>
      <color rgb="FF0000FF"/>
      <color rgb="FF004471"/>
      <color rgb="FF0C3E72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19%20Round%202%20-%20Sec%202%20-%20Turning%20it%20around%20option%20A-%20Andrew%20Grigolyunovi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19%20Round%202%20-%20Sec%202%20-%20Turning%20it%20around%20option%20b-%20Andrew%20Grigolyunovi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O19%20Round%202%20-%20Sec%202%20-%20Turning%20it%20around%20option%20c-%20Andrew%20Grigolyunovi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  <sheetName val="Assumptions"/>
      <sheetName val="Sheet1"/>
    </sheetNames>
    <sheetDataSet>
      <sheetData sheetId="0"/>
      <sheetData sheetId="1"/>
      <sheetData sheetId="2">
        <row r="23">
          <cell r="E23">
            <v>37000.000000000029</v>
          </cell>
          <cell r="F23">
            <v>37000.000000000029</v>
          </cell>
          <cell r="G23">
            <v>37000.000000000029</v>
          </cell>
          <cell r="H23">
            <v>20659.166666666657</v>
          </cell>
          <cell r="I23">
            <v>20659.166666666657</v>
          </cell>
          <cell r="J23">
            <v>20659.166666666657</v>
          </cell>
          <cell r="K23">
            <v>41392.499999999985</v>
          </cell>
          <cell r="L23">
            <v>41392.499999999985</v>
          </cell>
          <cell r="M23">
            <v>41392.499999999985</v>
          </cell>
          <cell r="N23">
            <v>35172.499999999985</v>
          </cell>
          <cell r="O23">
            <v>35172.499999999985</v>
          </cell>
          <cell r="P23">
            <v>35172.499999999985</v>
          </cell>
          <cell r="Q23">
            <v>26879.166666666657</v>
          </cell>
          <cell r="R23">
            <v>26879.166666666657</v>
          </cell>
          <cell r="S23">
            <v>26879.166666666657</v>
          </cell>
          <cell r="T23">
            <v>21155.276666666687</v>
          </cell>
          <cell r="U23">
            <v>21155.276666666687</v>
          </cell>
          <cell r="V23">
            <v>21155.276666666687</v>
          </cell>
          <cell r="W23">
            <v>42344.740000000005</v>
          </cell>
          <cell r="X23">
            <v>42344.740000000005</v>
          </cell>
          <cell r="Y23">
            <v>42344.740000000005</v>
          </cell>
          <cell r="Z23">
            <v>35987.901000000013</v>
          </cell>
          <cell r="AA23">
            <v>35987.901000000013</v>
          </cell>
          <cell r="AB23">
            <v>35987.901000000013</v>
          </cell>
          <cell r="AC23">
            <v>27512.115666666679</v>
          </cell>
          <cell r="AD23">
            <v>27512.115666666679</v>
          </cell>
          <cell r="AE23">
            <v>27512.115666666679</v>
          </cell>
          <cell r="AF23">
            <v>22087.407454000015</v>
          </cell>
          <cell r="AG23">
            <v>22087.407454000015</v>
          </cell>
          <cell r="AH23">
            <v>22087.407454000015</v>
          </cell>
          <cell r="AI23">
            <v>43955.172680999996</v>
          </cell>
          <cell r="AJ23">
            <v>43955.172680999996</v>
          </cell>
          <cell r="AK23">
            <v>43955.172680999996</v>
          </cell>
          <cell r="AL23">
            <v>37394.843112900009</v>
          </cell>
          <cell r="AM23">
            <v>37394.843112900009</v>
          </cell>
          <cell r="AN23">
            <v>37394.843112900009</v>
          </cell>
        </row>
        <row r="46">
          <cell r="E46">
            <v>-33266.666666666686</v>
          </cell>
          <cell r="F46">
            <v>63116.666666666657</v>
          </cell>
          <cell r="G46">
            <v>29816.666666666657</v>
          </cell>
          <cell r="H46">
            <v>42638.500000000015</v>
          </cell>
          <cell r="I46">
            <v>34243.625000000015</v>
          </cell>
          <cell r="J46">
            <v>25929.541666666672</v>
          </cell>
          <cell r="K46">
            <v>13925.833333333328</v>
          </cell>
          <cell r="L46">
            <v>24682.5</v>
          </cell>
          <cell r="M46">
            <v>34915.833333333299</v>
          </cell>
          <cell r="N46">
            <v>43412.499999999971</v>
          </cell>
          <cell r="O46">
            <v>40185.499999999985</v>
          </cell>
          <cell r="P46">
            <v>37115.499999999985</v>
          </cell>
          <cell r="Q46">
            <v>37865.833333333314</v>
          </cell>
          <cell r="R46">
            <v>33563.166666666657</v>
          </cell>
          <cell r="S46">
            <v>29469.833333333314</v>
          </cell>
          <cell r="T46">
            <v>28341.236666666649</v>
          </cell>
          <cell r="U46">
            <v>25272.420166666663</v>
          </cell>
          <cell r="V46">
            <v>22744.895166666669</v>
          </cell>
          <cell r="W46">
            <v>14184.593333333352</v>
          </cell>
          <cell r="X46">
            <v>25155.60050000003</v>
          </cell>
          <cell r="Y46">
            <v>35680.978833333327</v>
          </cell>
          <cell r="Z46">
            <v>44435.944999999992</v>
          </cell>
          <cell r="AA46">
            <v>41144.642849999989</v>
          </cell>
          <cell r="AB46">
            <v>37987.029349999997</v>
          </cell>
          <cell r="AC46">
            <v>38776.174333333329</v>
          </cell>
          <cell r="AD46">
            <v>34387.771466666658</v>
          </cell>
          <cell r="AE46">
            <v>30177.62013333333</v>
          </cell>
          <cell r="AF46">
            <v>28884.093883333335</v>
          </cell>
          <cell r="AG46">
            <v>25972.263509900004</v>
          </cell>
          <cell r="AH46">
            <v>23587.102794233331</v>
          </cell>
          <cell r="AI46">
            <v>14799.558029000007</v>
          </cell>
          <cell r="AJ46">
            <v>26098.254808949991</v>
          </cell>
          <cell r="AK46">
            <v>37031.083184449992</v>
          </cell>
          <cell r="AL46">
            <v>46141.527508500003</v>
          </cell>
          <cell r="AM46">
            <v>42751.918474514998</v>
          </cell>
          <cell r="AN46">
            <v>39472.069961864996</v>
          </cell>
        </row>
        <row r="55">
          <cell r="E55">
            <v>0</v>
          </cell>
          <cell r="F55">
            <v>1</v>
          </cell>
          <cell r="G55">
            <v>0</v>
          </cell>
          <cell r="H55">
            <v>1</v>
          </cell>
          <cell r="I55">
            <v>1</v>
          </cell>
          <cell r="J55">
            <v>0</v>
          </cell>
          <cell r="K55">
            <v>0</v>
          </cell>
          <cell r="L55">
            <v>0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1</v>
          </cell>
          <cell r="AJ55">
            <v>1</v>
          </cell>
          <cell r="AK55">
            <v>1</v>
          </cell>
          <cell r="AL55">
            <v>1</v>
          </cell>
          <cell r="AM55">
            <v>1</v>
          </cell>
          <cell r="AN55">
            <v>1</v>
          </cell>
        </row>
        <row r="57">
          <cell r="E57">
            <v>7147.0319634703046</v>
          </cell>
          <cell r="F57">
            <v>35973.287671232851</v>
          </cell>
          <cell r="G57">
            <v>31509.406392694029</v>
          </cell>
          <cell r="H57">
            <v>40020.235159817326</v>
          </cell>
          <cell r="I57">
            <v>40545.503995433777</v>
          </cell>
          <cell r="J57">
            <v>32653.127853881269</v>
          </cell>
          <cell r="K57">
            <v>13028.276255707748</v>
          </cell>
          <cell r="L57">
            <v>4194.6118721461044</v>
          </cell>
          <cell r="M57">
            <v>5855.6506849314592</v>
          </cell>
          <cell r="N57">
            <v>16057.739726027321</v>
          </cell>
          <cell r="O57">
            <v>23185.705479451964</v>
          </cell>
          <cell r="P57">
            <v>27490.24657534236</v>
          </cell>
          <cell r="Q57">
            <v>32604.299086757866</v>
          </cell>
          <cell r="R57">
            <v>33652.397260273836</v>
          </cell>
          <cell r="S57">
            <v>30676.203196346876</v>
          </cell>
          <cell r="T57">
            <v>26724.289178082017</v>
          </cell>
          <cell r="U57">
            <v>20063.558659817172</v>
          </cell>
          <cell r="V57">
            <v>10821.056566209869</v>
          </cell>
          <cell r="W57">
            <v>-6769.6925662102021</v>
          </cell>
          <cell r="X57">
            <v>-13295.735901826611</v>
          </cell>
          <cell r="Y57">
            <v>-9094.2091232878047</v>
          </cell>
          <cell r="Z57">
            <v>3965.8454657532839</v>
          </cell>
          <cell r="AA57">
            <v>13887.474617123136</v>
          </cell>
          <cell r="AB57">
            <v>20838.887528766969</v>
          </cell>
          <cell r="AC57">
            <v>28697.801588127695</v>
          </cell>
          <cell r="AD57">
            <v>32345.847027397092</v>
          </cell>
          <cell r="AE57">
            <v>31911.960311415354</v>
          </cell>
          <cell r="AF57">
            <v>30337.424057762386</v>
          </cell>
          <cell r="AG57">
            <v>26033.523184100744</v>
          </cell>
          <cell r="AH57">
            <v>19467.74926600531</v>
          </cell>
          <cell r="AI57">
            <v>34267.307295005317</v>
          </cell>
          <cell r="AJ57">
            <v>60365.562103955308</v>
          </cell>
          <cell r="AK57">
            <v>97396.6452884053</v>
          </cell>
          <cell r="AL57">
            <v>143538.1727969053</v>
          </cell>
          <cell r="AM57">
            <v>186290.0912714203</v>
          </cell>
          <cell r="AN57">
            <v>225762.1612332853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  <sheetName val="Assumptions"/>
      <sheetName val="Sheet1"/>
    </sheetNames>
    <sheetDataSet>
      <sheetData sheetId="0"/>
      <sheetData sheetId="1"/>
      <sheetData sheetId="2">
        <row r="23">
          <cell r="E23">
            <v>36500.000000000029</v>
          </cell>
          <cell r="F23">
            <v>36500.000000000029</v>
          </cell>
          <cell r="G23">
            <v>36500.000000000029</v>
          </cell>
          <cell r="H23">
            <v>20151.666666666657</v>
          </cell>
          <cell r="I23">
            <v>20151.666666666657</v>
          </cell>
          <cell r="J23">
            <v>20151.666666666657</v>
          </cell>
          <cell r="K23">
            <v>40884.999999999985</v>
          </cell>
          <cell r="L23">
            <v>40884.999999999985</v>
          </cell>
          <cell r="M23">
            <v>40884.999999999985</v>
          </cell>
          <cell r="N23">
            <v>34664.999999999985</v>
          </cell>
          <cell r="O23">
            <v>34664.999999999985</v>
          </cell>
          <cell r="P23">
            <v>34664.999999999985</v>
          </cell>
          <cell r="Q23">
            <v>26371.666666666657</v>
          </cell>
          <cell r="R23">
            <v>26371.666666666657</v>
          </cell>
          <cell r="S23">
            <v>26371.666666666657</v>
          </cell>
          <cell r="T23">
            <v>20637.626666666678</v>
          </cell>
          <cell r="U23">
            <v>20637.626666666678</v>
          </cell>
          <cell r="V23">
            <v>20637.626666666678</v>
          </cell>
          <cell r="W23">
            <v>41827.089999999997</v>
          </cell>
          <cell r="X23">
            <v>41827.089999999997</v>
          </cell>
          <cell r="Y23">
            <v>41827.089999999997</v>
          </cell>
          <cell r="Z23">
            <v>35470.251000000018</v>
          </cell>
          <cell r="AA23">
            <v>35470.251000000018</v>
          </cell>
          <cell r="AB23">
            <v>35470.251000000018</v>
          </cell>
          <cell r="AC23">
            <v>26994.465666666685</v>
          </cell>
          <cell r="AD23">
            <v>26994.465666666685</v>
          </cell>
          <cell r="AE23">
            <v>26994.465666666685</v>
          </cell>
          <cell r="AF23">
            <v>21559.404454000018</v>
          </cell>
          <cell r="AG23">
            <v>21559.404454000018</v>
          </cell>
          <cell r="AH23">
            <v>21559.404454000018</v>
          </cell>
          <cell r="AI23">
            <v>43427.169680999999</v>
          </cell>
          <cell r="AJ23">
            <v>43427.169680999999</v>
          </cell>
          <cell r="AK23">
            <v>43427.169680999999</v>
          </cell>
          <cell r="AL23">
            <v>36866.840112900012</v>
          </cell>
          <cell r="AM23">
            <v>36866.840112900012</v>
          </cell>
          <cell r="AN23">
            <v>36866.840112900012</v>
          </cell>
        </row>
        <row r="46">
          <cell r="E46">
            <v>-15841.666666666672</v>
          </cell>
          <cell r="F46">
            <v>68533.333333333328</v>
          </cell>
          <cell r="G46">
            <v>29341.666666666672</v>
          </cell>
          <cell r="H46">
            <v>37909.250000000029</v>
          </cell>
          <cell r="I46">
            <v>32328</v>
          </cell>
          <cell r="J46">
            <v>25422.416666666657</v>
          </cell>
          <cell r="K46">
            <v>18468.333333333314</v>
          </cell>
          <cell r="L46">
            <v>25858.333333333343</v>
          </cell>
          <cell r="M46">
            <v>34408.333333333314</v>
          </cell>
          <cell r="N46">
            <v>41389.999999999985</v>
          </cell>
          <cell r="O46">
            <v>39172.999999999985</v>
          </cell>
          <cell r="P46">
            <v>36607.999999999985</v>
          </cell>
          <cell r="Q46">
            <v>35338.333333333314</v>
          </cell>
          <cell r="R46">
            <v>32382.333333333328</v>
          </cell>
          <cell r="S46">
            <v>28962.333333333328</v>
          </cell>
          <cell r="T46">
            <v>26736.676666666666</v>
          </cell>
          <cell r="U46">
            <v>24391.282666666666</v>
          </cell>
          <cell r="V46">
            <v>22227.752666666667</v>
          </cell>
          <cell r="W46">
            <v>18894.955833333326</v>
          </cell>
          <cell r="X46">
            <v>26380.621333333344</v>
          </cell>
          <cell r="Y46">
            <v>35163.328833333318</v>
          </cell>
          <cell r="Z46">
            <v>42349.891250000001</v>
          </cell>
          <cell r="AA46">
            <v>40104.19160000002</v>
          </cell>
          <cell r="AB46">
            <v>37469.379350000032</v>
          </cell>
          <cell r="AC46">
            <v>36167.319333333347</v>
          </cell>
          <cell r="AD46">
            <v>33173.053133333335</v>
          </cell>
          <cell r="AE46">
            <v>29659.970133333336</v>
          </cell>
          <cell r="AF46">
            <v>27336.942570833358</v>
          </cell>
          <cell r="AG46">
            <v>25103.33655573336</v>
          </cell>
          <cell r="AH46">
            <v>23059.617444233358</v>
          </cell>
          <cell r="AI46">
            <v>19737.442097750012</v>
          </cell>
          <cell r="AJ46">
            <v>27392.214165199985</v>
          </cell>
          <cell r="AK46">
            <v>36503.08018444998</v>
          </cell>
          <cell r="AL46">
            <v>43973.758387875001</v>
          </cell>
          <cell r="AM46">
            <v>41677.326767639999</v>
          </cell>
          <cell r="AN46">
            <v>38944.066961865014</v>
          </cell>
        </row>
        <row r="55">
          <cell r="E55">
            <v>0</v>
          </cell>
          <cell r="F55">
            <v>1</v>
          </cell>
          <cell r="G55">
            <v>0</v>
          </cell>
          <cell r="H55">
            <v>1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1</v>
          </cell>
          <cell r="AJ55">
            <v>1</v>
          </cell>
          <cell r="AK55">
            <v>1</v>
          </cell>
          <cell r="AL55">
            <v>1</v>
          </cell>
          <cell r="AM55">
            <v>1</v>
          </cell>
          <cell r="AN55">
            <v>1</v>
          </cell>
        </row>
        <row r="57">
          <cell r="E57">
            <v>24572.031963470312</v>
          </cell>
          <cell r="F57">
            <v>58814.954337899529</v>
          </cell>
          <cell r="G57">
            <v>53876.073059360722</v>
          </cell>
          <cell r="H57">
            <v>57657.651826484042</v>
          </cell>
          <cell r="I57">
            <v>56267.295662100478</v>
          </cell>
          <cell r="J57">
            <v>47867.794520547955</v>
          </cell>
          <cell r="K57">
            <v>32785.442922374423</v>
          </cell>
          <cell r="L57">
            <v>25127.611872146124</v>
          </cell>
          <cell r="M57">
            <v>26281.150684931494</v>
          </cell>
          <cell r="N57">
            <v>34460.739726027372</v>
          </cell>
          <cell r="O57">
            <v>40576.205479452015</v>
          </cell>
          <cell r="P57">
            <v>44373.246575342411</v>
          </cell>
          <cell r="Q57">
            <v>46959.799086757914</v>
          </cell>
          <cell r="R57">
            <v>46827.063926940558</v>
          </cell>
          <cell r="S57">
            <v>43343.369863013613</v>
          </cell>
          <cell r="T57">
            <v>37786.895844748775</v>
          </cell>
          <cell r="U57">
            <v>30245.027826483936</v>
          </cell>
          <cell r="V57">
            <v>20485.383232876629</v>
          </cell>
          <cell r="W57">
            <v>7604.9966004565304</v>
          </cell>
          <cell r="X57">
            <v>2303.9740981734358</v>
          </cell>
          <cell r="Y57">
            <v>5987.8508767122339</v>
          </cell>
          <cell r="Z57">
            <v>16961.851715753332</v>
          </cell>
          <cell r="AA57">
            <v>25843.029617123215</v>
          </cell>
          <cell r="AB57">
            <v>32276.792528767081</v>
          </cell>
          <cell r="AC57">
            <v>37526.851588127829</v>
          </cell>
          <cell r="AD57">
            <v>39960.178694063907</v>
          </cell>
          <cell r="AE57">
            <v>39008.641978082174</v>
          </cell>
          <cell r="AF57">
            <v>35886.954411929233</v>
          </cell>
          <cell r="AG57">
            <v>30714.126584100948</v>
          </cell>
          <cell r="AH57">
            <v>23620.86731600554</v>
          </cell>
          <cell r="AI57">
            <v>43358.309413755553</v>
          </cell>
          <cell r="AJ57">
            <v>70750.52357895553</v>
          </cell>
          <cell r="AK57">
            <v>107253.60376340551</v>
          </cell>
          <cell r="AL57">
            <v>151227.36215128051</v>
          </cell>
          <cell r="AM57">
            <v>192904.68891892052</v>
          </cell>
          <cell r="AN57">
            <v>231848.75588078552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  <sheetName val="Assumptions"/>
      <sheetName val="Sheet1"/>
    </sheetNames>
    <sheetDataSet>
      <sheetData sheetId="0"/>
      <sheetData sheetId="1"/>
      <sheetData sheetId="2">
        <row r="23">
          <cell r="E23">
            <v>36500.000000000029</v>
          </cell>
          <cell r="F23">
            <v>36500.000000000029</v>
          </cell>
          <cell r="G23">
            <v>36500.000000000029</v>
          </cell>
          <cell r="H23">
            <v>20151.666666666657</v>
          </cell>
          <cell r="I23">
            <v>20151.666666666657</v>
          </cell>
          <cell r="J23">
            <v>20151.666666666657</v>
          </cell>
          <cell r="K23">
            <v>40884.999999999985</v>
          </cell>
          <cell r="L23">
            <v>40884.999999999985</v>
          </cell>
          <cell r="M23">
            <v>40884.999999999985</v>
          </cell>
          <cell r="N23">
            <v>34664.999999999985</v>
          </cell>
          <cell r="O23">
            <v>34664.999999999985</v>
          </cell>
          <cell r="P23">
            <v>34664.999999999985</v>
          </cell>
          <cell r="Q23">
            <v>26371.666666666657</v>
          </cell>
          <cell r="R23">
            <v>26371.666666666657</v>
          </cell>
          <cell r="S23">
            <v>26371.666666666657</v>
          </cell>
          <cell r="T23">
            <v>20637.626666666678</v>
          </cell>
          <cell r="U23">
            <v>20637.626666666678</v>
          </cell>
          <cell r="V23">
            <v>20637.626666666678</v>
          </cell>
          <cell r="W23">
            <v>41827.089999999997</v>
          </cell>
          <cell r="X23">
            <v>41827.089999999997</v>
          </cell>
          <cell r="Y23">
            <v>41827.089999999997</v>
          </cell>
          <cell r="Z23">
            <v>35470.251000000018</v>
          </cell>
          <cell r="AA23">
            <v>35470.251000000018</v>
          </cell>
          <cell r="AB23">
            <v>35470.251000000018</v>
          </cell>
          <cell r="AC23">
            <v>26994.465666666685</v>
          </cell>
          <cell r="AD23">
            <v>26994.465666666685</v>
          </cell>
          <cell r="AE23">
            <v>26994.465666666685</v>
          </cell>
          <cell r="AF23">
            <v>21559.404454000018</v>
          </cell>
          <cell r="AG23">
            <v>21559.404454000018</v>
          </cell>
          <cell r="AH23">
            <v>21559.404454000018</v>
          </cell>
          <cell r="AI23">
            <v>43427.169680999999</v>
          </cell>
          <cell r="AJ23">
            <v>43427.169680999999</v>
          </cell>
          <cell r="AK23">
            <v>43427.169680999999</v>
          </cell>
          <cell r="AL23">
            <v>36866.840112900012</v>
          </cell>
          <cell r="AM23">
            <v>36866.840112900012</v>
          </cell>
          <cell r="AN23">
            <v>36866.840112900012</v>
          </cell>
        </row>
        <row r="46">
          <cell r="E46">
            <v>-33366.666666666686</v>
          </cell>
          <cell r="F46">
            <v>62691.666666666657</v>
          </cell>
          <cell r="G46">
            <v>29341.666666666657</v>
          </cell>
          <cell r="H46">
            <v>42137.000000000015</v>
          </cell>
          <cell r="I46">
            <v>33737.250000000015</v>
          </cell>
          <cell r="J46">
            <v>25422.416666666672</v>
          </cell>
          <cell r="K46">
            <v>13418.333333333328</v>
          </cell>
          <cell r="L46">
            <v>24175</v>
          </cell>
          <cell r="M46">
            <v>34408.333333333299</v>
          </cell>
          <cell r="N46">
            <v>42904.999999999971</v>
          </cell>
          <cell r="O46">
            <v>39677.999999999985</v>
          </cell>
          <cell r="P46">
            <v>36607.999999999985</v>
          </cell>
          <cell r="Q46">
            <v>37358.333333333314</v>
          </cell>
          <cell r="R46">
            <v>33055.666666666657</v>
          </cell>
          <cell r="S46">
            <v>28962.333333333314</v>
          </cell>
          <cell r="T46">
            <v>27831.706666666651</v>
          </cell>
          <cell r="U46">
            <v>24756.292666666661</v>
          </cell>
          <cell r="V46">
            <v>22227.752666666667</v>
          </cell>
          <cell r="W46">
            <v>13666.943333333329</v>
          </cell>
          <cell r="X46">
            <v>24637.950500000006</v>
          </cell>
          <cell r="Y46">
            <v>35163.328833333318</v>
          </cell>
          <cell r="Z46">
            <v>43918.294999999998</v>
          </cell>
          <cell r="AA46">
            <v>40626.99285000001</v>
          </cell>
          <cell r="AB46">
            <v>37469.379350000017</v>
          </cell>
          <cell r="AC46">
            <v>38258.524333333335</v>
          </cell>
          <cell r="AD46">
            <v>33870.121466666664</v>
          </cell>
          <cell r="AE46">
            <v>29659.970133333336</v>
          </cell>
          <cell r="AF46">
            <v>28364.373283333349</v>
          </cell>
          <cell r="AG46">
            <v>25445.813459900019</v>
          </cell>
          <cell r="AH46">
            <v>23059.617444233343</v>
          </cell>
          <cell r="AI46">
            <v>14271.55502900001</v>
          </cell>
          <cell r="AJ46">
            <v>25570.251808949979</v>
          </cell>
          <cell r="AK46">
            <v>36503.08018444998</v>
          </cell>
          <cell r="AL46">
            <v>45613.524508499991</v>
          </cell>
          <cell r="AM46">
            <v>42223.915474514986</v>
          </cell>
          <cell r="AN46">
            <v>38944.066961865014</v>
          </cell>
        </row>
        <row r="55">
          <cell r="E55">
            <v>0</v>
          </cell>
          <cell r="F55">
            <v>1</v>
          </cell>
          <cell r="G55">
            <v>0</v>
          </cell>
          <cell r="H55">
            <v>1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1</v>
          </cell>
          <cell r="AK55">
            <v>1</v>
          </cell>
          <cell r="AL55">
            <v>1</v>
          </cell>
          <cell r="AM55">
            <v>1</v>
          </cell>
          <cell r="AN55">
            <v>1</v>
          </cell>
        </row>
        <row r="57">
          <cell r="E57">
            <v>37047.031963470297</v>
          </cell>
          <cell r="F57">
            <v>65300.342465753391</v>
          </cell>
          <cell r="G57">
            <v>60208.5844748858</v>
          </cell>
          <cell r="H57">
            <v>68065.036529680336</v>
          </cell>
          <cell r="I57">
            <v>67940.916666666657</v>
          </cell>
          <cell r="J57">
            <v>59388.53881278538</v>
          </cell>
          <cell r="K57">
            <v>39108.242009132409</v>
          </cell>
          <cell r="L57">
            <v>29614.200913241999</v>
          </cell>
          <cell r="M57">
            <v>30619.794520547901</v>
          </cell>
          <cell r="N57">
            <v>40161.506849314996</v>
          </cell>
          <cell r="O57">
            <v>46629.09589041087</v>
          </cell>
          <cell r="P57">
            <v>50278.191780821813</v>
          </cell>
          <cell r="Q57">
            <v>54731.867579908554</v>
          </cell>
          <cell r="R57">
            <v>55124.520547945074</v>
          </cell>
          <cell r="S57">
            <v>51487.949771689346</v>
          </cell>
          <cell r="T57">
            <v>46873.629041095723</v>
          </cell>
          <cell r="U57">
            <v>39558.688831050051</v>
          </cell>
          <cell r="V57">
            <v>29646.167525113979</v>
          </cell>
          <cell r="W57">
            <v>11389.823187214432</v>
          </cell>
          <cell r="X57">
            <v>4193.2531392692326</v>
          </cell>
          <cell r="Y57">
            <v>7729.1847123285788</v>
          </cell>
          <cell r="Z57">
            <v>20118.712589040908</v>
          </cell>
          <cell r="AA57">
            <v>29369.815028082012</v>
          </cell>
          <cell r="AB57">
            <v>35655.632734246414</v>
          </cell>
          <cell r="AC57">
            <v>42844.020081278381</v>
          </cell>
          <cell r="AD57">
            <v>45826.470315068334</v>
          </cell>
          <cell r="AE57">
            <v>44722.056886757833</v>
          </cell>
          <cell r="AF57">
            <v>42474.923320776114</v>
          </cell>
          <cell r="AG57">
            <v>37506.49020533367</v>
          </cell>
          <cell r="AH57">
            <v>30260.354224909479</v>
          </cell>
          <cell r="AI57">
            <v>14383.964048430036</v>
          </cell>
          <cell r="AJ57">
            <v>39954.215857380012</v>
          </cell>
          <cell r="AK57">
            <v>76457.296041829992</v>
          </cell>
          <cell r="AL57">
            <v>122070.82055032998</v>
          </cell>
          <cell r="AM57">
            <v>164294.73602484498</v>
          </cell>
          <cell r="AN57">
            <v>203238.80298670998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0C0"/>
    <outlinePr summaryBelow="0"/>
  </sheetPr>
  <dimension ref="A1:J49"/>
  <sheetViews>
    <sheetView showGridLines="0" zoomScaleNormal="100" zoomScalePageLayoutView="85" workbookViewId="0">
      <pane ySplit="3" topLeftCell="A4" activePane="bottomLeft" state="frozen"/>
      <selection pane="bottomLeft" activeCell="G12" sqref="G12"/>
    </sheetView>
  </sheetViews>
  <sheetFormatPr defaultColWidth="8.81640625" defaultRowHeight="12.5" x14ac:dyDescent="0.25"/>
  <cols>
    <col min="1" max="1" width="7.26953125" style="2" customWidth="1"/>
    <col min="2" max="2" width="4.7265625" style="2" customWidth="1"/>
    <col min="3" max="3" width="3.7265625" style="10" customWidth="1"/>
    <col min="4" max="4" width="40.7265625" style="10" customWidth="1"/>
    <col min="5" max="6" width="12.7265625" style="2" customWidth="1"/>
    <col min="7" max="7" width="3.7265625" style="2" customWidth="1"/>
    <col min="8" max="8" width="10.7265625" style="11" customWidth="1"/>
    <col min="9" max="9" width="12.7265625" style="2" customWidth="1"/>
    <col min="10" max="10" width="15.7265625" style="2" customWidth="1"/>
    <col min="11" max="16384" width="8.81640625" style="2"/>
  </cols>
  <sheetData>
    <row r="1" spans="1:10" ht="23" x14ac:dyDescent="0.5">
      <c r="A1" s="25" t="s">
        <v>27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3" customFormat="1" ht="18" customHeight="1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0" ht="18" customHeight="1" x14ac:dyDescent="0.4">
      <c r="A3" s="28"/>
      <c r="B3" s="26"/>
      <c r="C3" s="29" t="s">
        <v>3</v>
      </c>
      <c r="D3" s="26"/>
      <c r="E3" s="26"/>
      <c r="F3" s="26"/>
      <c r="G3" s="26"/>
      <c r="H3" s="26"/>
      <c r="I3" s="26"/>
      <c r="J3" s="26"/>
    </row>
    <row r="4" spans="1:10" s="4" customFormat="1" ht="12" customHeight="1" x14ac:dyDescent="0.25">
      <c r="F4" s="15"/>
      <c r="H4" s="5"/>
      <c r="I4" s="15"/>
    </row>
    <row r="5" spans="1:10" s="4" customFormat="1" ht="12" customHeight="1" x14ac:dyDescent="0.25">
      <c r="H5" s="5"/>
    </row>
    <row r="6" spans="1:10" s="4" customFormat="1" ht="12" customHeight="1" x14ac:dyDescent="0.25">
      <c r="H6" s="5"/>
    </row>
    <row r="7" spans="1:10" s="4" customFormat="1" ht="12" customHeight="1" x14ac:dyDescent="0.25">
      <c r="H7" s="5"/>
    </row>
    <row r="8" spans="1:10" s="4" customFormat="1" ht="12" customHeight="1" x14ac:dyDescent="0.25">
      <c r="H8" s="5"/>
    </row>
    <row r="9" spans="1:10" s="4" customFormat="1" ht="12" customHeight="1" x14ac:dyDescent="0.25">
      <c r="H9" s="5"/>
    </row>
    <row r="10" spans="1:10" s="4" customFormat="1" ht="12" customHeight="1" x14ac:dyDescent="0.3">
      <c r="E10" s="6"/>
      <c r="H10" s="5"/>
    </row>
    <row r="11" spans="1:10" ht="12" customHeight="1" x14ac:dyDescent="0.3">
      <c r="A11" s="8"/>
      <c r="B11" s="8"/>
      <c r="C11" s="8" t="s">
        <v>4</v>
      </c>
      <c r="D11" s="8"/>
      <c r="E11" s="8"/>
      <c r="F11" s="8"/>
      <c r="G11" s="8"/>
      <c r="H11" s="8"/>
      <c r="I11" s="8"/>
      <c r="J11" s="8"/>
    </row>
    <row r="12" spans="1:10" s="9" customFormat="1" ht="12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 spans="1:10" ht="12" customHeight="1" x14ac:dyDescent="0.3">
      <c r="A13" s="18"/>
      <c r="B13" s="18"/>
      <c r="C13" s="6"/>
      <c r="D13" s="18"/>
      <c r="E13" s="21"/>
      <c r="F13" s="18"/>
      <c r="G13" s="18"/>
      <c r="H13" s="18"/>
      <c r="I13" s="18"/>
      <c r="J13" s="18"/>
    </row>
    <row r="14" spans="1:10" ht="12" customHeight="1" x14ac:dyDescent="0.25">
      <c r="A14" s="18"/>
      <c r="B14" s="18"/>
      <c r="C14" s="18"/>
      <c r="D14" s="18" t="s">
        <v>5</v>
      </c>
      <c r="E14" s="21"/>
      <c r="F14" s="18"/>
      <c r="G14" s="18"/>
      <c r="H14" s="22"/>
      <c r="I14" s="17">
        <v>1000</v>
      </c>
      <c r="J14" s="18"/>
    </row>
    <row r="15" spans="1:10" ht="12" customHeight="1" x14ac:dyDescent="0.25">
      <c r="A15" s="18"/>
      <c r="B15" s="18"/>
      <c r="C15" s="18"/>
      <c r="D15" s="18"/>
      <c r="E15" s="21"/>
      <c r="F15" s="18"/>
      <c r="G15" s="18"/>
      <c r="H15" s="22"/>
      <c r="I15" s="18"/>
      <c r="J15" s="18"/>
    </row>
    <row r="16" spans="1:10" ht="12" customHeight="1" x14ac:dyDescent="0.25">
      <c r="A16" s="18"/>
      <c r="B16" s="18"/>
      <c r="C16" s="18"/>
      <c r="D16" s="18" t="s">
        <v>6</v>
      </c>
      <c r="E16" s="21"/>
      <c r="F16" s="18"/>
      <c r="G16" s="18"/>
      <c r="H16" s="22"/>
      <c r="I16" s="23">
        <v>1000</v>
      </c>
      <c r="J16" s="18"/>
    </row>
    <row r="17" spans="1:10" ht="12" customHeight="1" x14ac:dyDescent="0.25">
      <c r="A17" s="18"/>
      <c r="B17" s="18"/>
      <c r="C17" s="18"/>
      <c r="D17" s="18"/>
      <c r="E17" s="21"/>
      <c r="F17" s="18"/>
      <c r="G17" s="18"/>
      <c r="H17" s="18"/>
      <c r="I17" s="18"/>
      <c r="J17" s="18"/>
    </row>
    <row r="18" spans="1:10" ht="12" customHeight="1" x14ac:dyDescent="0.25">
      <c r="A18" s="18"/>
      <c r="B18" s="18"/>
      <c r="C18" s="18"/>
      <c r="D18" s="18" t="s">
        <v>7</v>
      </c>
      <c r="E18" s="21"/>
      <c r="F18" s="18"/>
      <c r="G18" s="18"/>
      <c r="H18" s="18"/>
      <c r="I18" s="12">
        <v>0.5</v>
      </c>
      <c r="J18" s="18"/>
    </row>
    <row r="19" spans="1:10" ht="12" customHeight="1" x14ac:dyDescent="0.25">
      <c r="A19" s="18"/>
      <c r="B19" s="18"/>
      <c r="C19" s="18"/>
      <c r="D19" s="18"/>
      <c r="E19" s="21"/>
      <c r="F19" s="18"/>
      <c r="G19" s="18"/>
      <c r="H19" s="18"/>
      <c r="I19" s="18"/>
      <c r="J19" s="18"/>
    </row>
    <row r="20" spans="1:10" ht="12" customHeight="1" x14ac:dyDescent="0.25">
      <c r="A20" s="18"/>
      <c r="B20" s="18"/>
      <c r="C20" s="18"/>
      <c r="D20" s="18" t="s">
        <v>8</v>
      </c>
      <c r="E20" s="21"/>
      <c r="F20" s="18"/>
      <c r="G20" s="18"/>
      <c r="H20" s="18"/>
      <c r="I20" s="24">
        <v>42369</v>
      </c>
      <c r="J20" s="18"/>
    </row>
    <row r="21" spans="1:10" ht="12" customHeight="1" x14ac:dyDescent="0.25">
      <c r="A21" s="18"/>
      <c r="B21" s="18"/>
      <c r="C21" s="18"/>
      <c r="D21" s="18"/>
      <c r="E21" s="21"/>
      <c r="F21" s="18"/>
      <c r="G21" s="18"/>
      <c r="H21" s="18"/>
      <c r="I21" s="18"/>
      <c r="J21" s="18"/>
    </row>
    <row r="22" spans="1:10" ht="12" customHeight="1" x14ac:dyDescent="0.25">
      <c r="A22" s="18"/>
      <c r="B22" s="18"/>
      <c r="C22" s="18"/>
      <c r="D22" s="18" t="s">
        <v>9</v>
      </c>
      <c r="E22" s="21"/>
      <c r="F22" s="18"/>
      <c r="G22" s="18"/>
      <c r="H22" s="18"/>
      <c r="I22" s="4">
        <v>1000</v>
      </c>
      <c r="J22" s="18"/>
    </row>
    <row r="23" spans="1:10" ht="12" customHeight="1" x14ac:dyDescent="0.25">
      <c r="A23" s="18"/>
      <c r="B23" s="18"/>
      <c r="C23" s="18"/>
      <c r="D23" s="18"/>
      <c r="E23" s="21"/>
      <c r="F23" s="18"/>
      <c r="G23" s="18"/>
      <c r="H23" s="18"/>
      <c r="I23" s="18"/>
      <c r="J23" s="18"/>
    </row>
    <row r="24" spans="1:10" ht="12" customHeight="1" x14ac:dyDescent="0.25">
      <c r="A24" s="18"/>
      <c r="B24" s="18"/>
      <c r="C24" s="18"/>
      <c r="D24" s="18" t="s">
        <v>21</v>
      </c>
      <c r="E24" s="21"/>
      <c r="F24" s="18"/>
      <c r="G24" s="18"/>
      <c r="H24" s="18"/>
      <c r="I24" s="4">
        <v>-1000</v>
      </c>
      <c r="J24" s="18"/>
    </row>
    <row r="25" spans="1:10" ht="12" customHeight="1" x14ac:dyDescent="0.25">
      <c r="A25" s="18"/>
      <c r="B25" s="18"/>
      <c r="C25" s="18"/>
      <c r="D25" s="18"/>
      <c r="E25" s="21"/>
      <c r="F25" s="18"/>
      <c r="G25" s="18"/>
      <c r="H25" s="18"/>
      <c r="I25" s="18"/>
      <c r="J25" s="18"/>
    </row>
    <row r="26" spans="1:10" ht="12" customHeight="1" x14ac:dyDescent="0.25">
      <c r="A26" s="18"/>
      <c r="B26" s="18"/>
      <c r="C26" s="18"/>
      <c r="D26" s="18" t="s">
        <v>10</v>
      </c>
      <c r="E26" s="21"/>
      <c r="F26" s="18"/>
      <c r="G26" s="18"/>
      <c r="H26" s="18"/>
      <c r="I26" s="18">
        <v>1000</v>
      </c>
      <c r="J26" s="18"/>
    </row>
    <row r="27" spans="1:10" ht="12" customHeight="1" x14ac:dyDescent="0.25">
      <c r="A27" s="18"/>
      <c r="B27" s="18"/>
      <c r="C27" s="18"/>
      <c r="D27" s="18"/>
      <c r="E27" s="21"/>
      <c r="F27" s="18"/>
      <c r="G27" s="18"/>
      <c r="H27" s="18"/>
      <c r="I27" s="18"/>
      <c r="J27" s="18"/>
    </row>
    <row r="28" spans="1:10" ht="12" customHeight="1" x14ac:dyDescent="0.25">
      <c r="A28" s="18"/>
      <c r="B28" s="18"/>
      <c r="C28" s="18"/>
      <c r="D28" s="18" t="s">
        <v>11</v>
      </c>
      <c r="E28" s="21"/>
      <c r="F28" s="18"/>
      <c r="G28" s="18"/>
      <c r="H28" s="18"/>
      <c r="I28" s="14">
        <v>0.5</v>
      </c>
      <c r="J28" s="18"/>
    </row>
    <row r="29" spans="1:10" ht="12" customHeight="1" x14ac:dyDescent="0.25">
      <c r="A29" s="18"/>
      <c r="B29" s="18"/>
      <c r="C29" s="18"/>
      <c r="D29" s="18"/>
      <c r="E29" s="21"/>
      <c r="F29" s="18"/>
      <c r="G29" s="18"/>
      <c r="H29" s="18"/>
      <c r="I29" s="18"/>
      <c r="J29" s="18"/>
    </row>
    <row r="30" spans="1:10" ht="12" customHeight="1" x14ac:dyDescent="0.25">
      <c r="A30" s="18"/>
      <c r="B30" s="18"/>
      <c r="C30" s="18"/>
      <c r="D30" s="18" t="s">
        <v>23</v>
      </c>
      <c r="E30" s="21"/>
      <c r="F30" s="18"/>
      <c r="G30" s="18"/>
      <c r="H30" s="18"/>
      <c r="I30" s="20">
        <v>0</v>
      </c>
      <c r="J30" s="18"/>
    </row>
    <row r="31" spans="1:10" ht="12" customHeight="1" x14ac:dyDescent="0.25">
      <c r="A31" s="18"/>
      <c r="B31" s="18"/>
      <c r="C31" s="18"/>
      <c r="D31" s="18"/>
      <c r="E31" s="21"/>
      <c r="F31" s="18"/>
      <c r="G31" s="18"/>
      <c r="H31" s="18"/>
      <c r="I31" s="18"/>
      <c r="J31" s="18"/>
    </row>
    <row r="32" spans="1:10" ht="12" customHeight="1" x14ac:dyDescent="0.25">
      <c r="A32" s="18"/>
      <c r="B32" s="18"/>
      <c r="C32" s="18"/>
      <c r="D32" s="18" t="s">
        <v>12</v>
      </c>
      <c r="E32" s="21"/>
      <c r="F32" s="18"/>
      <c r="G32" s="18"/>
      <c r="H32" s="18"/>
      <c r="I32" s="7">
        <v>42369</v>
      </c>
      <c r="J32" s="18"/>
    </row>
    <row r="33" spans="1:10" ht="12" customHeight="1" x14ac:dyDescent="0.25">
      <c r="A33" s="18"/>
      <c r="B33" s="18"/>
      <c r="C33" s="18"/>
      <c r="D33" s="18"/>
      <c r="E33" s="21"/>
      <c r="F33" s="18"/>
      <c r="G33" s="18"/>
      <c r="H33" s="18"/>
      <c r="I33" s="18"/>
      <c r="J33" s="18"/>
    </row>
    <row r="34" spans="1:10" ht="12" customHeight="1" x14ac:dyDescent="0.25">
      <c r="A34" s="18"/>
      <c r="B34" s="18"/>
      <c r="C34" s="18"/>
      <c r="D34" s="18" t="s">
        <v>19</v>
      </c>
      <c r="E34" s="21"/>
      <c r="F34" s="18"/>
      <c r="G34" s="18"/>
      <c r="H34" s="18"/>
      <c r="I34" s="15" t="s">
        <v>20</v>
      </c>
      <c r="J34" s="18"/>
    </row>
    <row r="35" spans="1:10" ht="12" customHeight="1" x14ac:dyDescent="0.25">
      <c r="A35" s="18"/>
      <c r="B35" s="18"/>
      <c r="C35" s="18"/>
      <c r="D35" s="18"/>
      <c r="E35" s="21"/>
      <c r="F35" s="18"/>
      <c r="G35" s="18"/>
      <c r="H35" s="18"/>
      <c r="I35" s="18"/>
      <c r="J35" s="18"/>
    </row>
    <row r="36" spans="1:10" ht="12" customHeight="1" x14ac:dyDescent="0.25">
      <c r="A36" s="18"/>
      <c r="B36" s="18"/>
      <c r="C36" s="18"/>
      <c r="D36" s="18" t="s">
        <v>13</v>
      </c>
      <c r="E36" s="21"/>
      <c r="F36" s="18"/>
      <c r="G36" s="18"/>
      <c r="H36" s="18"/>
      <c r="I36" s="22" t="s">
        <v>2</v>
      </c>
      <c r="J36" s="18"/>
    </row>
    <row r="37" spans="1:10" ht="12" customHeight="1" x14ac:dyDescent="0.25">
      <c r="A37" s="18"/>
      <c r="B37" s="18"/>
      <c r="C37" s="18"/>
      <c r="D37" s="18"/>
      <c r="E37" s="21"/>
      <c r="F37" s="18"/>
      <c r="G37" s="18"/>
      <c r="H37" s="18"/>
      <c r="I37" s="18"/>
      <c r="J37" s="18"/>
    </row>
    <row r="38" spans="1:10" ht="12" customHeight="1" x14ac:dyDescent="0.25">
      <c r="A38" s="18"/>
      <c r="B38" s="18"/>
      <c r="C38" s="18"/>
      <c r="D38" s="18" t="s">
        <v>14</v>
      </c>
      <c r="E38" s="21"/>
      <c r="F38" s="18"/>
      <c r="G38" s="18"/>
      <c r="H38" s="18"/>
      <c r="I38" s="13">
        <v>1000</v>
      </c>
      <c r="J38" s="18"/>
    </row>
    <row r="39" spans="1:10" ht="12" customHeight="1" x14ac:dyDescent="0.25">
      <c r="A39" s="18"/>
      <c r="B39" s="18"/>
      <c r="C39" s="18"/>
      <c r="D39" s="18"/>
      <c r="E39" s="21"/>
      <c r="F39" s="18"/>
      <c r="G39" s="18"/>
      <c r="H39" s="18"/>
      <c r="I39" s="18"/>
      <c r="J39" s="18"/>
    </row>
    <row r="40" spans="1:10" ht="12" customHeight="1" x14ac:dyDescent="0.3">
      <c r="A40" s="18"/>
      <c r="B40" s="18"/>
      <c r="C40" s="18"/>
      <c r="D40" s="18" t="s">
        <v>15</v>
      </c>
      <c r="E40" s="21"/>
      <c r="F40" s="18"/>
      <c r="G40" s="18"/>
      <c r="H40" s="18"/>
      <c r="I40" s="6" t="s">
        <v>16</v>
      </c>
      <c r="J40" s="18"/>
    </row>
    <row r="41" spans="1:10" ht="12" customHeight="1" x14ac:dyDescent="0.25">
      <c r="A41" s="18"/>
      <c r="B41" s="18"/>
      <c r="C41" s="18"/>
      <c r="D41" s="18"/>
      <c r="E41" s="21"/>
      <c r="F41" s="18"/>
      <c r="G41" s="18"/>
      <c r="H41" s="18"/>
      <c r="I41" s="18"/>
      <c r="J41" s="18"/>
    </row>
    <row r="42" spans="1:10" ht="12" customHeight="1" x14ac:dyDescent="0.25">
      <c r="A42" s="18"/>
      <c r="B42" s="18"/>
      <c r="C42" s="18"/>
      <c r="D42" s="18" t="s">
        <v>1</v>
      </c>
      <c r="E42" s="21"/>
      <c r="F42" s="18"/>
      <c r="G42" s="18"/>
      <c r="H42" s="18"/>
      <c r="I42" s="16">
        <v>1000</v>
      </c>
      <c r="J42" s="18"/>
    </row>
    <row r="43" spans="1:10" ht="12" customHeight="1" x14ac:dyDescent="0.25">
      <c r="A43" s="18"/>
      <c r="B43" s="18"/>
      <c r="C43" s="18"/>
      <c r="D43" s="18"/>
      <c r="E43" s="21"/>
      <c r="F43" s="18"/>
      <c r="G43" s="18"/>
      <c r="H43" s="18"/>
      <c r="I43" s="18"/>
      <c r="J43" s="18"/>
    </row>
    <row r="44" spans="1:10" ht="12" customHeight="1" x14ac:dyDescent="0.35">
      <c r="A44" s="18"/>
      <c r="B44" s="18"/>
      <c r="C44" s="18"/>
      <c r="D44" s="18" t="s">
        <v>17</v>
      </c>
      <c r="E44" s="21"/>
      <c r="F44" s="18"/>
      <c r="G44" s="18"/>
      <c r="H44" s="18"/>
      <c r="I44" s="1" t="s">
        <v>16</v>
      </c>
      <c r="J44" s="18"/>
    </row>
    <row r="45" spans="1:10" ht="12" customHeight="1" x14ac:dyDescent="0.25">
      <c r="A45" s="18"/>
      <c r="B45" s="18"/>
      <c r="C45" s="18"/>
      <c r="D45" s="18"/>
      <c r="E45" s="21"/>
      <c r="F45" s="18"/>
      <c r="G45" s="18"/>
      <c r="H45" s="18"/>
      <c r="I45" s="18"/>
      <c r="J45" s="18"/>
    </row>
    <row r="46" spans="1:10" ht="12" customHeight="1" x14ac:dyDescent="0.3">
      <c r="A46" s="18"/>
      <c r="B46" s="18"/>
      <c r="C46" s="18"/>
      <c r="D46" s="18" t="s">
        <v>18</v>
      </c>
      <c r="E46" s="21"/>
      <c r="F46" s="18"/>
      <c r="G46" s="18"/>
      <c r="H46" s="18"/>
      <c r="I46" s="8" t="s">
        <v>16</v>
      </c>
      <c r="J46" s="18"/>
    </row>
    <row r="47" spans="1:10" ht="12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ht="12" customHeight="1" x14ac:dyDescent="0.3">
      <c r="A48" s="8"/>
      <c r="B48" s="8"/>
      <c r="C48" s="8" t="s">
        <v>0</v>
      </c>
      <c r="D48" s="8"/>
      <c r="E48" s="8"/>
      <c r="F48" s="8"/>
      <c r="G48" s="8"/>
      <c r="H48" s="8"/>
      <c r="I48" s="8"/>
      <c r="J48" s="8"/>
    </row>
    <row r="49" ht="12" customHeight="1" x14ac:dyDescent="0.25"/>
  </sheetData>
  <pageMargins left="0.70866141732283472" right="0.70866141732283472" top="0.74803149606299213" bottom="0.74803149606299213" header="0.31496062992125984" footer="0.31496062992125984"/>
  <pageSetup paperSize="9" fitToWidth="2"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F38B-8C8C-4C6C-8E0E-03B5D4EFC900}">
  <sheetPr>
    <tabColor rgb="FF0000FF"/>
  </sheetPr>
  <dimension ref="A1:W57"/>
  <sheetViews>
    <sheetView showGridLines="0" topLeftCell="A13" zoomScale="85" zoomScaleNormal="85" workbookViewId="0">
      <selection activeCell="G26" sqref="G26"/>
    </sheetView>
  </sheetViews>
  <sheetFormatPr defaultRowHeight="14.5" x14ac:dyDescent="0.35"/>
  <cols>
    <col min="2" max="2" width="19.08984375" customWidth="1"/>
    <col min="3" max="3" width="11.26953125" customWidth="1"/>
    <col min="4" max="4" width="12.08984375" customWidth="1"/>
    <col min="5" max="5" width="5.7265625" customWidth="1"/>
    <col min="6" max="10" width="12.26953125" customWidth="1"/>
    <col min="11" max="11" width="10.7265625" customWidth="1"/>
    <col min="12" max="12" width="18.6328125" customWidth="1"/>
  </cols>
  <sheetData>
    <row r="1" spans="1:23" s="2" customFormat="1" ht="23" x14ac:dyDescent="0.5">
      <c r="A1" s="25" t="str">
        <f>Formats!A1</f>
        <v>ModelOff 2019 - Round 2 - Section 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s="3" customFormat="1" ht="18" customHeight="1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 s="2" customFormat="1" ht="18" customHeight="1" x14ac:dyDescent="0.4">
      <c r="A3" s="28">
        <v>1</v>
      </c>
      <c r="B3" s="29" t="s">
        <v>22</v>
      </c>
      <c r="C3" s="29"/>
      <c r="D3" s="29"/>
      <c r="E3" s="29"/>
      <c r="F3" s="29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5" spans="1:23" x14ac:dyDescent="0.35">
      <c r="B5" s="8" t="s">
        <v>52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7" spans="1:23" x14ac:dyDescent="0.35">
      <c r="B7" s="2" t="s">
        <v>24</v>
      </c>
      <c r="C7" s="2"/>
      <c r="D7" s="11" t="s">
        <v>25</v>
      </c>
      <c r="E7" s="2"/>
      <c r="F7" s="32">
        <v>43555</v>
      </c>
      <c r="G7" s="32">
        <v>43646</v>
      </c>
      <c r="H7" s="32">
        <v>43738</v>
      </c>
      <c r="I7" s="32">
        <v>43830</v>
      </c>
    </row>
    <row r="8" spans="1:23" x14ac:dyDescent="0.35">
      <c r="B8" s="2" t="s">
        <v>30</v>
      </c>
      <c r="C8" s="2"/>
      <c r="D8" s="11" t="s">
        <v>28</v>
      </c>
      <c r="E8" s="2"/>
      <c r="F8" s="12">
        <v>0.2</v>
      </c>
      <c r="G8" s="12">
        <v>0.3</v>
      </c>
      <c r="H8" s="12">
        <v>0.27</v>
      </c>
      <c r="I8" s="12">
        <v>0.23</v>
      </c>
    </row>
    <row r="9" spans="1:23" x14ac:dyDescent="0.35">
      <c r="D9" s="34"/>
      <c r="F9" s="31" t="s">
        <v>54</v>
      </c>
    </row>
    <row r="10" spans="1:23" x14ac:dyDescent="0.35">
      <c r="D10" s="34"/>
    </row>
    <row r="11" spans="1:23" x14ac:dyDescent="0.35">
      <c r="B11" s="8" t="s">
        <v>53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35">
      <c r="D12" s="34"/>
      <c r="F12" s="31" t="s">
        <v>56</v>
      </c>
    </row>
    <row r="13" spans="1:23" x14ac:dyDescent="0.35">
      <c r="D13" s="34"/>
    </row>
    <row r="14" spans="1:23" x14ac:dyDescent="0.35">
      <c r="B14" s="31" t="s">
        <v>32</v>
      </c>
      <c r="D14" s="33"/>
      <c r="F14" s="35">
        <v>2019</v>
      </c>
      <c r="G14">
        <f>F14+1</f>
        <v>2020</v>
      </c>
      <c r="H14">
        <f t="shared" ref="H14:I14" si="0">G14+1</f>
        <v>2021</v>
      </c>
      <c r="I14">
        <f t="shared" si="0"/>
        <v>2022</v>
      </c>
    </row>
    <row r="15" spans="1:23" x14ac:dyDescent="0.35">
      <c r="B15" s="31"/>
      <c r="D15" s="33"/>
    </row>
    <row r="16" spans="1:23" x14ac:dyDescent="0.35">
      <c r="B16" s="36" t="s">
        <v>35</v>
      </c>
      <c r="D16" s="33" t="s">
        <v>29</v>
      </c>
      <c r="F16" s="23">
        <v>50000</v>
      </c>
      <c r="G16" s="47">
        <f>F16*(1+G17)</f>
        <v>40000</v>
      </c>
      <c r="H16" s="47">
        <f>G16*(1+H17)</f>
        <v>40400</v>
      </c>
      <c r="I16" s="47">
        <f>H16*(1+I17)</f>
        <v>41208</v>
      </c>
    </row>
    <row r="17" spans="2:23" x14ac:dyDescent="0.35">
      <c r="B17" s="36" t="s">
        <v>34</v>
      </c>
      <c r="D17" s="33" t="s">
        <v>28</v>
      </c>
      <c r="G17" s="12">
        <v>-0.2</v>
      </c>
      <c r="H17" s="12">
        <v>0.01</v>
      </c>
      <c r="I17" s="12">
        <v>0.02</v>
      </c>
    </row>
    <row r="18" spans="2:23" x14ac:dyDescent="0.35">
      <c r="B18" s="36"/>
      <c r="D18" s="34"/>
    </row>
    <row r="19" spans="2:23" x14ac:dyDescent="0.35">
      <c r="B19" s="36" t="s">
        <v>31</v>
      </c>
      <c r="D19" s="33" t="s">
        <v>29</v>
      </c>
      <c r="F19" s="23">
        <v>40</v>
      </c>
      <c r="G19" s="46">
        <f>F19*(1+G20)</f>
        <v>40.799999999999997</v>
      </c>
      <c r="H19" s="46">
        <f>G19*(1+H20)</f>
        <v>41.616</v>
      </c>
      <c r="I19" s="46">
        <f>H19*(1+I20)</f>
        <v>42.448320000000002</v>
      </c>
    </row>
    <row r="20" spans="2:23" x14ac:dyDescent="0.35">
      <c r="B20" s="36" t="s">
        <v>34</v>
      </c>
      <c r="D20" s="33" t="s">
        <v>28</v>
      </c>
      <c r="G20" s="12">
        <v>0.02</v>
      </c>
      <c r="H20" s="12">
        <v>0.02</v>
      </c>
      <c r="I20" s="12">
        <v>0.02</v>
      </c>
    </row>
    <row r="21" spans="2:23" x14ac:dyDescent="0.35">
      <c r="B21" s="36"/>
      <c r="D21" s="34"/>
    </row>
    <row r="22" spans="2:23" x14ac:dyDescent="0.35">
      <c r="B22" s="36" t="s">
        <v>33</v>
      </c>
      <c r="D22" s="33" t="s">
        <v>29</v>
      </c>
      <c r="F22" s="23">
        <v>25</v>
      </c>
      <c r="G22" s="46">
        <f>F22*(1+G23)</f>
        <v>25.25</v>
      </c>
      <c r="H22" s="46">
        <f>G22*(1+H23)</f>
        <v>25.881249999999998</v>
      </c>
      <c r="I22" s="46">
        <f>H22*(1+I23)</f>
        <v>26.528281249999996</v>
      </c>
    </row>
    <row r="23" spans="2:23" x14ac:dyDescent="0.35">
      <c r="B23" s="36" t="s">
        <v>34</v>
      </c>
      <c r="D23" s="33" t="s">
        <v>28</v>
      </c>
      <c r="G23" s="12">
        <v>0.01</v>
      </c>
      <c r="H23" s="12">
        <v>2.5000000000000001E-2</v>
      </c>
      <c r="I23" s="12">
        <v>2.5000000000000001E-2</v>
      </c>
    </row>
    <row r="24" spans="2:23" x14ac:dyDescent="0.35">
      <c r="B24" s="36"/>
      <c r="D24" s="34"/>
    </row>
    <row r="25" spans="2:23" x14ac:dyDescent="0.35">
      <c r="B25" s="36" t="s">
        <v>55</v>
      </c>
      <c r="D25" s="33" t="s">
        <v>29</v>
      </c>
      <c r="F25" s="23">
        <v>21000</v>
      </c>
      <c r="G25" s="46">
        <f>F25*(1+G26)</f>
        <v>21314.999999999996</v>
      </c>
      <c r="H25" s="46">
        <f>G25*(1+H26)</f>
        <v>21741.299999999996</v>
      </c>
      <c r="I25" s="46">
        <f>H25*(1+I26)</f>
        <v>22176.125999999997</v>
      </c>
    </row>
    <row r="26" spans="2:23" x14ac:dyDescent="0.35">
      <c r="B26" s="36" t="s">
        <v>34</v>
      </c>
      <c r="D26" s="33" t="s">
        <v>28</v>
      </c>
      <c r="G26" s="12">
        <v>1.4999999999999999E-2</v>
      </c>
      <c r="H26" s="12">
        <v>0.02</v>
      </c>
      <c r="I26" s="12">
        <v>0.02</v>
      </c>
    </row>
    <row r="27" spans="2:23" x14ac:dyDescent="0.35">
      <c r="D27" s="34"/>
    </row>
    <row r="28" spans="2:23" x14ac:dyDescent="0.35">
      <c r="B28" s="8" t="s">
        <v>57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2:23" x14ac:dyDescent="0.35">
      <c r="D29" s="34"/>
    </row>
    <row r="30" spans="2:23" x14ac:dyDescent="0.35">
      <c r="B30" t="s">
        <v>36</v>
      </c>
      <c r="D30" s="33" t="s">
        <v>26</v>
      </c>
      <c r="F30" s="12">
        <v>0.06</v>
      </c>
      <c r="G30" s="31" t="s">
        <v>63</v>
      </c>
    </row>
    <row r="31" spans="2:23" x14ac:dyDescent="0.35">
      <c r="B31" t="s">
        <v>37</v>
      </c>
      <c r="D31" s="33" t="s">
        <v>29</v>
      </c>
      <c r="F31" s="23">
        <f>F36/30</f>
        <v>30000</v>
      </c>
      <c r="G31" s="31" t="s">
        <v>58</v>
      </c>
    </row>
    <row r="33" spans="2:12" x14ac:dyDescent="0.35">
      <c r="B33" s="2" t="s">
        <v>38</v>
      </c>
      <c r="D33" s="33" t="s">
        <v>25</v>
      </c>
      <c r="F33" s="24">
        <v>43738</v>
      </c>
    </row>
    <row r="34" spans="2:12" x14ac:dyDescent="0.35">
      <c r="B34" t="s">
        <v>39</v>
      </c>
      <c r="D34" s="33" t="s">
        <v>29</v>
      </c>
      <c r="F34" s="23">
        <v>220000</v>
      </c>
    </row>
    <row r="35" spans="2:12" x14ac:dyDescent="0.35">
      <c r="B35" t="s">
        <v>41</v>
      </c>
      <c r="D35" s="33" t="s">
        <v>29</v>
      </c>
      <c r="F35" s="23">
        <v>150000</v>
      </c>
    </row>
    <row r="36" spans="2:12" x14ac:dyDescent="0.35">
      <c r="B36" s="2" t="s">
        <v>40</v>
      </c>
      <c r="D36" s="33" t="s">
        <v>29</v>
      </c>
      <c r="F36" s="23">
        <v>900000</v>
      </c>
    </row>
    <row r="37" spans="2:12" x14ac:dyDescent="0.35">
      <c r="B37" s="2" t="s">
        <v>51</v>
      </c>
      <c r="D37" s="33" t="s">
        <v>29</v>
      </c>
      <c r="F37" s="23">
        <v>75000</v>
      </c>
    </row>
    <row r="38" spans="2:12" x14ac:dyDescent="0.35">
      <c r="B38" s="30"/>
      <c r="D38" s="33"/>
    </row>
    <row r="39" spans="2:12" x14ac:dyDescent="0.35">
      <c r="B39" s="8" t="s">
        <v>42</v>
      </c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12" x14ac:dyDescent="0.35">
      <c r="D40" s="33"/>
    </row>
    <row r="41" spans="2:12" x14ac:dyDescent="0.35">
      <c r="C41" s="37"/>
      <c r="D41" s="37"/>
      <c r="F41" s="39" t="s">
        <v>43</v>
      </c>
      <c r="G41" s="39" t="s">
        <v>44</v>
      </c>
      <c r="H41" s="39" t="s">
        <v>45</v>
      </c>
      <c r="I41" s="39" t="s">
        <v>46</v>
      </c>
      <c r="J41" s="37"/>
      <c r="K41" s="37"/>
      <c r="L41" s="37"/>
    </row>
    <row r="42" spans="2:12" x14ac:dyDescent="0.35">
      <c r="B42" t="s">
        <v>47</v>
      </c>
      <c r="C42" s="37"/>
      <c r="D42" s="37"/>
      <c r="F42" s="12">
        <v>0</v>
      </c>
      <c r="G42" s="12">
        <v>0.6</v>
      </c>
      <c r="H42" s="12">
        <v>0.25</v>
      </c>
      <c r="I42" s="40">
        <v>0.15000000000000002</v>
      </c>
      <c r="J42" s="37"/>
      <c r="K42" s="37"/>
      <c r="L42" s="37"/>
    </row>
    <row r="43" spans="2:12" x14ac:dyDescent="0.35">
      <c r="C43" s="37"/>
      <c r="D43" s="37"/>
      <c r="F43" s="37"/>
      <c r="G43" s="37"/>
      <c r="H43" s="37"/>
      <c r="I43" s="37"/>
      <c r="J43" s="37"/>
      <c r="K43" s="37"/>
      <c r="L43" s="37"/>
    </row>
    <row r="44" spans="2:12" x14ac:dyDescent="0.35">
      <c r="C44" s="37"/>
      <c r="D44" s="37"/>
      <c r="F44" s="41">
        <f>EOMONTH(F33,1)</f>
        <v>43769</v>
      </c>
      <c r="G44" s="41">
        <f>EOMONTH(F44,1)</f>
        <v>43799</v>
      </c>
      <c r="H44" s="41">
        <f>EOMONTH(G44,1)</f>
        <v>43830</v>
      </c>
      <c r="I44" s="37"/>
      <c r="J44" s="37"/>
      <c r="K44" s="37"/>
      <c r="L44" s="37"/>
    </row>
    <row r="45" spans="2:12" x14ac:dyDescent="0.35">
      <c r="B45" t="s">
        <v>48</v>
      </c>
      <c r="C45" s="37"/>
      <c r="D45" s="37"/>
      <c r="F45" s="12">
        <v>0.5</v>
      </c>
      <c r="G45" s="12">
        <v>0.4</v>
      </c>
      <c r="H45" s="40">
        <f>1-F45-G45</f>
        <v>9.9999999999999978E-2</v>
      </c>
      <c r="I45" s="37"/>
      <c r="J45" s="37"/>
      <c r="K45" s="37"/>
      <c r="L45" s="37"/>
    </row>
    <row r="46" spans="2:12" x14ac:dyDescent="0.35">
      <c r="C46" s="37"/>
      <c r="D46" s="37"/>
      <c r="F46" s="37"/>
      <c r="G46" s="37"/>
      <c r="H46" s="37"/>
      <c r="I46" s="37"/>
      <c r="J46" s="37"/>
      <c r="K46" s="37"/>
      <c r="L46" s="37"/>
    </row>
    <row r="47" spans="2:12" x14ac:dyDescent="0.35">
      <c r="B47" s="8" t="s">
        <v>62</v>
      </c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2:12" x14ac:dyDescent="0.35">
      <c r="C48" s="38"/>
      <c r="D48" s="38"/>
      <c r="F48" s="37"/>
      <c r="G48" s="37"/>
      <c r="H48" s="37"/>
      <c r="I48" s="38"/>
      <c r="J48" s="38"/>
      <c r="K48" s="38"/>
      <c r="L48" s="38"/>
    </row>
    <row r="49" spans="2:12" x14ac:dyDescent="0.35">
      <c r="C49" s="37"/>
      <c r="D49" s="37"/>
      <c r="F49" s="39" t="s">
        <v>49</v>
      </c>
      <c r="G49" s="39" t="s">
        <v>44</v>
      </c>
      <c r="H49" s="39" t="s">
        <v>45</v>
      </c>
      <c r="I49" s="39" t="s">
        <v>46</v>
      </c>
      <c r="J49" s="37"/>
      <c r="K49" s="37"/>
      <c r="L49" s="37"/>
    </row>
    <row r="50" spans="2:12" x14ac:dyDescent="0.35">
      <c r="B50" t="s">
        <v>61</v>
      </c>
      <c r="C50" s="37"/>
      <c r="D50" s="37"/>
      <c r="F50" s="12">
        <v>0.2</v>
      </c>
      <c r="G50" s="12">
        <v>0.65</v>
      </c>
      <c r="H50" s="12">
        <v>0.1</v>
      </c>
      <c r="I50" s="40">
        <v>5.0000000000000044E-2</v>
      </c>
      <c r="J50" s="37"/>
      <c r="K50" s="37"/>
      <c r="L50" s="37"/>
    </row>
    <row r="52" spans="2:12" x14ac:dyDescent="0.35">
      <c r="C52" s="37"/>
      <c r="D52" s="37"/>
      <c r="F52" s="41">
        <f>F44</f>
        <v>43769</v>
      </c>
      <c r="G52" s="41">
        <f t="shared" ref="G52:H52" si="1">G44</f>
        <v>43799</v>
      </c>
      <c r="H52" s="41">
        <f t="shared" si="1"/>
        <v>43830</v>
      </c>
      <c r="I52" s="37"/>
      <c r="J52" s="37"/>
      <c r="K52" s="37"/>
      <c r="L52" s="37"/>
    </row>
    <row r="53" spans="2:12" x14ac:dyDescent="0.35">
      <c r="B53" t="s">
        <v>50</v>
      </c>
      <c r="C53" s="37"/>
      <c r="D53" s="37"/>
      <c r="F53" s="12">
        <v>0.8</v>
      </c>
      <c r="G53" s="12">
        <v>0.12</v>
      </c>
      <c r="H53" s="40">
        <f>1-F53-G53</f>
        <v>7.999999999999996E-2</v>
      </c>
      <c r="I53" s="37"/>
      <c r="J53" s="37"/>
      <c r="K53" s="37"/>
      <c r="L53" s="37"/>
    </row>
    <row r="54" spans="2:12" x14ac:dyDescent="0.35">
      <c r="C54" s="37"/>
      <c r="D54" s="37"/>
      <c r="E54" s="37"/>
      <c r="F54" s="37"/>
      <c r="G54" s="42"/>
      <c r="H54" s="37"/>
      <c r="I54" s="37"/>
      <c r="J54" s="37"/>
      <c r="K54" s="37"/>
      <c r="L54" s="37"/>
    </row>
    <row r="55" spans="2:12" x14ac:dyDescent="0.35">
      <c r="B55" s="8" t="s">
        <v>59</v>
      </c>
      <c r="C55" s="8"/>
      <c r="D55" s="8"/>
      <c r="E55" s="8"/>
      <c r="F55" s="8"/>
      <c r="G55" s="8"/>
      <c r="H55" s="8"/>
      <c r="I55" s="8"/>
      <c r="J55" s="8"/>
      <c r="K55" s="8"/>
      <c r="L55" s="8"/>
    </row>
    <row r="57" spans="2:12" x14ac:dyDescent="0.35">
      <c r="B57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4F76-CC90-4691-84F7-B07D8F5D7B07}">
  <dimension ref="A1:AO57"/>
  <sheetViews>
    <sheetView zoomScale="85" zoomScaleNormal="85" workbookViewId="0">
      <pane xSplit="3" ySplit="4" topLeftCell="D48" activePane="bottomRight" state="frozen"/>
      <selection pane="topRight" activeCell="D1" sqref="D1"/>
      <selection pane="bottomLeft" activeCell="A5" sqref="A5"/>
      <selection pane="bottomRight" activeCell="C59" sqref="C59"/>
    </sheetView>
  </sheetViews>
  <sheetFormatPr defaultColWidth="0" defaultRowHeight="14.5" x14ac:dyDescent="0.35"/>
  <cols>
    <col min="1" max="1" width="3.90625" customWidth="1"/>
    <col min="2" max="2" width="28.81640625" customWidth="1"/>
    <col min="3" max="4" width="10.453125" bestFit="1" customWidth="1"/>
    <col min="5" max="5" width="18.90625" bestFit="1" customWidth="1"/>
    <col min="6" max="40" width="11" bestFit="1" customWidth="1"/>
    <col min="41" max="41" width="0" hidden="1" customWidth="1"/>
    <col min="42" max="16384" width="8.7265625" hidden="1"/>
  </cols>
  <sheetData>
    <row r="1" spans="2:41" x14ac:dyDescent="0.35">
      <c r="D1">
        <v>0</v>
      </c>
      <c r="E1">
        <f>D1+1</f>
        <v>1</v>
      </c>
      <c r="F1">
        <f t="shared" ref="F1:AE1" si="0">E1+1</f>
        <v>2</v>
      </c>
      <c r="G1">
        <f t="shared" si="0"/>
        <v>3</v>
      </c>
      <c r="H1">
        <f t="shared" si="0"/>
        <v>4</v>
      </c>
      <c r="I1">
        <f t="shared" si="0"/>
        <v>5</v>
      </c>
      <c r="J1">
        <f t="shared" si="0"/>
        <v>6</v>
      </c>
      <c r="K1">
        <f t="shared" si="0"/>
        <v>7</v>
      </c>
      <c r="L1">
        <f t="shared" si="0"/>
        <v>8</v>
      </c>
      <c r="M1">
        <f t="shared" si="0"/>
        <v>9</v>
      </c>
      <c r="N1">
        <f t="shared" si="0"/>
        <v>10</v>
      </c>
      <c r="O1">
        <f t="shared" si="0"/>
        <v>11</v>
      </c>
      <c r="P1">
        <f t="shared" si="0"/>
        <v>12</v>
      </c>
      <c r="Q1">
        <f t="shared" si="0"/>
        <v>13</v>
      </c>
      <c r="R1">
        <f t="shared" si="0"/>
        <v>14</v>
      </c>
      <c r="S1">
        <f t="shared" si="0"/>
        <v>15</v>
      </c>
      <c r="T1">
        <f t="shared" si="0"/>
        <v>16</v>
      </c>
      <c r="U1">
        <f t="shared" si="0"/>
        <v>17</v>
      </c>
      <c r="V1">
        <f t="shared" si="0"/>
        <v>18</v>
      </c>
      <c r="W1">
        <f t="shared" si="0"/>
        <v>19</v>
      </c>
      <c r="X1">
        <f t="shared" si="0"/>
        <v>20</v>
      </c>
      <c r="Y1">
        <f t="shared" si="0"/>
        <v>21</v>
      </c>
      <c r="Z1">
        <f t="shared" si="0"/>
        <v>22</v>
      </c>
      <c r="AA1">
        <f t="shared" si="0"/>
        <v>23</v>
      </c>
      <c r="AB1">
        <f t="shared" si="0"/>
        <v>24</v>
      </c>
      <c r="AC1">
        <f t="shared" si="0"/>
        <v>25</v>
      </c>
      <c r="AD1">
        <f t="shared" si="0"/>
        <v>26</v>
      </c>
      <c r="AE1">
        <f t="shared" si="0"/>
        <v>27</v>
      </c>
      <c r="AF1">
        <f t="shared" ref="AF1:AN1" si="1">AE1+1</f>
        <v>28</v>
      </c>
      <c r="AG1">
        <f t="shared" si="1"/>
        <v>29</v>
      </c>
      <c r="AH1">
        <f t="shared" si="1"/>
        <v>30</v>
      </c>
      <c r="AI1">
        <f t="shared" si="1"/>
        <v>31</v>
      </c>
      <c r="AJ1">
        <f t="shared" si="1"/>
        <v>32</v>
      </c>
      <c r="AK1">
        <f t="shared" si="1"/>
        <v>33</v>
      </c>
      <c r="AL1">
        <f t="shared" si="1"/>
        <v>34</v>
      </c>
      <c r="AM1">
        <f t="shared" si="1"/>
        <v>35</v>
      </c>
      <c r="AN1">
        <f t="shared" si="1"/>
        <v>36</v>
      </c>
    </row>
    <row r="2" spans="2:41" x14ac:dyDescent="0.35">
      <c r="E2" s="43">
        <v>43739</v>
      </c>
      <c r="F2" s="43">
        <f>E3+1</f>
        <v>43770</v>
      </c>
      <c r="G2" s="43">
        <f t="shared" ref="G2:AN2" si="2">F3+1</f>
        <v>43800</v>
      </c>
      <c r="H2" s="43">
        <f t="shared" si="2"/>
        <v>43831</v>
      </c>
      <c r="I2" s="43">
        <f t="shared" si="2"/>
        <v>43862</v>
      </c>
      <c r="J2" s="43">
        <f t="shared" si="2"/>
        <v>43891</v>
      </c>
      <c r="K2" s="43">
        <f t="shared" si="2"/>
        <v>43922</v>
      </c>
      <c r="L2" s="43">
        <f t="shared" si="2"/>
        <v>43952</v>
      </c>
      <c r="M2" s="43">
        <f t="shared" si="2"/>
        <v>43983</v>
      </c>
      <c r="N2" s="43">
        <f t="shared" si="2"/>
        <v>44013</v>
      </c>
      <c r="O2" s="43">
        <f t="shared" si="2"/>
        <v>44044</v>
      </c>
      <c r="P2" s="43">
        <f t="shared" si="2"/>
        <v>44075</v>
      </c>
      <c r="Q2" s="43">
        <f t="shared" si="2"/>
        <v>44105</v>
      </c>
      <c r="R2" s="43">
        <f t="shared" si="2"/>
        <v>44136</v>
      </c>
      <c r="S2" s="43">
        <f t="shared" si="2"/>
        <v>44166</v>
      </c>
      <c r="T2" s="43">
        <f t="shared" si="2"/>
        <v>44197</v>
      </c>
      <c r="U2" s="43">
        <f t="shared" si="2"/>
        <v>44228</v>
      </c>
      <c r="V2" s="43">
        <f t="shared" si="2"/>
        <v>44256</v>
      </c>
      <c r="W2" s="43">
        <f t="shared" si="2"/>
        <v>44287</v>
      </c>
      <c r="X2" s="43">
        <f t="shared" si="2"/>
        <v>44317</v>
      </c>
      <c r="Y2" s="43">
        <f t="shared" si="2"/>
        <v>44348</v>
      </c>
      <c r="Z2" s="43">
        <f t="shared" si="2"/>
        <v>44378</v>
      </c>
      <c r="AA2" s="43">
        <f t="shared" si="2"/>
        <v>44409</v>
      </c>
      <c r="AB2" s="43">
        <f t="shared" si="2"/>
        <v>44440</v>
      </c>
      <c r="AC2" s="43">
        <f t="shared" si="2"/>
        <v>44470</v>
      </c>
      <c r="AD2" s="43">
        <f t="shared" si="2"/>
        <v>44501</v>
      </c>
      <c r="AE2" s="43">
        <f t="shared" si="2"/>
        <v>44531</v>
      </c>
      <c r="AF2" s="43">
        <f t="shared" si="2"/>
        <v>44562</v>
      </c>
      <c r="AG2" s="43">
        <f t="shared" si="2"/>
        <v>44593</v>
      </c>
      <c r="AH2" s="43">
        <f t="shared" si="2"/>
        <v>44621</v>
      </c>
      <c r="AI2" s="43">
        <f t="shared" si="2"/>
        <v>44652</v>
      </c>
      <c r="AJ2" s="43">
        <f t="shared" si="2"/>
        <v>44682</v>
      </c>
      <c r="AK2" s="43">
        <f t="shared" si="2"/>
        <v>44713</v>
      </c>
      <c r="AL2" s="43">
        <f t="shared" si="2"/>
        <v>44743</v>
      </c>
      <c r="AM2" s="43">
        <f t="shared" si="2"/>
        <v>44774</v>
      </c>
      <c r="AN2" s="43">
        <f t="shared" si="2"/>
        <v>44805</v>
      </c>
      <c r="AO2" s="43"/>
    </row>
    <row r="3" spans="2:41" x14ac:dyDescent="0.35">
      <c r="D3" s="43">
        <f>E2-1</f>
        <v>43738</v>
      </c>
      <c r="E3" s="43">
        <f>EOMONTH(E2,0)</f>
        <v>43769</v>
      </c>
      <c r="F3" s="43">
        <f>EOMONTH(F2,0)</f>
        <v>43799</v>
      </c>
      <c r="G3" s="43">
        <f t="shared" ref="G3:AE3" si="3">EOMONTH(G2,0)</f>
        <v>43830</v>
      </c>
      <c r="H3" s="43">
        <f t="shared" si="3"/>
        <v>43861</v>
      </c>
      <c r="I3" s="43">
        <f t="shared" si="3"/>
        <v>43890</v>
      </c>
      <c r="J3" s="43">
        <f t="shared" si="3"/>
        <v>43921</v>
      </c>
      <c r="K3" s="43">
        <f t="shared" si="3"/>
        <v>43951</v>
      </c>
      <c r="L3" s="43">
        <f t="shared" si="3"/>
        <v>43982</v>
      </c>
      <c r="M3" s="43">
        <f t="shared" si="3"/>
        <v>44012</v>
      </c>
      <c r="N3" s="43">
        <f t="shared" si="3"/>
        <v>44043</v>
      </c>
      <c r="O3" s="43">
        <f t="shared" si="3"/>
        <v>44074</v>
      </c>
      <c r="P3" s="43">
        <f t="shared" si="3"/>
        <v>44104</v>
      </c>
      <c r="Q3" s="43">
        <f t="shared" si="3"/>
        <v>44135</v>
      </c>
      <c r="R3" s="43">
        <f t="shared" si="3"/>
        <v>44165</v>
      </c>
      <c r="S3" s="43">
        <f t="shared" si="3"/>
        <v>44196</v>
      </c>
      <c r="T3" s="43">
        <f t="shared" si="3"/>
        <v>44227</v>
      </c>
      <c r="U3" s="43">
        <f t="shared" si="3"/>
        <v>44255</v>
      </c>
      <c r="V3" s="43">
        <f t="shared" si="3"/>
        <v>44286</v>
      </c>
      <c r="W3" s="43">
        <f t="shared" si="3"/>
        <v>44316</v>
      </c>
      <c r="X3" s="43">
        <f t="shared" si="3"/>
        <v>44347</v>
      </c>
      <c r="Y3" s="43">
        <f t="shared" si="3"/>
        <v>44377</v>
      </c>
      <c r="Z3" s="43">
        <f t="shared" si="3"/>
        <v>44408</v>
      </c>
      <c r="AA3" s="43">
        <f t="shared" si="3"/>
        <v>44439</v>
      </c>
      <c r="AB3" s="43">
        <f t="shared" si="3"/>
        <v>44469</v>
      </c>
      <c r="AC3" s="43">
        <f t="shared" si="3"/>
        <v>44500</v>
      </c>
      <c r="AD3" s="43">
        <f t="shared" si="3"/>
        <v>44530</v>
      </c>
      <c r="AE3" s="43">
        <f t="shared" si="3"/>
        <v>44561</v>
      </c>
      <c r="AF3" s="43">
        <f t="shared" ref="AF3" si="4">EOMONTH(AF2,0)</f>
        <v>44592</v>
      </c>
      <c r="AG3" s="43">
        <f t="shared" ref="AG3" si="5">EOMONTH(AG2,0)</f>
        <v>44620</v>
      </c>
      <c r="AH3" s="43">
        <f t="shared" ref="AH3" si="6">EOMONTH(AH2,0)</f>
        <v>44651</v>
      </c>
      <c r="AI3" s="43">
        <f t="shared" ref="AI3" si="7">EOMONTH(AI2,0)</f>
        <v>44681</v>
      </c>
      <c r="AJ3" s="43">
        <f t="shared" ref="AJ3" si="8">EOMONTH(AJ2,0)</f>
        <v>44712</v>
      </c>
      <c r="AK3" s="43">
        <f t="shared" ref="AK3" si="9">EOMONTH(AK2,0)</f>
        <v>44742</v>
      </c>
      <c r="AL3" s="43">
        <f t="shared" ref="AL3" si="10">EOMONTH(AL2,0)</f>
        <v>44773</v>
      </c>
      <c r="AM3" s="43">
        <f t="shared" ref="AM3" si="11">EOMONTH(AM2,0)</f>
        <v>44804</v>
      </c>
      <c r="AN3" s="43">
        <f t="shared" ref="AN3" si="12">EOMONTH(AN2,0)</f>
        <v>44834</v>
      </c>
      <c r="AO3" s="43"/>
    </row>
    <row r="4" spans="2:41" x14ac:dyDescent="0.35">
      <c r="D4">
        <f>YEAR(D3)</f>
        <v>2019</v>
      </c>
      <c r="E4">
        <f t="shared" ref="E4:AN4" si="13">YEAR(E3)</f>
        <v>2019</v>
      </c>
      <c r="F4">
        <f t="shared" si="13"/>
        <v>2019</v>
      </c>
      <c r="G4">
        <f t="shared" si="13"/>
        <v>2019</v>
      </c>
      <c r="H4">
        <f t="shared" si="13"/>
        <v>2020</v>
      </c>
      <c r="I4">
        <f t="shared" si="13"/>
        <v>2020</v>
      </c>
      <c r="J4">
        <f t="shared" si="13"/>
        <v>2020</v>
      </c>
      <c r="K4">
        <f t="shared" si="13"/>
        <v>2020</v>
      </c>
      <c r="L4">
        <f t="shared" si="13"/>
        <v>2020</v>
      </c>
      <c r="M4">
        <f t="shared" si="13"/>
        <v>2020</v>
      </c>
      <c r="N4">
        <f t="shared" si="13"/>
        <v>2020</v>
      </c>
      <c r="O4">
        <f t="shared" si="13"/>
        <v>2020</v>
      </c>
      <c r="P4">
        <f t="shared" si="13"/>
        <v>2020</v>
      </c>
      <c r="Q4">
        <f t="shared" si="13"/>
        <v>2020</v>
      </c>
      <c r="R4">
        <f t="shared" si="13"/>
        <v>2020</v>
      </c>
      <c r="S4">
        <f t="shared" si="13"/>
        <v>2020</v>
      </c>
      <c r="T4">
        <f t="shared" si="13"/>
        <v>2021</v>
      </c>
      <c r="U4">
        <f t="shared" si="13"/>
        <v>2021</v>
      </c>
      <c r="V4">
        <f t="shared" si="13"/>
        <v>2021</v>
      </c>
      <c r="W4">
        <f t="shared" si="13"/>
        <v>2021</v>
      </c>
      <c r="X4">
        <f t="shared" si="13"/>
        <v>2021</v>
      </c>
      <c r="Y4">
        <f t="shared" si="13"/>
        <v>2021</v>
      </c>
      <c r="Z4">
        <f t="shared" si="13"/>
        <v>2021</v>
      </c>
      <c r="AA4">
        <f t="shared" si="13"/>
        <v>2021</v>
      </c>
      <c r="AB4">
        <f t="shared" si="13"/>
        <v>2021</v>
      </c>
      <c r="AC4">
        <f t="shared" si="13"/>
        <v>2021</v>
      </c>
      <c r="AD4">
        <f t="shared" si="13"/>
        <v>2021</v>
      </c>
      <c r="AE4">
        <f t="shared" si="13"/>
        <v>2021</v>
      </c>
      <c r="AF4">
        <f t="shared" si="13"/>
        <v>2022</v>
      </c>
      <c r="AG4">
        <f t="shared" si="13"/>
        <v>2022</v>
      </c>
      <c r="AH4">
        <f t="shared" si="13"/>
        <v>2022</v>
      </c>
      <c r="AI4">
        <f t="shared" si="13"/>
        <v>2022</v>
      </c>
      <c r="AJ4">
        <f t="shared" si="13"/>
        <v>2022</v>
      </c>
      <c r="AK4">
        <f t="shared" si="13"/>
        <v>2022</v>
      </c>
      <c r="AL4">
        <f t="shared" si="13"/>
        <v>2022</v>
      </c>
      <c r="AM4">
        <f t="shared" si="13"/>
        <v>2022</v>
      </c>
      <c r="AN4">
        <f t="shared" si="13"/>
        <v>2022</v>
      </c>
    </row>
    <row r="5" spans="2:41" x14ac:dyDescent="0.35">
      <c r="E5">
        <f>E3-D3</f>
        <v>31</v>
      </c>
      <c r="F5">
        <f t="shared" ref="F5:AN5" si="14">F3-E3</f>
        <v>30</v>
      </c>
      <c r="G5">
        <f t="shared" si="14"/>
        <v>31</v>
      </c>
      <c r="H5">
        <f t="shared" si="14"/>
        <v>31</v>
      </c>
      <c r="I5">
        <f t="shared" si="14"/>
        <v>29</v>
      </c>
      <c r="J5">
        <f t="shared" si="14"/>
        <v>31</v>
      </c>
      <c r="K5">
        <f t="shared" si="14"/>
        <v>30</v>
      </c>
      <c r="L5">
        <f t="shared" si="14"/>
        <v>31</v>
      </c>
      <c r="M5">
        <f t="shared" si="14"/>
        <v>30</v>
      </c>
      <c r="N5">
        <f t="shared" si="14"/>
        <v>31</v>
      </c>
      <c r="O5">
        <f t="shared" si="14"/>
        <v>31</v>
      </c>
      <c r="P5">
        <f t="shared" si="14"/>
        <v>30</v>
      </c>
      <c r="Q5">
        <f t="shared" si="14"/>
        <v>31</v>
      </c>
      <c r="R5">
        <f t="shared" si="14"/>
        <v>30</v>
      </c>
      <c r="S5">
        <f t="shared" si="14"/>
        <v>31</v>
      </c>
      <c r="T5">
        <f t="shared" si="14"/>
        <v>31</v>
      </c>
      <c r="U5">
        <f t="shared" si="14"/>
        <v>28</v>
      </c>
      <c r="V5">
        <f t="shared" si="14"/>
        <v>31</v>
      </c>
      <c r="W5">
        <f t="shared" si="14"/>
        <v>30</v>
      </c>
      <c r="X5">
        <f t="shared" si="14"/>
        <v>31</v>
      </c>
      <c r="Y5">
        <f t="shared" si="14"/>
        <v>30</v>
      </c>
      <c r="Z5">
        <f t="shared" si="14"/>
        <v>31</v>
      </c>
      <c r="AA5">
        <f t="shared" si="14"/>
        <v>31</v>
      </c>
      <c r="AB5">
        <f t="shared" si="14"/>
        <v>30</v>
      </c>
      <c r="AC5">
        <f t="shared" si="14"/>
        <v>31</v>
      </c>
      <c r="AD5">
        <f t="shared" si="14"/>
        <v>30</v>
      </c>
      <c r="AE5">
        <f t="shared" si="14"/>
        <v>31</v>
      </c>
      <c r="AF5">
        <f t="shared" si="14"/>
        <v>31</v>
      </c>
      <c r="AG5">
        <f t="shared" si="14"/>
        <v>28</v>
      </c>
      <c r="AH5">
        <f t="shared" si="14"/>
        <v>31</v>
      </c>
      <c r="AI5">
        <f t="shared" si="14"/>
        <v>30</v>
      </c>
      <c r="AJ5">
        <f t="shared" si="14"/>
        <v>31</v>
      </c>
      <c r="AK5">
        <f t="shared" si="14"/>
        <v>30</v>
      </c>
      <c r="AL5">
        <f t="shared" si="14"/>
        <v>31</v>
      </c>
      <c r="AM5">
        <f t="shared" si="14"/>
        <v>31</v>
      </c>
      <c r="AN5">
        <f t="shared" si="14"/>
        <v>30</v>
      </c>
    </row>
    <row r="7" spans="2:41" x14ac:dyDescent="0.35">
      <c r="B7" t="s">
        <v>64</v>
      </c>
      <c r="E7" s="44">
        <v>0.23</v>
      </c>
      <c r="F7" s="44">
        <v>0.23</v>
      </c>
      <c r="G7" s="44">
        <v>0.23</v>
      </c>
      <c r="H7" s="44">
        <v>0.2</v>
      </c>
      <c r="I7" s="44">
        <v>0.2</v>
      </c>
      <c r="J7" s="44">
        <v>0.2</v>
      </c>
      <c r="K7" s="44">
        <v>0.3</v>
      </c>
      <c r="L7" s="44">
        <v>0.3</v>
      </c>
      <c r="M7" s="44">
        <v>0.3</v>
      </c>
      <c r="N7" s="44">
        <v>0.27</v>
      </c>
      <c r="O7" s="44">
        <v>0.27</v>
      </c>
      <c r="P7" s="44">
        <v>0.27</v>
      </c>
      <c r="Q7" s="44">
        <f>E7</f>
        <v>0.23</v>
      </c>
      <c r="R7" s="44">
        <f t="shared" ref="R7:AN7" si="15">F7</f>
        <v>0.23</v>
      </c>
      <c r="S7" s="44">
        <f t="shared" si="15"/>
        <v>0.23</v>
      </c>
      <c r="T7" s="44">
        <f t="shared" si="15"/>
        <v>0.2</v>
      </c>
      <c r="U7" s="44">
        <f t="shared" si="15"/>
        <v>0.2</v>
      </c>
      <c r="V7" s="44">
        <f t="shared" si="15"/>
        <v>0.2</v>
      </c>
      <c r="W7" s="44">
        <f t="shared" si="15"/>
        <v>0.3</v>
      </c>
      <c r="X7" s="44">
        <f t="shared" si="15"/>
        <v>0.3</v>
      </c>
      <c r="Y7" s="44">
        <f t="shared" si="15"/>
        <v>0.3</v>
      </c>
      <c r="Z7" s="44">
        <f t="shared" si="15"/>
        <v>0.27</v>
      </c>
      <c r="AA7" s="44">
        <f t="shared" si="15"/>
        <v>0.27</v>
      </c>
      <c r="AB7" s="44">
        <f t="shared" si="15"/>
        <v>0.27</v>
      </c>
      <c r="AC7" s="44">
        <f t="shared" si="15"/>
        <v>0.23</v>
      </c>
      <c r="AD7" s="44">
        <f t="shared" si="15"/>
        <v>0.23</v>
      </c>
      <c r="AE7" s="44">
        <f t="shared" si="15"/>
        <v>0.23</v>
      </c>
      <c r="AF7" s="44">
        <f t="shared" si="15"/>
        <v>0.2</v>
      </c>
      <c r="AG7" s="44">
        <f t="shared" si="15"/>
        <v>0.2</v>
      </c>
      <c r="AH7" s="44">
        <f t="shared" si="15"/>
        <v>0.2</v>
      </c>
      <c r="AI7" s="44">
        <f t="shared" si="15"/>
        <v>0.3</v>
      </c>
      <c r="AJ7" s="44">
        <f t="shared" si="15"/>
        <v>0.3</v>
      </c>
      <c r="AK7" s="44">
        <f t="shared" si="15"/>
        <v>0.3</v>
      </c>
      <c r="AL7" s="44">
        <f t="shared" si="15"/>
        <v>0.27</v>
      </c>
      <c r="AM7" s="44">
        <f t="shared" si="15"/>
        <v>0.27</v>
      </c>
      <c r="AN7" s="44">
        <f t="shared" si="15"/>
        <v>0.27</v>
      </c>
    </row>
    <row r="8" spans="2:41" x14ac:dyDescent="0.35">
      <c r="B8" t="s">
        <v>65</v>
      </c>
      <c r="E8" s="45">
        <f>E7/3</f>
        <v>7.6666666666666675E-2</v>
      </c>
      <c r="F8" s="45">
        <f t="shared" ref="F8:AN8" si="16">F7/3</f>
        <v>7.6666666666666675E-2</v>
      </c>
      <c r="G8" s="45">
        <f t="shared" si="16"/>
        <v>7.6666666666666675E-2</v>
      </c>
      <c r="H8" s="45">
        <f t="shared" si="16"/>
        <v>6.6666666666666666E-2</v>
      </c>
      <c r="I8" s="45">
        <f t="shared" si="16"/>
        <v>6.6666666666666666E-2</v>
      </c>
      <c r="J8" s="45">
        <f t="shared" si="16"/>
        <v>6.6666666666666666E-2</v>
      </c>
      <c r="K8" s="45">
        <f t="shared" si="16"/>
        <v>9.9999999999999992E-2</v>
      </c>
      <c r="L8" s="45">
        <f t="shared" si="16"/>
        <v>9.9999999999999992E-2</v>
      </c>
      <c r="M8" s="45">
        <f t="shared" si="16"/>
        <v>9.9999999999999992E-2</v>
      </c>
      <c r="N8" s="45">
        <f t="shared" si="16"/>
        <v>9.0000000000000011E-2</v>
      </c>
      <c r="O8" s="45">
        <f t="shared" si="16"/>
        <v>9.0000000000000011E-2</v>
      </c>
      <c r="P8" s="45">
        <f t="shared" si="16"/>
        <v>9.0000000000000011E-2</v>
      </c>
      <c r="Q8" s="45">
        <f t="shared" si="16"/>
        <v>7.6666666666666675E-2</v>
      </c>
      <c r="R8" s="45">
        <f t="shared" si="16"/>
        <v>7.6666666666666675E-2</v>
      </c>
      <c r="S8" s="45">
        <f t="shared" si="16"/>
        <v>7.6666666666666675E-2</v>
      </c>
      <c r="T8" s="45">
        <f t="shared" si="16"/>
        <v>6.6666666666666666E-2</v>
      </c>
      <c r="U8" s="45">
        <f t="shared" si="16"/>
        <v>6.6666666666666666E-2</v>
      </c>
      <c r="V8" s="45">
        <f t="shared" si="16"/>
        <v>6.6666666666666666E-2</v>
      </c>
      <c r="W8" s="45">
        <f t="shared" si="16"/>
        <v>9.9999999999999992E-2</v>
      </c>
      <c r="X8" s="45">
        <f t="shared" si="16"/>
        <v>9.9999999999999992E-2</v>
      </c>
      <c r="Y8" s="45">
        <f t="shared" si="16"/>
        <v>9.9999999999999992E-2</v>
      </c>
      <c r="Z8" s="45">
        <f t="shared" si="16"/>
        <v>9.0000000000000011E-2</v>
      </c>
      <c r="AA8" s="45">
        <f t="shared" si="16"/>
        <v>9.0000000000000011E-2</v>
      </c>
      <c r="AB8" s="45">
        <f t="shared" si="16"/>
        <v>9.0000000000000011E-2</v>
      </c>
      <c r="AC8" s="45">
        <f t="shared" si="16"/>
        <v>7.6666666666666675E-2</v>
      </c>
      <c r="AD8" s="45">
        <f t="shared" si="16"/>
        <v>7.6666666666666675E-2</v>
      </c>
      <c r="AE8" s="45">
        <f t="shared" si="16"/>
        <v>7.6666666666666675E-2</v>
      </c>
      <c r="AF8" s="45">
        <f t="shared" si="16"/>
        <v>6.6666666666666666E-2</v>
      </c>
      <c r="AG8" s="45">
        <f t="shared" si="16"/>
        <v>6.6666666666666666E-2</v>
      </c>
      <c r="AH8" s="45">
        <f t="shared" si="16"/>
        <v>6.6666666666666666E-2</v>
      </c>
      <c r="AI8" s="45">
        <f t="shared" si="16"/>
        <v>9.9999999999999992E-2</v>
      </c>
      <c r="AJ8" s="45">
        <f t="shared" si="16"/>
        <v>9.9999999999999992E-2</v>
      </c>
      <c r="AK8" s="45">
        <f t="shared" si="16"/>
        <v>9.9999999999999992E-2</v>
      </c>
      <c r="AL8" s="45">
        <f t="shared" si="16"/>
        <v>9.0000000000000011E-2</v>
      </c>
      <c r="AM8" s="45">
        <f t="shared" si="16"/>
        <v>9.0000000000000011E-2</v>
      </c>
      <c r="AN8" s="45">
        <f t="shared" si="16"/>
        <v>9.0000000000000011E-2</v>
      </c>
    </row>
    <row r="10" spans="2:41" x14ac:dyDescent="0.35">
      <c r="B10" t="s">
        <v>66</v>
      </c>
      <c r="E10" s="47">
        <f>INDEX(Assumptions!$F$16:$I$16,MATCH(E$4,Assumptions!$F$14:$I$14,0))</f>
        <v>50000</v>
      </c>
      <c r="F10" s="47">
        <f>INDEX(Assumptions!$F$16:$I$16,MATCH(F$4,Assumptions!$F$14:$I$14,0))</f>
        <v>50000</v>
      </c>
      <c r="G10" s="47">
        <f>INDEX(Assumptions!$F$16:$I$16,MATCH(G$4,Assumptions!$F$14:$I$14,0))</f>
        <v>50000</v>
      </c>
      <c r="H10" s="47">
        <f>INDEX(Assumptions!$F$16:$I$16,MATCH(H$4,Assumptions!$F$14:$I$14,0))</f>
        <v>40000</v>
      </c>
      <c r="I10" s="47">
        <f>INDEX(Assumptions!$F$16:$I$16,MATCH(I$4,Assumptions!$F$14:$I$14,0))</f>
        <v>40000</v>
      </c>
      <c r="J10" s="47">
        <f>INDEX(Assumptions!$F$16:$I$16,MATCH(J$4,Assumptions!$F$14:$I$14,0))</f>
        <v>40000</v>
      </c>
      <c r="K10" s="47">
        <f>INDEX(Assumptions!$F$16:$I$16,MATCH(K$4,Assumptions!$F$14:$I$14,0))</f>
        <v>40000</v>
      </c>
      <c r="L10" s="47">
        <f>INDEX(Assumptions!$F$16:$I$16,MATCH(L$4,Assumptions!$F$14:$I$14,0))</f>
        <v>40000</v>
      </c>
      <c r="M10" s="47">
        <f>INDEX(Assumptions!$F$16:$I$16,MATCH(M$4,Assumptions!$F$14:$I$14,0))</f>
        <v>40000</v>
      </c>
      <c r="N10" s="47">
        <f>INDEX(Assumptions!$F$16:$I$16,MATCH(N$4,Assumptions!$F$14:$I$14,0))</f>
        <v>40000</v>
      </c>
      <c r="O10" s="47">
        <f>INDEX(Assumptions!$F$16:$I$16,MATCH(O$4,Assumptions!$F$14:$I$14,0))</f>
        <v>40000</v>
      </c>
      <c r="P10" s="47">
        <f>INDEX(Assumptions!$F$16:$I$16,MATCH(P$4,Assumptions!$F$14:$I$14,0))</f>
        <v>40000</v>
      </c>
      <c r="Q10" s="47">
        <f>INDEX(Assumptions!$F$16:$I$16,MATCH(Q$4,Assumptions!$F$14:$I$14,0))</f>
        <v>40000</v>
      </c>
      <c r="R10" s="47">
        <f>INDEX(Assumptions!$F$16:$I$16,MATCH(R$4,Assumptions!$F$14:$I$14,0))</f>
        <v>40000</v>
      </c>
      <c r="S10" s="47">
        <f>INDEX(Assumptions!$F$16:$I$16,MATCH(S$4,Assumptions!$F$14:$I$14,0))</f>
        <v>40000</v>
      </c>
      <c r="T10" s="47">
        <f>INDEX(Assumptions!$F$16:$I$16,MATCH(T$4,Assumptions!$F$14:$I$14,0))</f>
        <v>40400</v>
      </c>
      <c r="U10" s="47">
        <f>INDEX(Assumptions!$F$16:$I$16,MATCH(U$4,Assumptions!$F$14:$I$14,0))</f>
        <v>40400</v>
      </c>
      <c r="V10" s="47">
        <f>INDEX(Assumptions!$F$16:$I$16,MATCH(V$4,Assumptions!$F$14:$I$14,0))</f>
        <v>40400</v>
      </c>
      <c r="W10" s="47">
        <f>INDEX(Assumptions!$F$16:$I$16,MATCH(W$4,Assumptions!$F$14:$I$14,0))</f>
        <v>40400</v>
      </c>
      <c r="X10" s="47">
        <f>INDEX(Assumptions!$F$16:$I$16,MATCH(X$4,Assumptions!$F$14:$I$14,0))</f>
        <v>40400</v>
      </c>
      <c r="Y10" s="47">
        <f>INDEX(Assumptions!$F$16:$I$16,MATCH(Y$4,Assumptions!$F$14:$I$14,0))</f>
        <v>40400</v>
      </c>
      <c r="Z10" s="47">
        <f>INDEX(Assumptions!$F$16:$I$16,MATCH(Z$4,Assumptions!$F$14:$I$14,0))</f>
        <v>40400</v>
      </c>
      <c r="AA10" s="47">
        <f>INDEX(Assumptions!$F$16:$I$16,MATCH(AA$4,Assumptions!$F$14:$I$14,0))</f>
        <v>40400</v>
      </c>
      <c r="AB10" s="47">
        <f>INDEX(Assumptions!$F$16:$I$16,MATCH(AB$4,Assumptions!$F$14:$I$14,0))</f>
        <v>40400</v>
      </c>
      <c r="AC10" s="47">
        <f>INDEX(Assumptions!$F$16:$I$16,MATCH(AC$4,Assumptions!$F$14:$I$14,0))</f>
        <v>40400</v>
      </c>
      <c r="AD10" s="47">
        <f>INDEX(Assumptions!$F$16:$I$16,MATCH(AD$4,Assumptions!$F$14:$I$14,0))</f>
        <v>40400</v>
      </c>
      <c r="AE10" s="47">
        <f>INDEX(Assumptions!$F$16:$I$16,MATCH(AE$4,Assumptions!$F$14:$I$14,0))</f>
        <v>40400</v>
      </c>
      <c r="AF10" s="47">
        <f>INDEX(Assumptions!$F$16:$I$16,MATCH(AF$4,Assumptions!$F$14:$I$14,0))</f>
        <v>41208</v>
      </c>
      <c r="AG10" s="47">
        <f>INDEX(Assumptions!$F$16:$I$16,MATCH(AG$4,Assumptions!$F$14:$I$14,0))</f>
        <v>41208</v>
      </c>
      <c r="AH10" s="47">
        <f>INDEX(Assumptions!$F$16:$I$16,MATCH(AH$4,Assumptions!$F$14:$I$14,0))</f>
        <v>41208</v>
      </c>
      <c r="AI10" s="47">
        <f>INDEX(Assumptions!$F$16:$I$16,MATCH(AI$4,Assumptions!$F$14:$I$14,0))</f>
        <v>41208</v>
      </c>
      <c r="AJ10" s="47">
        <f>INDEX(Assumptions!$F$16:$I$16,MATCH(AJ$4,Assumptions!$F$14:$I$14,0))</f>
        <v>41208</v>
      </c>
      <c r="AK10" s="47">
        <f>INDEX(Assumptions!$F$16:$I$16,MATCH(AK$4,Assumptions!$F$14:$I$14,0))</f>
        <v>41208</v>
      </c>
      <c r="AL10" s="47">
        <f>INDEX(Assumptions!$F$16:$I$16,MATCH(AL$4,Assumptions!$F$14:$I$14,0))</f>
        <v>41208</v>
      </c>
      <c r="AM10" s="47">
        <f>INDEX(Assumptions!$F$16:$I$16,MATCH(AM$4,Assumptions!$F$14:$I$14,0))</f>
        <v>41208</v>
      </c>
      <c r="AN10" s="47">
        <f>INDEX(Assumptions!$F$16:$I$16,MATCH(AN$4,Assumptions!$F$14:$I$14,0))</f>
        <v>41208</v>
      </c>
    </row>
    <row r="11" spans="2:41" x14ac:dyDescent="0.35">
      <c r="B11" t="s">
        <v>67</v>
      </c>
      <c r="E11" s="47">
        <f>E10*E8</f>
        <v>3833.3333333333339</v>
      </c>
      <c r="F11" s="47">
        <f t="shared" ref="F11:AN11" si="17">F10*F8</f>
        <v>3833.3333333333339</v>
      </c>
      <c r="G11" s="47">
        <f t="shared" si="17"/>
        <v>3833.3333333333339</v>
      </c>
      <c r="H11" s="47">
        <f t="shared" si="17"/>
        <v>2666.6666666666665</v>
      </c>
      <c r="I11" s="47">
        <f t="shared" si="17"/>
        <v>2666.6666666666665</v>
      </c>
      <c r="J11" s="47">
        <f t="shared" si="17"/>
        <v>2666.6666666666665</v>
      </c>
      <c r="K11" s="47">
        <f t="shared" si="17"/>
        <v>3999.9999999999995</v>
      </c>
      <c r="L11" s="47">
        <f t="shared" si="17"/>
        <v>3999.9999999999995</v>
      </c>
      <c r="M11" s="47">
        <f t="shared" si="17"/>
        <v>3999.9999999999995</v>
      </c>
      <c r="N11" s="47">
        <f t="shared" si="17"/>
        <v>3600.0000000000005</v>
      </c>
      <c r="O11" s="47">
        <f t="shared" si="17"/>
        <v>3600.0000000000005</v>
      </c>
      <c r="P11" s="47">
        <f t="shared" si="17"/>
        <v>3600.0000000000005</v>
      </c>
      <c r="Q11" s="47">
        <f t="shared" si="17"/>
        <v>3066.666666666667</v>
      </c>
      <c r="R11" s="47">
        <f t="shared" si="17"/>
        <v>3066.666666666667</v>
      </c>
      <c r="S11" s="47">
        <f t="shared" si="17"/>
        <v>3066.666666666667</v>
      </c>
      <c r="T11" s="47">
        <f t="shared" si="17"/>
        <v>2693.3333333333335</v>
      </c>
      <c r="U11" s="47">
        <f t="shared" si="17"/>
        <v>2693.3333333333335</v>
      </c>
      <c r="V11" s="47">
        <f t="shared" si="17"/>
        <v>2693.3333333333335</v>
      </c>
      <c r="W11" s="47">
        <f t="shared" si="17"/>
        <v>4039.9999999999995</v>
      </c>
      <c r="X11" s="47">
        <f t="shared" si="17"/>
        <v>4039.9999999999995</v>
      </c>
      <c r="Y11" s="47">
        <f t="shared" si="17"/>
        <v>4039.9999999999995</v>
      </c>
      <c r="Z11" s="47">
        <f t="shared" si="17"/>
        <v>3636.0000000000005</v>
      </c>
      <c r="AA11" s="47">
        <f t="shared" si="17"/>
        <v>3636.0000000000005</v>
      </c>
      <c r="AB11" s="47">
        <f t="shared" si="17"/>
        <v>3636.0000000000005</v>
      </c>
      <c r="AC11" s="47">
        <f t="shared" si="17"/>
        <v>3097.3333333333335</v>
      </c>
      <c r="AD11" s="47">
        <f t="shared" si="17"/>
        <v>3097.3333333333335</v>
      </c>
      <c r="AE11" s="47">
        <f t="shared" si="17"/>
        <v>3097.3333333333335</v>
      </c>
      <c r="AF11" s="47">
        <f t="shared" si="17"/>
        <v>2747.2</v>
      </c>
      <c r="AG11" s="47">
        <f t="shared" si="17"/>
        <v>2747.2</v>
      </c>
      <c r="AH11" s="47">
        <f t="shared" si="17"/>
        <v>2747.2</v>
      </c>
      <c r="AI11" s="47">
        <f t="shared" si="17"/>
        <v>4120.7999999999993</v>
      </c>
      <c r="AJ11" s="47">
        <f t="shared" si="17"/>
        <v>4120.7999999999993</v>
      </c>
      <c r="AK11" s="47">
        <f t="shared" si="17"/>
        <v>4120.7999999999993</v>
      </c>
      <c r="AL11" s="47">
        <f t="shared" si="17"/>
        <v>3708.7200000000003</v>
      </c>
      <c r="AM11" s="47">
        <f t="shared" si="17"/>
        <v>3708.7200000000003</v>
      </c>
      <c r="AN11" s="47">
        <f t="shared" si="17"/>
        <v>3708.7200000000003</v>
      </c>
    </row>
    <row r="13" spans="2:41" x14ac:dyDescent="0.35">
      <c r="B13" t="s">
        <v>68</v>
      </c>
      <c r="E13" s="46">
        <f>INDEX(Assumptions!$F$19:$I$19,MATCH(E$4,Assumptions!$F$14:$I$14,0))</f>
        <v>40</v>
      </c>
      <c r="F13" s="46">
        <f>INDEX(Assumptions!$F$19:$I$19,MATCH(F$4,Assumptions!$F$14:$I$14,0))</f>
        <v>40</v>
      </c>
      <c r="G13" s="46">
        <f>INDEX(Assumptions!$F$19:$I$19,MATCH(G$4,Assumptions!$F$14:$I$14,0))</f>
        <v>40</v>
      </c>
      <c r="H13" s="46">
        <f>INDEX(Assumptions!$F$19:$I$19,MATCH(H$4,Assumptions!$F$14:$I$14,0))</f>
        <v>40.799999999999997</v>
      </c>
      <c r="I13" s="46">
        <f>INDEX(Assumptions!$F$19:$I$19,MATCH(I$4,Assumptions!$F$14:$I$14,0))</f>
        <v>40.799999999999997</v>
      </c>
      <c r="J13" s="46">
        <f>INDEX(Assumptions!$F$19:$I$19,MATCH(J$4,Assumptions!$F$14:$I$14,0))</f>
        <v>40.799999999999997</v>
      </c>
      <c r="K13" s="46">
        <f>INDEX(Assumptions!$F$19:$I$19,MATCH(K$4,Assumptions!$F$14:$I$14,0))</f>
        <v>40.799999999999997</v>
      </c>
      <c r="L13" s="46">
        <f>INDEX(Assumptions!$F$19:$I$19,MATCH(L$4,Assumptions!$F$14:$I$14,0))</f>
        <v>40.799999999999997</v>
      </c>
      <c r="M13" s="46">
        <f>INDEX(Assumptions!$F$19:$I$19,MATCH(M$4,Assumptions!$F$14:$I$14,0))</f>
        <v>40.799999999999997</v>
      </c>
      <c r="N13" s="46">
        <f>INDEX(Assumptions!$F$19:$I$19,MATCH(N$4,Assumptions!$F$14:$I$14,0))</f>
        <v>40.799999999999997</v>
      </c>
      <c r="O13" s="46">
        <f>INDEX(Assumptions!$F$19:$I$19,MATCH(O$4,Assumptions!$F$14:$I$14,0))</f>
        <v>40.799999999999997</v>
      </c>
      <c r="P13" s="46">
        <f>INDEX(Assumptions!$F$19:$I$19,MATCH(P$4,Assumptions!$F$14:$I$14,0))</f>
        <v>40.799999999999997</v>
      </c>
      <c r="Q13" s="46">
        <f>INDEX(Assumptions!$F$19:$I$19,MATCH(Q$4,Assumptions!$F$14:$I$14,0))</f>
        <v>40.799999999999997</v>
      </c>
      <c r="R13" s="46">
        <f>INDEX(Assumptions!$F$19:$I$19,MATCH(R$4,Assumptions!$F$14:$I$14,0))</f>
        <v>40.799999999999997</v>
      </c>
      <c r="S13" s="46">
        <f>INDEX(Assumptions!$F$19:$I$19,MATCH(S$4,Assumptions!$F$14:$I$14,0))</f>
        <v>40.799999999999997</v>
      </c>
      <c r="T13" s="46">
        <f>INDEX(Assumptions!$F$19:$I$19,MATCH(T$4,Assumptions!$F$14:$I$14,0))</f>
        <v>41.616</v>
      </c>
      <c r="U13" s="46">
        <f>INDEX(Assumptions!$F$19:$I$19,MATCH(U$4,Assumptions!$F$14:$I$14,0))</f>
        <v>41.616</v>
      </c>
      <c r="V13" s="46">
        <f>INDEX(Assumptions!$F$19:$I$19,MATCH(V$4,Assumptions!$F$14:$I$14,0))</f>
        <v>41.616</v>
      </c>
      <c r="W13" s="46">
        <f>INDEX(Assumptions!$F$19:$I$19,MATCH(W$4,Assumptions!$F$14:$I$14,0))</f>
        <v>41.616</v>
      </c>
      <c r="X13" s="46">
        <f>INDEX(Assumptions!$F$19:$I$19,MATCH(X$4,Assumptions!$F$14:$I$14,0))</f>
        <v>41.616</v>
      </c>
      <c r="Y13" s="46">
        <f>INDEX(Assumptions!$F$19:$I$19,MATCH(Y$4,Assumptions!$F$14:$I$14,0))</f>
        <v>41.616</v>
      </c>
      <c r="Z13" s="46">
        <f>INDEX(Assumptions!$F$19:$I$19,MATCH(Z$4,Assumptions!$F$14:$I$14,0))</f>
        <v>41.616</v>
      </c>
      <c r="AA13" s="46">
        <f>INDEX(Assumptions!$F$19:$I$19,MATCH(AA$4,Assumptions!$F$14:$I$14,0))</f>
        <v>41.616</v>
      </c>
      <c r="AB13" s="46">
        <f>INDEX(Assumptions!$F$19:$I$19,MATCH(AB$4,Assumptions!$F$14:$I$14,0))</f>
        <v>41.616</v>
      </c>
      <c r="AC13" s="46">
        <f>INDEX(Assumptions!$F$19:$I$19,MATCH(AC$4,Assumptions!$F$14:$I$14,0))</f>
        <v>41.616</v>
      </c>
      <c r="AD13" s="46">
        <f>INDEX(Assumptions!$F$19:$I$19,MATCH(AD$4,Assumptions!$F$14:$I$14,0))</f>
        <v>41.616</v>
      </c>
      <c r="AE13" s="46">
        <f>INDEX(Assumptions!$F$19:$I$19,MATCH(AE$4,Assumptions!$F$14:$I$14,0))</f>
        <v>41.616</v>
      </c>
      <c r="AF13" s="46">
        <f>INDEX(Assumptions!$F$19:$I$19,MATCH(AF$4,Assumptions!$F$14:$I$14,0))</f>
        <v>42.448320000000002</v>
      </c>
      <c r="AG13" s="46">
        <f>INDEX(Assumptions!$F$19:$I$19,MATCH(AG$4,Assumptions!$F$14:$I$14,0))</f>
        <v>42.448320000000002</v>
      </c>
      <c r="AH13" s="46">
        <f>INDEX(Assumptions!$F$19:$I$19,MATCH(AH$4,Assumptions!$F$14:$I$14,0))</f>
        <v>42.448320000000002</v>
      </c>
      <c r="AI13" s="46">
        <f>INDEX(Assumptions!$F$19:$I$19,MATCH(AI$4,Assumptions!$F$14:$I$14,0))</f>
        <v>42.448320000000002</v>
      </c>
      <c r="AJ13" s="46">
        <f>INDEX(Assumptions!$F$19:$I$19,MATCH(AJ$4,Assumptions!$F$14:$I$14,0))</f>
        <v>42.448320000000002</v>
      </c>
      <c r="AK13" s="46">
        <f>INDEX(Assumptions!$F$19:$I$19,MATCH(AK$4,Assumptions!$F$14:$I$14,0))</f>
        <v>42.448320000000002</v>
      </c>
      <c r="AL13" s="46">
        <f>INDEX(Assumptions!$F$19:$I$19,MATCH(AL$4,Assumptions!$F$14:$I$14,0))</f>
        <v>42.448320000000002</v>
      </c>
      <c r="AM13" s="46">
        <f>INDEX(Assumptions!$F$19:$I$19,MATCH(AM$4,Assumptions!$F$14:$I$14,0))</f>
        <v>42.448320000000002</v>
      </c>
      <c r="AN13" s="46">
        <f>INDEX(Assumptions!$F$19:$I$19,MATCH(AN$4,Assumptions!$F$14:$I$14,0))</f>
        <v>42.448320000000002</v>
      </c>
    </row>
    <row r="14" spans="2:41" x14ac:dyDescent="0.35">
      <c r="B14" t="s">
        <v>69</v>
      </c>
      <c r="E14" s="47">
        <f>E13*E11</f>
        <v>153333.33333333337</v>
      </c>
      <c r="F14" s="47">
        <f t="shared" ref="F14:AN14" si="18">F13*F11</f>
        <v>153333.33333333337</v>
      </c>
      <c r="G14" s="47">
        <f t="shared" si="18"/>
        <v>153333.33333333337</v>
      </c>
      <c r="H14" s="47">
        <f t="shared" si="18"/>
        <v>108799.99999999999</v>
      </c>
      <c r="I14" s="47">
        <f t="shared" si="18"/>
        <v>108799.99999999999</v>
      </c>
      <c r="J14" s="47">
        <f t="shared" si="18"/>
        <v>108799.99999999999</v>
      </c>
      <c r="K14" s="47">
        <f t="shared" si="18"/>
        <v>163199.99999999997</v>
      </c>
      <c r="L14" s="47">
        <f t="shared" si="18"/>
        <v>163199.99999999997</v>
      </c>
      <c r="M14" s="47">
        <f t="shared" si="18"/>
        <v>163199.99999999997</v>
      </c>
      <c r="N14" s="47">
        <f t="shared" si="18"/>
        <v>146880</v>
      </c>
      <c r="O14" s="47">
        <f t="shared" si="18"/>
        <v>146880</v>
      </c>
      <c r="P14" s="47">
        <f t="shared" si="18"/>
        <v>146880</v>
      </c>
      <c r="Q14" s="47">
        <f t="shared" si="18"/>
        <v>125120</v>
      </c>
      <c r="R14" s="47">
        <f t="shared" si="18"/>
        <v>125120</v>
      </c>
      <c r="S14" s="47">
        <f t="shared" si="18"/>
        <v>125120</v>
      </c>
      <c r="T14" s="47">
        <f t="shared" si="18"/>
        <v>112085.76000000001</v>
      </c>
      <c r="U14" s="47">
        <f t="shared" si="18"/>
        <v>112085.76000000001</v>
      </c>
      <c r="V14" s="47">
        <f t="shared" si="18"/>
        <v>112085.76000000001</v>
      </c>
      <c r="W14" s="47">
        <f t="shared" si="18"/>
        <v>168128.63999999998</v>
      </c>
      <c r="X14" s="47">
        <f t="shared" si="18"/>
        <v>168128.63999999998</v>
      </c>
      <c r="Y14" s="47">
        <f t="shared" si="18"/>
        <v>168128.63999999998</v>
      </c>
      <c r="Z14" s="47">
        <f t="shared" si="18"/>
        <v>151315.77600000001</v>
      </c>
      <c r="AA14" s="47">
        <f t="shared" si="18"/>
        <v>151315.77600000001</v>
      </c>
      <c r="AB14" s="47">
        <f t="shared" si="18"/>
        <v>151315.77600000001</v>
      </c>
      <c r="AC14" s="47">
        <f t="shared" si="18"/>
        <v>128898.62400000001</v>
      </c>
      <c r="AD14" s="47">
        <f t="shared" si="18"/>
        <v>128898.62400000001</v>
      </c>
      <c r="AE14" s="47">
        <f t="shared" si="18"/>
        <v>128898.62400000001</v>
      </c>
      <c r="AF14" s="47">
        <f t="shared" si="18"/>
        <v>116614.024704</v>
      </c>
      <c r="AG14" s="47">
        <f t="shared" si="18"/>
        <v>116614.024704</v>
      </c>
      <c r="AH14" s="47">
        <f t="shared" si="18"/>
        <v>116614.024704</v>
      </c>
      <c r="AI14" s="47">
        <f t="shared" si="18"/>
        <v>174921.03705599997</v>
      </c>
      <c r="AJ14" s="47">
        <f t="shared" si="18"/>
        <v>174921.03705599997</v>
      </c>
      <c r="AK14" s="47">
        <f t="shared" si="18"/>
        <v>174921.03705599997</v>
      </c>
      <c r="AL14" s="47">
        <f t="shared" si="18"/>
        <v>157428.93335040001</v>
      </c>
      <c r="AM14" s="47">
        <f t="shared" si="18"/>
        <v>157428.93335040001</v>
      </c>
      <c r="AN14" s="47">
        <f t="shared" si="18"/>
        <v>157428.93335040001</v>
      </c>
    </row>
    <row r="16" spans="2:41" x14ac:dyDescent="0.35">
      <c r="B16" t="s">
        <v>72</v>
      </c>
      <c r="E16" s="46">
        <f>INDEX(Assumptions!$F$22:$I$22,MATCH(E$4,Assumptions!$F$14:$I$14,0))</f>
        <v>25</v>
      </c>
      <c r="F16" s="46">
        <f>INDEX(Assumptions!$F$22:$I$22,MATCH(F$4,Assumptions!$F$14:$I$14,0))</f>
        <v>25</v>
      </c>
      <c r="G16" s="46">
        <f>INDEX(Assumptions!$F$22:$I$22,MATCH(G$4,Assumptions!$F$14:$I$14,0))</f>
        <v>25</v>
      </c>
      <c r="H16" s="46">
        <f>INDEX(Assumptions!$F$22:$I$22,MATCH(H$4,Assumptions!$F$14:$I$14,0))</f>
        <v>25.25</v>
      </c>
      <c r="I16" s="46">
        <f>INDEX(Assumptions!$F$22:$I$22,MATCH(I$4,Assumptions!$F$14:$I$14,0))</f>
        <v>25.25</v>
      </c>
      <c r="J16" s="46">
        <f>INDEX(Assumptions!$F$22:$I$22,MATCH(J$4,Assumptions!$F$14:$I$14,0))</f>
        <v>25.25</v>
      </c>
      <c r="K16" s="46">
        <f>INDEX(Assumptions!$F$22:$I$22,MATCH(K$4,Assumptions!$F$14:$I$14,0))</f>
        <v>25.25</v>
      </c>
      <c r="L16" s="46">
        <f>INDEX(Assumptions!$F$22:$I$22,MATCH(L$4,Assumptions!$F$14:$I$14,0))</f>
        <v>25.25</v>
      </c>
      <c r="M16" s="46">
        <f>INDEX(Assumptions!$F$22:$I$22,MATCH(M$4,Assumptions!$F$14:$I$14,0))</f>
        <v>25.25</v>
      </c>
      <c r="N16" s="46">
        <f>INDEX(Assumptions!$F$22:$I$22,MATCH(N$4,Assumptions!$F$14:$I$14,0))</f>
        <v>25.25</v>
      </c>
      <c r="O16" s="46">
        <f>INDEX(Assumptions!$F$22:$I$22,MATCH(O$4,Assumptions!$F$14:$I$14,0))</f>
        <v>25.25</v>
      </c>
      <c r="P16" s="46">
        <f>INDEX(Assumptions!$F$22:$I$22,MATCH(P$4,Assumptions!$F$14:$I$14,0))</f>
        <v>25.25</v>
      </c>
      <c r="Q16" s="46">
        <f>INDEX(Assumptions!$F$22:$I$22,MATCH(Q$4,Assumptions!$F$14:$I$14,0))</f>
        <v>25.25</v>
      </c>
      <c r="R16" s="46">
        <f>INDEX(Assumptions!$F$22:$I$22,MATCH(R$4,Assumptions!$F$14:$I$14,0))</f>
        <v>25.25</v>
      </c>
      <c r="S16" s="46">
        <f>INDEX(Assumptions!$F$22:$I$22,MATCH(S$4,Assumptions!$F$14:$I$14,0))</f>
        <v>25.25</v>
      </c>
      <c r="T16" s="46">
        <f>INDEX(Assumptions!$F$22:$I$22,MATCH(T$4,Assumptions!$F$14:$I$14,0))</f>
        <v>25.881249999999998</v>
      </c>
      <c r="U16" s="46">
        <f>INDEX(Assumptions!$F$22:$I$22,MATCH(U$4,Assumptions!$F$14:$I$14,0))</f>
        <v>25.881249999999998</v>
      </c>
      <c r="V16" s="46">
        <f>INDEX(Assumptions!$F$22:$I$22,MATCH(V$4,Assumptions!$F$14:$I$14,0))</f>
        <v>25.881249999999998</v>
      </c>
      <c r="W16" s="46">
        <f>INDEX(Assumptions!$F$22:$I$22,MATCH(W$4,Assumptions!$F$14:$I$14,0))</f>
        <v>25.881249999999998</v>
      </c>
      <c r="X16" s="46">
        <f>INDEX(Assumptions!$F$22:$I$22,MATCH(X$4,Assumptions!$F$14:$I$14,0))</f>
        <v>25.881249999999998</v>
      </c>
      <c r="Y16" s="46">
        <f>INDEX(Assumptions!$F$22:$I$22,MATCH(Y$4,Assumptions!$F$14:$I$14,0))</f>
        <v>25.881249999999998</v>
      </c>
      <c r="Z16" s="46">
        <f>INDEX(Assumptions!$F$22:$I$22,MATCH(Z$4,Assumptions!$F$14:$I$14,0))</f>
        <v>25.881249999999998</v>
      </c>
      <c r="AA16" s="46">
        <f>INDEX(Assumptions!$F$22:$I$22,MATCH(AA$4,Assumptions!$F$14:$I$14,0))</f>
        <v>25.881249999999998</v>
      </c>
      <c r="AB16" s="46">
        <f>INDEX(Assumptions!$F$22:$I$22,MATCH(AB$4,Assumptions!$F$14:$I$14,0))</f>
        <v>25.881249999999998</v>
      </c>
      <c r="AC16" s="46">
        <f>INDEX(Assumptions!$F$22:$I$22,MATCH(AC$4,Assumptions!$F$14:$I$14,0))</f>
        <v>25.881249999999998</v>
      </c>
      <c r="AD16" s="46">
        <f>INDEX(Assumptions!$F$22:$I$22,MATCH(AD$4,Assumptions!$F$14:$I$14,0))</f>
        <v>25.881249999999998</v>
      </c>
      <c r="AE16" s="46">
        <f>INDEX(Assumptions!$F$22:$I$22,MATCH(AE$4,Assumptions!$F$14:$I$14,0))</f>
        <v>25.881249999999998</v>
      </c>
      <c r="AF16" s="46">
        <f>INDEX(Assumptions!$F$22:$I$22,MATCH(AF$4,Assumptions!$F$14:$I$14,0))</f>
        <v>26.528281249999996</v>
      </c>
      <c r="AG16" s="46">
        <f>INDEX(Assumptions!$F$22:$I$22,MATCH(AG$4,Assumptions!$F$14:$I$14,0))</f>
        <v>26.528281249999996</v>
      </c>
      <c r="AH16" s="46">
        <f>INDEX(Assumptions!$F$22:$I$22,MATCH(AH$4,Assumptions!$F$14:$I$14,0))</f>
        <v>26.528281249999996</v>
      </c>
      <c r="AI16" s="46">
        <f>INDEX(Assumptions!$F$22:$I$22,MATCH(AI$4,Assumptions!$F$14:$I$14,0))</f>
        <v>26.528281249999996</v>
      </c>
      <c r="AJ16" s="46">
        <f>INDEX(Assumptions!$F$22:$I$22,MATCH(AJ$4,Assumptions!$F$14:$I$14,0))</f>
        <v>26.528281249999996</v>
      </c>
      <c r="AK16" s="46">
        <f>INDEX(Assumptions!$F$22:$I$22,MATCH(AK$4,Assumptions!$F$14:$I$14,0))</f>
        <v>26.528281249999996</v>
      </c>
      <c r="AL16" s="46">
        <f>INDEX(Assumptions!$F$22:$I$22,MATCH(AL$4,Assumptions!$F$14:$I$14,0))</f>
        <v>26.528281249999996</v>
      </c>
      <c r="AM16" s="46">
        <f>INDEX(Assumptions!$F$22:$I$22,MATCH(AM$4,Assumptions!$F$14:$I$14,0))</f>
        <v>26.528281249999996</v>
      </c>
      <c r="AN16" s="46">
        <f>INDEX(Assumptions!$F$22:$I$22,MATCH(AN$4,Assumptions!$F$14:$I$14,0))</f>
        <v>26.528281249999996</v>
      </c>
    </row>
    <row r="17" spans="2:40" x14ac:dyDescent="0.35">
      <c r="B17" t="s">
        <v>70</v>
      </c>
      <c r="E17" s="47">
        <f>E16*E11</f>
        <v>95833.333333333343</v>
      </c>
      <c r="F17" s="47">
        <f t="shared" ref="F17:AN17" si="19">F16*F11</f>
        <v>95833.333333333343</v>
      </c>
      <c r="G17" s="47">
        <f t="shared" si="19"/>
        <v>95833.333333333343</v>
      </c>
      <c r="H17" s="47">
        <f t="shared" si="19"/>
        <v>67333.333333333328</v>
      </c>
      <c r="I17" s="47">
        <f t="shared" si="19"/>
        <v>67333.333333333328</v>
      </c>
      <c r="J17" s="47">
        <f t="shared" si="19"/>
        <v>67333.333333333328</v>
      </c>
      <c r="K17" s="47">
        <f t="shared" si="19"/>
        <v>100999.99999999999</v>
      </c>
      <c r="L17" s="47">
        <f t="shared" si="19"/>
        <v>100999.99999999999</v>
      </c>
      <c r="M17" s="47">
        <f t="shared" si="19"/>
        <v>100999.99999999999</v>
      </c>
      <c r="N17" s="47">
        <f t="shared" si="19"/>
        <v>90900.000000000015</v>
      </c>
      <c r="O17" s="47">
        <f t="shared" si="19"/>
        <v>90900.000000000015</v>
      </c>
      <c r="P17" s="47">
        <f t="shared" si="19"/>
        <v>90900.000000000015</v>
      </c>
      <c r="Q17" s="47">
        <f t="shared" si="19"/>
        <v>77433.333333333343</v>
      </c>
      <c r="R17" s="47">
        <f t="shared" si="19"/>
        <v>77433.333333333343</v>
      </c>
      <c r="S17" s="47">
        <f t="shared" si="19"/>
        <v>77433.333333333343</v>
      </c>
      <c r="T17" s="47">
        <f t="shared" si="19"/>
        <v>69706.833333333328</v>
      </c>
      <c r="U17" s="47">
        <f t="shared" si="19"/>
        <v>69706.833333333328</v>
      </c>
      <c r="V17" s="47">
        <f t="shared" si="19"/>
        <v>69706.833333333328</v>
      </c>
      <c r="W17" s="47">
        <f t="shared" si="19"/>
        <v>104560.24999999999</v>
      </c>
      <c r="X17" s="47">
        <f t="shared" si="19"/>
        <v>104560.24999999999</v>
      </c>
      <c r="Y17" s="47">
        <f t="shared" si="19"/>
        <v>104560.24999999999</v>
      </c>
      <c r="Z17" s="47">
        <f t="shared" si="19"/>
        <v>94104.225000000006</v>
      </c>
      <c r="AA17" s="47">
        <f t="shared" si="19"/>
        <v>94104.225000000006</v>
      </c>
      <c r="AB17" s="47">
        <f t="shared" si="19"/>
        <v>94104.225000000006</v>
      </c>
      <c r="AC17" s="47">
        <f t="shared" si="19"/>
        <v>80162.858333333337</v>
      </c>
      <c r="AD17" s="47">
        <f t="shared" si="19"/>
        <v>80162.858333333337</v>
      </c>
      <c r="AE17" s="47">
        <f t="shared" si="19"/>
        <v>80162.858333333337</v>
      </c>
      <c r="AF17" s="47">
        <f t="shared" si="19"/>
        <v>72878.494249999989</v>
      </c>
      <c r="AG17" s="47">
        <f t="shared" si="19"/>
        <v>72878.494249999989</v>
      </c>
      <c r="AH17" s="47">
        <f t="shared" si="19"/>
        <v>72878.494249999989</v>
      </c>
      <c r="AI17" s="47">
        <f t="shared" si="19"/>
        <v>109317.74137499997</v>
      </c>
      <c r="AJ17" s="47">
        <f t="shared" si="19"/>
        <v>109317.74137499997</v>
      </c>
      <c r="AK17" s="47">
        <f t="shared" si="19"/>
        <v>109317.74137499997</v>
      </c>
      <c r="AL17" s="47">
        <f t="shared" si="19"/>
        <v>98385.967237499994</v>
      </c>
      <c r="AM17" s="47">
        <f t="shared" si="19"/>
        <v>98385.967237499994</v>
      </c>
      <c r="AN17" s="47">
        <f t="shared" si="19"/>
        <v>98385.967237499994</v>
      </c>
    </row>
    <row r="19" spans="2:40" x14ac:dyDescent="0.35">
      <c r="B19" t="s">
        <v>71</v>
      </c>
      <c r="E19" s="47">
        <f>INDEX(Assumptions!$F$25:$I$25,MATCH(E$4,Assumptions!$F$14:$I$14,0))</f>
        <v>21000</v>
      </c>
      <c r="F19" s="47">
        <f>INDEX(Assumptions!$F$25:$I$25,MATCH(F$4,Assumptions!$F$14:$I$14,0))</f>
        <v>21000</v>
      </c>
      <c r="G19" s="47">
        <f>INDEX(Assumptions!$F$25:$I$25,MATCH(G$4,Assumptions!$F$14:$I$14,0))</f>
        <v>21000</v>
      </c>
      <c r="H19" s="47">
        <f>INDEX(Assumptions!$F$25:$I$25,MATCH(H$4,Assumptions!$F$14:$I$14,0))</f>
        <v>21314.999999999996</v>
      </c>
      <c r="I19" s="47">
        <f>INDEX(Assumptions!$F$25:$I$25,MATCH(I$4,Assumptions!$F$14:$I$14,0))</f>
        <v>21314.999999999996</v>
      </c>
      <c r="J19" s="47">
        <f>INDEX(Assumptions!$F$25:$I$25,MATCH(J$4,Assumptions!$F$14:$I$14,0))</f>
        <v>21314.999999999996</v>
      </c>
      <c r="K19" s="47">
        <f>INDEX(Assumptions!$F$25:$I$25,MATCH(K$4,Assumptions!$F$14:$I$14,0))</f>
        <v>21314.999999999996</v>
      </c>
      <c r="L19" s="47">
        <f>INDEX(Assumptions!$F$25:$I$25,MATCH(L$4,Assumptions!$F$14:$I$14,0))</f>
        <v>21314.999999999996</v>
      </c>
      <c r="M19" s="47">
        <f>INDEX(Assumptions!$F$25:$I$25,MATCH(M$4,Assumptions!$F$14:$I$14,0))</f>
        <v>21314.999999999996</v>
      </c>
      <c r="N19" s="47">
        <f>INDEX(Assumptions!$F$25:$I$25,MATCH(N$4,Assumptions!$F$14:$I$14,0))</f>
        <v>21314.999999999996</v>
      </c>
      <c r="O19" s="47">
        <f>INDEX(Assumptions!$F$25:$I$25,MATCH(O$4,Assumptions!$F$14:$I$14,0))</f>
        <v>21314.999999999996</v>
      </c>
      <c r="P19" s="47">
        <f>INDEX(Assumptions!$F$25:$I$25,MATCH(P$4,Assumptions!$F$14:$I$14,0))</f>
        <v>21314.999999999996</v>
      </c>
      <c r="Q19" s="47">
        <f>INDEX(Assumptions!$F$25:$I$25,MATCH(Q$4,Assumptions!$F$14:$I$14,0))</f>
        <v>21314.999999999996</v>
      </c>
      <c r="R19" s="47">
        <f>INDEX(Assumptions!$F$25:$I$25,MATCH(R$4,Assumptions!$F$14:$I$14,0))</f>
        <v>21314.999999999996</v>
      </c>
      <c r="S19" s="47">
        <f>INDEX(Assumptions!$F$25:$I$25,MATCH(S$4,Assumptions!$F$14:$I$14,0))</f>
        <v>21314.999999999996</v>
      </c>
      <c r="T19" s="47">
        <f>INDEX(Assumptions!$F$25:$I$25,MATCH(T$4,Assumptions!$F$14:$I$14,0))</f>
        <v>21741.299999999996</v>
      </c>
      <c r="U19" s="47">
        <f>INDEX(Assumptions!$F$25:$I$25,MATCH(U$4,Assumptions!$F$14:$I$14,0))</f>
        <v>21741.299999999996</v>
      </c>
      <c r="V19" s="47">
        <f>INDEX(Assumptions!$F$25:$I$25,MATCH(V$4,Assumptions!$F$14:$I$14,0))</f>
        <v>21741.299999999996</v>
      </c>
      <c r="W19" s="47">
        <f>INDEX(Assumptions!$F$25:$I$25,MATCH(W$4,Assumptions!$F$14:$I$14,0))</f>
        <v>21741.299999999996</v>
      </c>
      <c r="X19" s="47">
        <f>INDEX(Assumptions!$F$25:$I$25,MATCH(X$4,Assumptions!$F$14:$I$14,0))</f>
        <v>21741.299999999996</v>
      </c>
      <c r="Y19" s="47">
        <f>INDEX(Assumptions!$F$25:$I$25,MATCH(Y$4,Assumptions!$F$14:$I$14,0))</f>
        <v>21741.299999999996</v>
      </c>
      <c r="Z19" s="47">
        <f>INDEX(Assumptions!$F$25:$I$25,MATCH(Z$4,Assumptions!$F$14:$I$14,0))</f>
        <v>21741.299999999996</v>
      </c>
      <c r="AA19" s="47">
        <f>INDEX(Assumptions!$F$25:$I$25,MATCH(AA$4,Assumptions!$F$14:$I$14,0))</f>
        <v>21741.299999999996</v>
      </c>
      <c r="AB19" s="47">
        <f>INDEX(Assumptions!$F$25:$I$25,MATCH(AB$4,Assumptions!$F$14:$I$14,0))</f>
        <v>21741.299999999996</v>
      </c>
      <c r="AC19" s="47">
        <f>INDEX(Assumptions!$F$25:$I$25,MATCH(AC$4,Assumptions!$F$14:$I$14,0))</f>
        <v>21741.299999999996</v>
      </c>
      <c r="AD19" s="47">
        <f>INDEX(Assumptions!$F$25:$I$25,MATCH(AD$4,Assumptions!$F$14:$I$14,0))</f>
        <v>21741.299999999996</v>
      </c>
      <c r="AE19" s="47">
        <f>INDEX(Assumptions!$F$25:$I$25,MATCH(AE$4,Assumptions!$F$14:$I$14,0))</f>
        <v>21741.299999999996</v>
      </c>
      <c r="AF19" s="47">
        <f>INDEX(Assumptions!$F$25:$I$25,MATCH(AF$4,Assumptions!$F$14:$I$14,0))</f>
        <v>22176.125999999997</v>
      </c>
      <c r="AG19" s="47">
        <f>INDEX(Assumptions!$F$25:$I$25,MATCH(AG$4,Assumptions!$F$14:$I$14,0))</f>
        <v>22176.125999999997</v>
      </c>
      <c r="AH19" s="47">
        <f>INDEX(Assumptions!$F$25:$I$25,MATCH(AH$4,Assumptions!$F$14:$I$14,0))</f>
        <v>22176.125999999997</v>
      </c>
      <c r="AI19" s="47">
        <f>INDEX(Assumptions!$F$25:$I$25,MATCH(AI$4,Assumptions!$F$14:$I$14,0))</f>
        <v>22176.125999999997</v>
      </c>
      <c r="AJ19" s="47">
        <f>INDEX(Assumptions!$F$25:$I$25,MATCH(AJ$4,Assumptions!$F$14:$I$14,0))</f>
        <v>22176.125999999997</v>
      </c>
      <c r="AK19" s="47">
        <f>INDEX(Assumptions!$F$25:$I$25,MATCH(AK$4,Assumptions!$F$14:$I$14,0))</f>
        <v>22176.125999999997</v>
      </c>
      <c r="AL19" s="47">
        <f>INDEX(Assumptions!$F$25:$I$25,MATCH(AL$4,Assumptions!$F$14:$I$14,0))</f>
        <v>22176.125999999997</v>
      </c>
      <c r="AM19" s="47">
        <f>INDEX(Assumptions!$F$25:$I$25,MATCH(AM$4,Assumptions!$F$14:$I$14,0))</f>
        <v>22176.125999999997</v>
      </c>
      <c r="AN19" s="47">
        <f>INDEX(Assumptions!$F$25:$I$25,MATCH(AN$4,Assumptions!$F$14:$I$14,0))</f>
        <v>22176.125999999997</v>
      </c>
    </row>
    <row r="21" spans="2:40" x14ac:dyDescent="0.35">
      <c r="B21" t="s">
        <v>73</v>
      </c>
      <c r="E21" s="47">
        <f>E19+E17</f>
        <v>116833.33333333334</v>
      </c>
      <c r="F21" s="47">
        <f t="shared" ref="F21:AN21" si="20">F19+F17</f>
        <v>116833.33333333334</v>
      </c>
      <c r="G21" s="47">
        <f t="shared" si="20"/>
        <v>116833.33333333334</v>
      </c>
      <c r="H21" s="47">
        <f t="shared" si="20"/>
        <v>88648.333333333328</v>
      </c>
      <c r="I21" s="47">
        <f t="shared" si="20"/>
        <v>88648.333333333328</v>
      </c>
      <c r="J21" s="47">
        <f t="shared" si="20"/>
        <v>88648.333333333328</v>
      </c>
      <c r="K21" s="47">
        <f t="shared" si="20"/>
        <v>122314.99999999999</v>
      </c>
      <c r="L21" s="47">
        <f t="shared" si="20"/>
        <v>122314.99999999999</v>
      </c>
      <c r="M21" s="47">
        <f t="shared" si="20"/>
        <v>122314.99999999999</v>
      </c>
      <c r="N21" s="47">
        <f t="shared" si="20"/>
        <v>112215.00000000001</v>
      </c>
      <c r="O21" s="47">
        <f t="shared" si="20"/>
        <v>112215.00000000001</v>
      </c>
      <c r="P21" s="47">
        <f t="shared" si="20"/>
        <v>112215.00000000001</v>
      </c>
      <c r="Q21" s="47">
        <f t="shared" si="20"/>
        <v>98748.333333333343</v>
      </c>
      <c r="R21" s="47">
        <f t="shared" si="20"/>
        <v>98748.333333333343</v>
      </c>
      <c r="S21" s="47">
        <f t="shared" si="20"/>
        <v>98748.333333333343</v>
      </c>
      <c r="T21" s="47">
        <f t="shared" si="20"/>
        <v>91448.133333333331</v>
      </c>
      <c r="U21" s="47">
        <f t="shared" si="20"/>
        <v>91448.133333333331</v>
      </c>
      <c r="V21" s="47">
        <f t="shared" si="20"/>
        <v>91448.133333333331</v>
      </c>
      <c r="W21" s="47">
        <f t="shared" si="20"/>
        <v>126301.54999999999</v>
      </c>
      <c r="X21" s="47">
        <f t="shared" si="20"/>
        <v>126301.54999999999</v>
      </c>
      <c r="Y21" s="47">
        <f t="shared" si="20"/>
        <v>126301.54999999999</v>
      </c>
      <c r="Z21" s="47">
        <f t="shared" si="20"/>
        <v>115845.52499999999</v>
      </c>
      <c r="AA21" s="47">
        <f t="shared" si="20"/>
        <v>115845.52499999999</v>
      </c>
      <c r="AB21" s="47">
        <f t="shared" si="20"/>
        <v>115845.52499999999</v>
      </c>
      <c r="AC21" s="47">
        <f t="shared" si="20"/>
        <v>101904.15833333333</v>
      </c>
      <c r="AD21" s="47">
        <f t="shared" si="20"/>
        <v>101904.15833333333</v>
      </c>
      <c r="AE21" s="47">
        <f t="shared" si="20"/>
        <v>101904.15833333333</v>
      </c>
      <c r="AF21" s="47">
        <f t="shared" si="20"/>
        <v>95054.620249999978</v>
      </c>
      <c r="AG21" s="47">
        <f t="shared" si="20"/>
        <v>95054.620249999978</v>
      </c>
      <c r="AH21" s="47">
        <f t="shared" si="20"/>
        <v>95054.620249999978</v>
      </c>
      <c r="AI21" s="47">
        <f t="shared" si="20"/>
        <v>131493.86737499997</v>
      </c>
      <c r="AJ21" s="47">
        <f t="shared" si="20"/>
        <v>131493.86737499997</v>
      </c>
      <c r="AK21" s="47">
        <f t="shared" si="20"/>
        <v>131493.86737499997</v>
      </c>
      <c r="AL21" s="47">
        <f t="shared" si="20"/>
        <v>120562.0932375</v>
      </c>
      <c r="AM21" s="47">
        <f t="shared" si="20"/>
        <v>120562.0932375</v>
      </c>
      <c r="AN21" s="47">
        <f t="shared" si="20"/>
        <v>120562.0932375</v>
      </c>
    </row>
    <row r="23" spans="2:40" x14ac:dyDescent="0.35">
      <c r="B23" t="s">
        <v>74</v>
      </c>
      <c r="E23" s="47">
        <f>E14-E21</f>
        <v>36500.000000000029</v>
      </c>
      <c r="F23" s="47">
        <f t="shared" ref="F23:AN23" si="21">F14-F21</f>
        <v>36500.000000000029</v>
      </c>
      <c r="G23" s="47">
        <f t="shared" si="21"/>
        <v>36500.000000000029</v>
      </c>
      <c r="H23" s="47">
        <f t="shared" si="21"/>
        <v>20151.666666666657</v>
      </c>
      <c r="I23" s="47">
        <f t="shared" si="21"/>
        <v>20151.666666666657</v>
      </c>
      <c r="J23" s="47">
        <f t="shared" si="21"/>
        <v>20151.666666666657</v>
      </c>
      <c r="K23" s="47">
        <f t="shared" si="21"/>
        <v>40884.999999999985</v>
      </c>
      <c r="L23" s="47">
        <f t="shared" si="21"/>
        <v>40884.999999999985</v>
      </c>
      <c r="M23" s="47">
        <f t="shared" si="21"/>
        <v>40884.999999999985</v>
      </c>
      <c r="N23" s="47">
        <f t="shared" si="21"/>
        <v>34664.999999999985</v>
      </c>
      <c r="O23" s="47">
        <f t="shared" si="21"/>
        <v>34664.999999999985</v>
      </c>
      <c r="P23" s="47">
        <f t="shared" si="21"/>
        <v>34664.999999999985</v>
      </c>
      <c r="Q23" s="47">
        <f t="shared" si="21"/>
        <v>26371.666666666657</v>
      </c>
      <c r="R23" s="47">
        <f t="shared" si="21"/>
        <v>26371.666666666657</v>
      </c>
      <c r="S23" s="47">
        <f t="shared" si="21"/>
        <v>26371.666666666657</v>
      </c>
      <c r="T23" s="47">
        <f t="shared" si="21"/>
        <v>20637.626666666678</v>
      </c>
      <c r="U23" s="47">
        <f t="shared" si="21"/>
        <v>20637.626666666678</v>
      </c>
      <c r="V23" s="47">
        <f t="shared" si="21"/>
        <v>20637.626666666678</v>
      </c>
      <c r="W23" s="47">
        <f t="shared" si="21"/>
        <v>41827.089999999997</v>
      </c>
      <c r="X23" s="47">
        <f t="shared" si="21"/>
        <v>41827.089999999997</v>
      </c>
      <c r="Y23" s="47">
        <f t="shared" si="21"/>
        <v>41827.089999999997</v>
      </c>
      <c r="Z23" s="47">
        <f t="shared" si="21"/>
        <v>35470.251000000018</v>
      </c>
      <c r="AA23" s="47">
        <f t="shared" si="21"/>
        <v>35470.251000000018</v>
      </c>
      <c r="AB23" s="47">
        <f t="shared" si="21"/>
        <v>35470.251000000018</v>
      </c>
      <c r="AC23" s="47">
        <f t="shared" si="21"/>
        <v>26994.465666666685</v>
      </c>
      <c r="AD23" s="47">
        <f t="shared" si="21"/>
        <v>26994.465666666685</v>
      </c>
      <c r="AE23" s="47">
        <f t="shared" si="21"/>
        <v>26994.465666666685</v>
      </c>
      <c r="AF23" s="47">
        <f t="shared" si="21"/>
        <v>21559.404454000018</v>
      </c>
      <c r="AG23" s="47">
        <f t="shared" si="21"/>
        <v>21559.404454000018</v>
      </c>
      <c r="AH23" s="47">
        <f t="shared" si="21"/>
        <v>21559.404454000018</v>
      </c>
      <c r="AI23" s="47">
        <f t="shared" si="21"/>
        <v>43427.169680999999</v>
      </c>
      <c r="AJ23" s="47">
        <f t="shared" si="21"/>
        <v>43427.169680999999</v>
      </c>
      <c r="AK23" s="47">
        <f t="shared" si="21"/>
        <v>43427.169680999999</v>
      </c>
      <c r="AL23" s="47">
        <f t="shared" si="21"/>
        <v>36866.840112900012</v>
      </c>
      <c r="AM23" s="47">
        <f t="shared" si="21"/>
        <v>36866.840112900012</v>
      </c>
      <c r="AN23" s="47">
        <f t="shared" si="21"/>
        <v>36866.840112900012</v>
      </c>
    </row>
    <row r="25" spans="2:40" x14ac:dyDescent="0.35">
      <c r="B25" t="s">
        <v>80</v>
      </c>
      <c r="D25" s="23">
        <v>220000</v>
      </c>
      <c r="E25" s="47">
        <f>D25-E26-E27+E14</f>
        <v>263333.33333333337</v>
      </c>
      <c r="F25" s="47">
        <f t="shared" ref="F25:AN25" si="22">E25-F26-F27+F14</f>
        <v>236666.66666666674</v>
      </c>
      <c r="G25" s="47">
        <f t="shared" si="22"/>
        <v>237666.66666666674</v>
      </c>
      <c r="H25" s="47">
        <f t="shared" si="22"/>
        <v>193133.33333333337</v>
      </c>
      <c r="I25" s="47">
        <f t="shared" si="22"/>
        <v>175320</v>
      </c>
      <c r="J25" s="47">
        <f t="shared" si="22"/>
        <v>168640</v>
      </c>
      <c r="K25" s="47">
        <f t="shared" si="22"/>
        <v>223040</v>
      </c>
      <c r="L25" s="47">
        <f t="shared" si="22"/>
        <v>244799.99999999997</v>
      </c>
      <c r="M25" s="47">
        <f t="shared" si="22"/>
        <v>252959.99999999997</v>
      </c>
      <c r="N25" s="47">
        <f t="shared" si="22"/>
        <v>236640</v>
      </c>
      <c r="O25" s="47">
        <f t="shared" si="22"/>
        <v>230112</v>
      </c>
      <c r="P25" s="47">
        <f t="shared" si="22"/>
        <v>227664</v>
      </c>
      <c r="Q25" s="47">
        <f t="shared" si="22"/>
        <v>205904</v>
      </c>
      <c r="R25" s="47">
        <f t="shared" si="22"/>
        <v>197200</v>
      </c>
      <c r="S25" s="47">
        <f t="shared" si="22"/>
        <v>193936</v>
      </c>
      <c r="T25" s="47">
        <f t="shared" si="22"/>
        <v>180901.76000000001</v>
      </c>
      <c r="U25" s="47">
        <f t="shared" si="22"/>
        <v>175688.06400000001</v>
      </c>
      <c r="V25" s="47">
        <f t="shared" si="22"/>
        <v>173732.92800000001</v>
      </c>
      <c r="W25" s="47">
        <f t="shared" si="22"/>
        <v>229775.80799999999</v>
      </c>
      <c r="X25" s="47">
        <f t="shared" si="22"/>
        <v>252192.95999999996</v>
      </c>
      <c r="Y25" s="47">
        <f t="shared" si="22"/>
        <v>260599.39199999996</v>
      </c>
      <c r="Z25" s="47">
        <f t="shared" si="22"/>
        <v>243786.52799999999</v>
      </c>
      <c r="AA25" s="47">
        <f t="shared" si="22"/>
        <v>237061.3824</v>
      </c>
      <c r="AB25" s="47">
        <f t="shared" si="22"/>
        <v>234539.4528</v>
      </c>
      <c r="AC25" s="47">
        <f t="shared" si="22"/>
        <v>212122.3008</v>
      </c>
      <c r="AD25" s="47">
        <f t="shared" si="22"/>
        <v>203155.44</v>
      </c>
      <c r="AE25" s="47">
        <f t="shared" si="22"/>
        <v>199792.86720000001</v>
      </c>
      <c r="AF25" s="47">
        <f t="shared" si="22"/>
        <v>187508.26790400001</v>
      </c>
      <c r="AG25" s="47">
        <f t="shared" si="22"/>
        <v>182594.4281856</v>
      </c>
      <c r="AH25" s="47">
        <f t="shared" si="22"/>
        <v>180751.73829120002</v>
      </c>
      <c r="AI25" s="47">
        <f t="shared" si="22"/>
        <v>239058.75064320001</v>
      </c>
      <c r="AJ25" s="47">
        <f t="shared" si="22"/>
        <v>262381.55558400002</v>
      </c>
      <c r="AK25" s="47">
        <f t="shared" si="22"/>
        <v>271127.60743680003</v>
      </c>
      <c r="AL25" s="47">
        <f t="shared" si="22"/>
        <v>253635.50373120006</v>
      </c>
      <c r="AM25" s="47">
        <f t="shared" si="22"/>
        <v>246638.66224896008</v>
      </c>
      <c r="AN25" s="47">
        <f t="shared" si="22"/>
        <v>244014.84669312008</v>
      </c>
    </row>
    <row r="26" spans="2:40" x14ac:dyDescent="0.35">
      <c r="B26" t="s">
        <v>75</v>
      </c>
      <c r="E26" s="47">
        <f>Assumptions!$F$34*Assumptions!F45</f>
        <v>110000</v>
      </c>
      <c r="F26" s="47">
        <f>Assumptions!$F$34*Assumptions!G45</f>
        <v>88000</v>
      </c>
      <c r="G26" s="47">
        <f>Assumptions!$F$34*Assumptions!H45</f>
        <v>21999.999999999996</v>
      </c>
    </row>
    <row r="27" spans="2:40" x14ac:dyDescent="0.35">
      <c r="B27" t="s">
        <v>76</v>
      </c>
      <c r="E27" s="47">
        <f>SUM(E29:E32)</f>
        <v>0</v>
      </c>
      <c r="F27" s="47">
        <f t="shared" ref="F27:AN27" si="23">SUM(F29:F32)</f>
        <v>92000.000000000015</v>
      </c>
      <c r="G27" s="47">
        <f t="shared" si="23"/>
        <v>130333.33333333336</v>
      </c>
      <c r="H27" s="47">
        <f t="shared" si="23"/>
        <v>153333.33333333337</v>
      </c>
      <c r="I27" s="47">
        <f t="shared" si="23"/>
        <v>126613.33333333334</v>
      </c>
      <c r="J27" s="47">
        <f t="shared" si="23"/>
        <v>115480</v>
      </c>
      <c r="K27" s="47">
        <f t="shared" si="23"/>
        <v>108799.99999999999</v>
      </c>
      <c r="L27" s="47">
        <f t="shared" si="23"/>
        <v>141440</v>
      </c>
      <c r="M27" s="47">
        <f t="shared" si="23"/>
        <v>155039.99999999997</v>
      </c>
      <c r="N27" s="47">
        <f t="shared" si="23"/>
        <v>163199.99999999997</v>
      </c>
      <c r="O27" s="47">
        <f t="shared" si="23"/>
        <v>153408</v>
      </c>
      <c r="P27" s="47">
        <f t="shared" si="23"/>
        <v>149328</v>
      </c>
      <c r="Q27" s="47">
        <f t="shared" si="23"/>
        <v>146880</v>
      </c>
      <c r="R27" s="47">
        <f t="shared" si="23"/>
        <v>133824</v>
      </c>
      <c r="S27" s="47">
        <f t="shared" si="23"/>
        <v>128384</v>
      </c>
      <c r="T27" s="47">
        <f t="shared" si="23"/>
        <v>125120</v>
      </c>
      <c r="U27" s="47">
        <f t="shared" si="23"/>
        <v>117299.45600000001</v>
      </c>
      <c r="V27" s="47">
        <f t="shared" si="23"/>
        <v>114040.89600000001</v>
      </c>
      <c r="W27" s="47">
        <f t="shared" si="23"/>
        <v>112085.76000000001</v>
      </c>
      <c r="X27" s="47">
        <f t="shared" si="23"/>
        <v>145711.48800000001</v>
      </c>
      <c r="Y27" s="47">
        <f t="shared" si="23"/>
        <v>159722.20799999998</v>
      </c>
      <c r="Z27" s="47">
        <f t="shared" si="23"/>
        <v>168128.63999999998</v>
      </c>
      <c r="AA27" s="47">
        <f t="shared" si="23"/>
        <v>158040.9216</v>
      </c>
      <c r="AB27" s="47">
        <f t="shared" si="23"/>
        <v>153837.70560000002</v>
      </c>
      <c r="AC27" s="47">
        <f t="shared" si="23"/>
        <v>151315.77600000001</v>
      </c>
      <c r="AD27" s="47">
        <f t="shared" si="23"/>
        <v>137865.48480000001</v>
      </c>
      <c r="AE27" s="47">
        <f t="shared" si="23"/>
        <v>132261.19680000001</v>
      </c>
      <c r="AF27" s="47">
        <f t="shared" si="23"/>
        <v>128898.62400000001</v>
      </c>
      <c r="AG27" s="47">
        <f t="shared" si="23"/>
        <v>121527.8644224</v>
      </c>
      <c r="AH27" s="47">
        <f t="shared" si="23"/>
        <v>118456.71459839999</v>
      </c>
      <c r="AI27" s="47">
        <f t="shared" si="23"/>
        <v>116614.024704</v>
      </c>
      <c r="AJ27" s="47">
        <f t="shared" si="23"/>
        <v>151598.23211519996</v>
      </c>
      <c r="AK27" s="47">
        <f t="shared" si="23"/>
        <v>166174.98520319996</v>
      </c>
      <c r="AL27" s="47">
        <f t="shared" si="23"/>
        <v>174921.03705599997</v>
      </c>
      <c r="AM27" s="47">
        <f t="shared" si="23"/>
        <v>164425.77483263999</v>
      </c>
      <c r="AN27" s="47">
        <f t="shared" si="23"/>
        <v>160052.74890624001</v>
      </c>
    </row>
    <row r="28" spans="2:40" x14ac:dyDescent="0.35"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</row>
    <row r="29" spans="2:40" x14ac:dyDescent="0.35">
      <c r="B29" t="s">
        <v>43</v>
      </c>
      <c r="E29" s="47">
        <f>E14*Assumptions!$F$42</f>
        <v>0</v>
      </c>
      <c r="F29" s="47">
        <f>F14*Assumptions!$F$42</f>
        <v>0</v>
      </c>
      <c r="G29" s="47">
        <f>G14*Assumptions!$F$42</f>
        <v>0</v>
      </c>
      <c r="H29" s="47">
        <f>H14*Assumptions!$F$42</f>
        <v>0</v>
      </c>
      <c r="I29" s="47">
        <f>I14*Assumptions!$F$42</f>
        <v>0</v>
      </c>
      <c r="J29" s="47">
        <f>J14*Assumptions!$F$42</f>
        <v>0</v>
      </c>
      <c r="K29" s="47">
        <f>K14*Assumptions!$F$42</f>
        <v>0</v>
      </c>
      <c r="L29" s="47">
        <f>L14*Assumptions!$F$42</f>
        <v>0</v>
      </c>
      <c r="M29" s="47">
        <f>M14*Assumptions!$F$42</f>
        <v>0</v>
      </c>
      <c r="N29" s="47">
        <f>N14*Assumptions!$F$42</f>
        <v>0</v>
      </c>
      <c r="O29" s="47">
        <f>O14*Assumptions!$F$42</f>
        <v>0</v>
      </c>
      <c r="P29" s="47">
        <f>P14*Assumptions!$F$42</f>
        <v>0</v>
      </c>
      <c r="Q29" s="47">
        <f>Q14*Assumptions!$F$42</f>
        <v>0</v>
      </c>
      <c r="R29" s="47">
        <f>R14*Assumptions!$F$42</f>
        <v>0</v>
      </c>
      <c r="S29" s="47">
        <f>S14*Assumptions!$F$42</f>
        <v>0</v>
      </c>
      <c r="T29" s="47">
        <f>T14*Assumptions!$F$42</f>
        <v>0</v>
      </c>
      <c r="U29" s="47">
        <f>U14*Assumptions!$F$42</f>
        <v>0</v>
      </c>
      <c r="V29" s="47">
        <f>V14*Assumptions!$F$42</f>
        <v>0</v>
      </c>
      <c r="W29" s="47">
        <f>W14*Assumptions!$F$42</f>
        <v>0</v>
      </c>
      <c r="X29" s="47">
        <f>X14*Assumptions!$F$42</f>
        <v>0</v>
      </c>
      <c r="Y29" s="47">
        <f>Y14*Assumptions!$F$42</f>
        <v>0</v>
      </c>
      <c r="Z29" s="47">
        <f>Z14*Assumptions!$F$42</f>
        <v>0</v>
      </c>
      <c r="AA29" s="47">
        <f>AA14*Assumptions!$F$42</f>
        <v>0</v>
      </c>
      <c r="AB29" s="47">
        <f>AB14*Assumptions!$F$42</f>
        <v>0</v>
      </c>
      <c r="AC29" s="47">
        <f>AC14*Assumptions!$F$42</f>
        <v>0</v>
      </c>
      <c r="AD29" s="47">
        <f>AD14*Assumptions!$F$42</f>
        <v>0</v>
      </c>
      <c r="AE29" s="47">
        <f>AE14*Assumptions!$F$42</f>
        <v>0</v>
      </c>
      <c r="AF29" s="47">
        <f>AF14*Assumptions!$F$42</f>
        <v>0</v>
      </c>
      <c r="AG29" s="47">
        <f>AG14*Assumptions!$F$42</f>
        <v>0</v>
      </c>
      <c r="AH29" s="47">
        <f>AH14*Assumptions!$F$42</f>
        <v>0</v>
      </c>
      <c r="AI29" s="47">
        <f>AI14*Assumptions!$F$42</f>
        <v>0</v>
      </c>
      <c r="AJ29" s="47">
        <f>AJ14*Assumptions!$F$42</f>
        <v>0</v>
      </c>
      <c r="AK29" s="47">
        <f>AK14*Assumptions!$F$42</f>
        <v>0</v>
      </c>
      <c r="AL29" s="47">
        <f>AL14*Assumptions!$F$42</f>
        <v>0</v>
      </c>
      <c r="AM29" s="47">
        <f>AM14*Assumptions!$F$42</f>
        <v>0</v>
      </c>
      <c r="AN29" s="47">
        <f>AN14*Assumptions!$F$42</f>
        <v>0</v>
      </c>
    </row>
    <row r="30" spans="2:40" x14ac:dyDescent="0.35">
      <c r="B30" t="s">
        <v>44</v>
      </c>
      <c r="E30" s="47">
        <f>D14*Assumptions!$G$42</f>
        <v>0</v>
      </c>
      <c r="F30" s="47">
        <f>E14*Assumptions!$G$42</f>
        <v>92000.000000000015</v>
      </c>
      <c r="G30" s="47">
        <f>F14*Assumptions!$G$42</f>
        <v>92000.000000000015</v>
      </c>
      <c r="H30" s="47">
        <f>G14*Assumptions!$G$42</f>
        <v>92000.000000000015</v>
      </c>
      <c r="I30" s="47">
        <f>H14*Assumptions!$G$42</f>
        <v>65279.999999999985</v>
      </c>
      <c r="J30" s="47">
        <f>I14*Assumptions!$G$42</f>
        <v>65279.999999999985</v>
      </c>
      <c r="K30" s="47">
        <f>J14*Assumptions!$G$42</f>
        <v>65279.999999999985</v>
      </c>
      <c r="L30" s="47">
        <f>K14*Assumptions!$G$42</f>
        <v>97919.999999999985</v>
      </c>
      <c r="M30" s="47">
        <f>L14*Assumptions!$G$42</f>
        <v>97919.999999999985</v>
      </c>
      <c r="N30" s="47">
        <f>M14*Assumptions!$G$42</f>
        <v>97919.999999999985</v>
      </c>
      <c r="O30" s="47">
        <f>N14*Assumptions!$G$42</f>
        <v>88128</v>
      </c>
      <c r="P30" s="47">
        <f>O14*Assumptions!$G$42</f>
        <v>88128</v>
      </c>
      <c r="Q30" s="47">
        <f>P14*Assumptions!$G$42</f>
        <v>88128</v>
      </c>
      <c r="R30" s="47">
        <f>Q14*Assumptions!$G$42</f>
        <v>75072</v>
      </c>
      <c r="S30" s="47">
        <f>R14*Assumptions!$G$42</f>
        <v>75072</v>
      </c>
      <c r="T30" s="47">
        <f>S14*Assumptions!$G$42</f>
        <v>75072</v>
      </c>
      <c r="U30" s="47">
        <f>T14*Assumptions!$G$42</f>
        <v>67251.456000000006</v>
      </c>
      <c r="V30" s="47">
        <f>U14*Assumptions!$G$42</f>
        <v>67251.456000000006</v>
      </c>
      <c r="W30" s="47">
        <f>V14*Assumptions!$G$42</f>
        <v>67251.456000000006</v>
      </c>
      <c r="X30" s="47">
        <f>W14*Assumptions!$G$42</f>
        <v>100877.18399999999</v>
      </c>
      <c r="Y30" s="47">
        <f>X14*Assumptions!$G$42</f>
        <v>100877.18399999999</v>
      </c>
      <c r="Z30" s="47">
        <f>Y14*Assumptions!$G$42</f>
        <v>100877.18399999999</v>
      </c>
      <c r="AA30" s="47">
        <f>Z14*Assumptions!$G$42</f>
        <v>90789.46560000001</v>
      </c>
      <c r="AB30" s="47">
        <f>AA14*Assumptions!$G$42</f>
        <v>90789.46560000001</v>
      </c>
      <c r="AC30" s="47">
        <f>AB14*Assumptions!$G$42</f>
        <v>90789.46560000001</v>
      </c>
      <c r="AD30" s="47">
        <f>AC14*Assumptions!$G$42</f>
        <v>77339.174400000004</v>
      </c>
      <c r="AE30" s="47">
        <f>AD14*Assumptions!$G$42</f>
        <v>77339.174400000004</v>
      </c>
      <c r="AF30" s="47">
        <f>AE14*Assumptions!$G$42</f>
        <v>77339.174400000004</v>
      </c>
      <c r="AG30" s="47">
        <f>AF14*Assumptions!$G$42</f>
        <v>69968.414822399995</v>
      </c>
      <c r="AH30" s="47">
        <f>AG14*Assumptions!$G$42</f>
        <v>69968.414822399995</v>
      </c>
      <c r="AI30" s="47">
        <f>AH14*Assumptions!$G$42</f>
        <v>69968.414822399995</v>
      </c>
      <c r="AJ30" s="47">
        <f>AI14*Assumptions!$G$42</f>
        <v>104952.62223359998</v>
      </c>
      <c r="AK30" s="47">
        <f>AJ14*Assumptions!$G$42</f>
        <v>104952.62223359998</v>
      </c>
      <c r="AL30" s="47">
        <f>AK14*Assumptions!$G$42</f>
        <v>104952.62223359998</v>
      </c>
      <c r="AM30" s="47">
        <f>AL14*Assumptions!$G$42</f>
        <v>94457.360010240009</v>
      </c>
      <c r="AN30" s="47">
        <f>AM14*Assumptions!$G$42</f>
        <v>94457.360010240009</v>
      </c>
    </row>
    <row r="31" spans="2:40" x14ac:dyDescent="0.35">
      <c r="B31" t="s">
        <v>45</v>
      </c>
      <c r="E31" s="47">
        <f>C14*Assumptions!$H$42</f>
        <v>0</v>
      </c>
      <c r="F31" s="47">
        <f>D14*Assumptions!$H$42</f>
        <v>0</v>
      </c>
      <c r="G31" s="47">
        <f>E14*Assumptions!$H$42</f>
        <v>38333.333333333343</v>
      </c>
      <c r="H31" s="47">
        <f>F14*Assumptions!$H$42</f>
        <v>38333.333333333343</v>
      </c>
      <c r="I31" s="47">
        <f>G14*Assumptions!$H$42</f>
        <v>38333.333333333343</v>
      </c>
      <c r="J31" s="47">
        <f>H14*Assumptions!$H$42</f>
        <v>27199.999999999996</v>
      </c>
      <c r="K31" s="47">
        <f>I14*Assumptions!$H$42</f>
        <v>27199.999999999996</v>
      </c>
      <c r="L31" s="47">
        <f>J14*Assumptions!$H$42</f>
        <v>27199.999999999996</v>
      </c>
      <c r="M31" s="47">
        <f>K14*Assumptions!$H$42</f>
        <v>40799.999999999993</v>
      </c>
      <c r="N31" s="47">
        <f>L14*Assumptions!$H$42</f>
        <v>40799.999999999993</v>
      </c>
      <c r="O31" s="47">
        <f>M14*Assumptions!$H$42</f>
        <v>40799.999999999993</v>
      </c>
      <c r="P31" s="47">
        <f>N14*Assumptions!$H$42</f>
        <v>36720</v>
      </c>
      <c r="Q31" s="47">
        <f>O14*Assumptions!$H$42</f>
        <v>36720</v>
      </c>
      <c r="R31" s="47">
        <f>P14*Assumptions!$H$42</f>
        <v>36720</v>
      </c>
      <c r="S31" s="47">
        <f>Q14*Assumptions!$H$42</f>
        <v>31280</v>
      </c>
      <c r="T31" s="47">
        <f>R14*Assumptions!$H$42</f>
        <v>31280</v>
      </c>
      <c r="U31" s="47">
        <f>S14*Assumptions!$H$42</f>
        <v>31280</v>
      </c>
      <c r="V31" s="47">
        <f>T14*Assumptions!$H$42</f>
        <v>28021.440000000002</v>
      </c>
      <c r="W31" s="47">
        <f>U14*Assumptions!$H$42</f>
        <v>28021.440000000002</v>
      </c>
      <c r="X31" s="47">
        <f>V14*Assumptions!$H$42</f>
        <v>28021.440000000002</v>
      </c>
      <c r="Y31" s="47">
        <f>W14*Assumptions!$H$42</f>
        <v>42032.159999999996</v>
      </c>
      <c r="Z31" s="47">
        <f>X14*Assumptions!$H$42</f>
        <v>42032.159999999996</v>
      </c>
      <c r="AA31" s="47">
        <f>Y14*Assumptions!$H$42</f>
        <v>42032.159999999996</v>
      </c>
      <c r="AB31" s="47">
        <f>Z14*Assumptions!$H$42</f>
        <v>37828.944000000003</v>
      </c>
      <c r="AC31" s="47">
        <f>AA14*Assumptions!$H$42</f>
        <v>37828.944000000003</v>
      </c>
      <c r="AD31" s="47">
        <f>AB14*Assumptions!$H$42</f>
        <v>37828.944000000003</v>
      </c>
      <c r="AE31" s="47">
        <f>AC14*Assumptions!$H$42</f>
        <v>32224.656000000003</v>
      </c>
      <c r="AF31" s="47">
        <f>AD14*Assumptions!$H$42</f>
        <v>32224.656000000003</v>
      </c>
      <c r="AG31" s="47">
        <f>AE14*Assumptions!$H$42</f>
        <v>32224.656000000003</v>
      </c>
      <c r="AH31" s="47">
        <f>AF14*Assumptions!$H$42</f>
        <v>29153.506175999999</v>
      </c>
      <c r="AI31" s="47">
        <f>AG14*Assumptions!$H$42</f>
        <v>29153.506175999999</v>
      </c>
      <c r="AJ31" s="47">
        <f>AH14*Assumptions!$H$42</f>
        <v>29153.506175999999</v>
      </c>
      <c r="AK31" s="47">
        <f>AI14*Assumptions!$H$42</f>
        <v>43730.259263999993</v>
      </c>
      <c r="AL31" s="47">
        <f>AJ14*Assumptions!$H$42</f>
        <v>43730.259263999993</v>
      </c>
      <c r="AM31" s="47">
        <f>AK14*Assumptions!$H$42</f>
        <v>43730.259263999993</v>
      </c>
      <c r="AN31" s="47">
        <f>AL14*Assumptions!$H$42</f>
        <v>39357.233337600002</v>
      </c>
    </row>
    <row r="32" spans="2:40" x14ac:dyDescent="0.35">
      <c r="B32" t="s">
        <v>46</v>
      </c>
      <c r="E32" s="47"/>
      <c r="F32" s="47">
        <f>C14*Assumptions!$I$42</f>
        <v>0</v>
      </c>
      <c r="G32" s="47">
        <f>D14*Assumptions!$I$42</f>
        <v>0</v>
      </c>
      <c r="H32" s="47">
        <f>E14*Assumptions!$I$42</f>
        <v>23000.000000000011</v>
      </c>
      <c r="I32" s="47">
        <f>F14*Assumptions!$I$42</f>
        <v>23000.000000000011</v>
      </c>
      <c r="J32" s="47">
        <f>G14*Assumptions!$I$42</f>
        <v>23000.000000000011</v>
      </c>
      <c r="K32" s="47">
        <f>H14*Assumptions!$I$42</f>
        <v>16320</v>
      </c>
      <c r="L32" s="47">
        <f>I14*Assumptions!$I$42</f>
        <v>16320</v>
      </c>
      <c r="M32" s="47">
        <f>J14*Assumptions!$I$42</f>
        <v>16320</v>
      </c>
      <c r="N32" s="47">
        <f>K14*Assumptions!$I$42</f>
        <v>24480</v>
      </c>
      <c r="O32" s="47">
        <f>L14*Assumptions!$I$42</f>
        <v>24480</v>
      </c>
      <c r="P32" s="47">
        <f>M14*Assumptions!$I$42</f>
        <v>24480</v>
      </c>
      <c r="Q32" s="47">
        <f>N14*Assumptions!$I$42</f>
        <v>22032.000000000004</v>
      </c>
      <c r="R32" s="47">
        <f>O14*Assumptions!$I$42</f>
        <v>22032.000000000004</v>
      </c>
      <c r="S32" s="47">
        <f>P14*Assumptions!$I$42</f>
        <v>22032.000000000004</v>
      </c>
      <c r="T32" s="47">
        <f>Q14*Assumptions!$I$42</f>
        <v>18768.000000000004</v>
      </c>
      <c r="U32" s="47">
        <f>R14*Assumptions!$I$42</f>
        <v>18768.000000000004</v>
      </c>
      <c r="V32" s="47">
        <f>S14*Assumptions!$I$42</f>
        <v>18768.000000000004</v>
      </c>
      <c r="W32" s="47">
        <f>T14*Assumptions!$I$42</f>
        <v>16812.864000000005</v>
      </c>
      <c r="X32" s="47">
        <f>U14*Assumptions!$I$42</f>
        <v>16812.864000000005</v>
      </c>
      <c r="Y32" s="47">
        <f>V14*Assumptions!$I$42</f>
        <v>16812.864000000005</v>
      </c>
      <c r="Z32" s="47">
        <f>W14*Assumptions!$I$42</f>
        <v>25219.296000000002</v>
      </c>
      <c r="AA32" s="47">
        <f>X14*Assumptions!$I$42</f>
        <v>25219.296000000002</v>
      </c>
      <c r="AB32" s="47">
        <f>Y14*Assumptions!$I$42</f>
        <v>25219.296000000002</v>
      </c>
      <c r="AC32" s="47">
        <f>Z14*Assumptions!$I$42</f>
        <v>22697.366400000006</v>
      </c>
      <c r="AD32" s="47">
        <f>AA14*Assumptions!$I$42</f>
        <v>22697.366400000006</v>
      </c>
      <c r="AE32" s="47">
        <f>AB14*Assumptions!$I$42</f>
        <v>22697.366400000006</v>
      </c>
      <c r="AF32" s="47">
        <f>AC14*Assumptions!$I$42</f>
        <v>19334.793600000005</v>
      </c>
      <c r="AG32" s="47">
        <f>AD14*Assumptions!$I$42</f>
        <v>19334.793600000005</v>
      </c>
      <c r="AH32" s="47">
        <f>AE14*Assumptions!$I$42</f>
        <v>19334.793600000005</v>
      </c>
      <c r="AI32" s="47">
        <f>AF14*Assumptions!$I$42</f>
        <v>17492.103705600002</v>
      </c>
      <c r="AJ32" s="47">
        <f>AG14*Assumptions!$I$42</f>
        <v>17492.103705600002</v>
      </c>
      <c r="AK32" s="47">
        <f>AH14*Assumptions!$I$42</f>
        <v>17492.103705600002</v>
      </c>
      <c r="AL32" s="47">
        <f>AI14*Assumptions!$I$42</f>
        <v>26238.155558399998</v>
      </c>
      <c r="AM32" s="47">
        <f>AJ14*Assumptions!$I$42</f>
        <v>26238.155558399998</v>
      </c>
      <c r="AN32" s="47">
        <f>AK14*Assumptions!$I$42</f>
        <v>26238.155558399998</v>
      </c>
    </row>
    <row r="35" spans="2:40" x14ac:dyDescent="0.35">
      <c r="B35" t="s">
        <v>79</v>
      </c>
      <c r="D35" s="23">
        <v>150000</v>
      </c>
      <c r="E35" s="47">
        <f>D35-E36-E37+E21</f>
        <v>123466.66666666667</v>
      </c>
      <c r="F35" s="47">
        <f t="shared" ref="F35:AN35" si="24">E35-F36-F37+F21</f>
        <v>122991.66666666667</v>
      </c>
      <c r="G35" s="47">
        <f t="shared" si="24"/>
        <v>116833.33333333333</v>
      </c>
      <c r="H35" s="47">
        <f t="shared" si="24"/>
        <v>94285.333333333299</v>
      </c>
      <c r="I35" s="47">
        <f t="shared" si="24"/>
        <v>90057.583333333299</v>
      </c>
      <c r="J35" s="47">
        <f t="shared" si="24"/>
        <v>88648.333333333299</v>
      </c>
      <c r="K35" s="47">
        <f t="shared" si="24"/>
        <v>115581.66666666663</v>
      </c>
      <c r="L35" s="47">
        <f t="shared" si="24"/>
        <v>120631.66666666661</v>
      </c>
      <c r="M35" s="47">
        <f t="shared" si="24"/>
        <v>122314.99999999993</v>
      </c>
      <c r="N35" s="47">
        <f t="shared" si="24"/>
        <v>114234.99999999994</v>
      </c>
      <c r="O35" s="47">
        <f t="shared" si="24"/>
        <v>112719.99999999994</v>
      </c>
      <c r="P35" s="47">
        <f t="shared" si="24"/>
        <v>112214.99999999994</v>
      </c>
      <c r="Q35" s="47">
        <f t="shared" si="24"/>
        <v>101441.6666666666</v>
      </c>
      <c r="R35" s="47">
        <f t="shared" si="24"/>
        <v>99421.666666666599</v>
      </c>
      <c r="S35" s="47">
        <f t="shared" si="24"/>
        <v>98748.333333333256</v>
      </c>
      <c r="T35" s="47">
        <f t="shared" si="24"/>
        <v>92908.173333333238</v>
      </c>
      <c r="U35" s="47">
        <f t="shared" si="24"/>
        <v>91813.143333333224</v>
      </c>
      <c r="V35" s="47">
        <f t="shared" si="24"/>
        <v>91448.133333333215</v>
      </c>
      <c r="W35" s="47">
        <f t="shared" si="24"/>
        <v>119330.86666666652</v>
      </c>
      <c r="X35" s="47">
        <f t="shared" si="24"/>
        <v>124558.87916666651</v>
      </c>
      <c r="Y35" s="47">
        <f t="shared" si="24"/>
        <v>126301.54999999983</v>
      </c>
      <c r="Z35" s="47">
        <f t="shared" si="24"/>
        <v>117936.72999999984</v>
      </c>
      <c r="AA35" s="47">
        <f t="shared" si="24"/>
        <v>116368.32624999984</v>
      </c>
      <c r="AB35" s="47">
        <f t="shared" si="24"/>
        <v>115845.52499999983</v>
      </c>
      <c r="AC35" s="47">
        <f t="shared" si="24"/>
        <v>104692.43166666648</v>
      </c>
      <c r="AD35" s="47">
        <f t="shared" si="24"/>
        <v>102601.22666666647</v>
      </c>
      <c r="AE35" s="47">
        <f t="shared" si="24"/>
        <v>101904.15833333312</v>
      </c>
      <c r="AF35" s="47">
        <f t="shared" si="24"/>
        <v>96424.527866666438</v>
      </c>
      <c r="AG35" s="47">
        <f t="shared" si="24"/>
        <v>95397.097154166433</v>
      </c>
      <c r="AH35" s="47">
        <f t="shared" si="24"/>
        <v>95054.62024999976</v>
      </c>
      <c r="AI35" s="47">
        <f t="shared" si="24"/>
        <v>124206.01794999975</v>
      </c>
      <c r="AJ35" s="47">
        <f t="shared" si="24"/>
        <v>129671.90501874973</v>
      </c>
      <c r="AK35" s="47">
        <f t="shared" si="24"/>
        <v>131493.86737499974</v>
      </c>
      <c r="AL35" s="47">
        <f t="shared" si="24"/>
        <v>122748.44806499976</v>
      </c>
      <c r="AM35" s="47">
        <f t="shared" si="24"/>
        <v>121108.68194437475</v>
      </c>
      <c r="AN35" s="47">
        <f t="shared" si="24"/>
        <v>120562.09323749975</v>
      </c>
    </row>
    <row r="36" spans="2:40" x14ac:dyDescent="0.35">
      <c r="B36" t="s">
        <v>77</v>
      </c>
      <c r="E36" s="47">
        <f>Assumptions!$F$35*Assumptions!F53</f>
        <v>120000</v>
      </c>
      <c r="F36" s="47">
        <f>Assumptions!$F$35*Assumptions!G53</f>
        <v>18000</v>
      </c>
      <c r="G36" s="47">
        <f>Assumptions!$F$35*Assumptions!H53</f>
        <v>11999.999999999995</v>
      </c>
    </row>
    <row r="37" spans="2:40" x14ac:dyDescent="0.35">
      <c r="B37" t="s">
        <v>78</v>
      </c>
      <c r="E37" s="47">
        <f>SUM(E39:E42)</f>
        <v>23366.666666666672</v>
      </c>
      <c r="F37" s="47">
        <f t="shared" ref="F37:AN37" si="25">SUM(F39:F42)</f>
        <v>99308.333333333343</v>
      </c>
      <c r="G37" s="47">
        <f t="shared" si="25"/>
        <v>110991.66666666669</v>
      </c>
      <c r="H37" s="47">
        <f t="shared" si="25"/>
        <v>111196.33333333336</v>
      </c>
      <c r="I37" s="47">
        <f t="shared" si="25"/>
        <v>92876.083333333328</v>
      </c>
      <c r="J37" s="47">
        <f t="shared" si="25"/>
        <v>90057.583333333328</v>
      </c>
      <c r="K37" s="47">
        <f t="shared" si="25"/>
        <v>95381.666666666657</v>
      </c>
      <c r="L37" s="47">
        <f t="shared" si="25"/>
        <v>117265</v>
      </c>
      <c r="M37" s="47">
        <f t="shared" si="25"/>
        <v>120631.66666666667</v>
      </c>
      <c r="N37" s="47">
        <f t="shared" si="25"/>
        <v>120295</v>
      </c>
      <c r="O37" s="47">
        <f t="shared" si="25"/>
        <v>113730.00000000001</v>
      </c>
      <c r="P37" s="47">
        <f t="shared" si="25"/>
        <v>112720.00000000001</v>
      </c>
      <c r="Q37" s="47">
        <f t="shared" si="25"/>
        <v>109521.66666666669</v>
      </c>
      <c r="R37" s="47">
        <f t="shared" si="25"/>
        <v>100768.33333333334</v>
      </c>
      <c r="S37" s="47">
        <f t="shared" si="25"/>
        <v>99421.666666666686</v>
      </c>
      <c r="T37" s="47">
        <f t="shared" si="25"/>
        <v>97288.293333333349</v>
      </c>
      <c r="U37" s="47">
        <f t="shared" si="25"/>
        <v>92543.163333333345</v>
      </c>
      <c r="V37" s="47">
        <f t="shared" si="25"/>
        <v>91813.143333333341</v>
      </c>
      <c r="W37" s="47">
        <f t="shared" si="25"/>
        <v>98418.81666666668</v>
      </c>
      <c r="X37" s="47">
        <f t="shared" si="25"/>
        <v>121073.53750000001</v>
      </c>
      <c r="Y37" s="47">
        <f t="shared" si="25"/>
        <v>124558.87916666667</v>
      </c>
      <c r="Z37" s="47">
        <f t="shared" si="25"/>
        <v>124210.34499999999</v>
      </c>
      <c r="AA37" s="47">
        <f t="shared" si="25"/>
        <v>117413.92874999999</v>
      </c>
      <c r="AB37" s="47">
        <f t="shared" si="25"/>
        <v>116368.32625</v>
      </c>
      <c r="AC37" s="47">
        <f t="shared" si="25"/>
        <v>113057.25166666668</v>
      </c>
      <c r="AD37" s="47">
        <f t="shared" si="25"/>
        <v>103995.36333333334</v>
      </c>
      <c r="AE37" s="47">
        <f t="shared" si="25"/>
        <v>102601.22666666667</v>
      </c>
      <c r="AF37" s="47">
        <f t="shared" si="25"/>
        <v>100534.25071666666</v>
      </c>
      <c r="AG37" s="47">
        <f t="shared" si="25"/>
        <v>96082.050962499983</v>
      </c>
      <c r="AH37" s="47">
        <f t="shared" si="25"/>
        <v>95397.097154166651</v>
      </c>
      <c r="AI37" s="47">
        <f t="shared" si="25"/>
        <v>102342.46967499999</v>
      </c>
      <c r="AJ37" s="47">
        <f t="shared" si="25"/>
        <v>126027.98030624999</v>
      </c>
      <c r="AK37" s="47">
        <f t="shared" si="25"/>
        <v>129671.90501874998</v>
      </c>
      <c r="AL37" s="47">
        <f t="shared" si="25"/>
        <v>129307.51254749998</v>
      </c>
      <c r="AM37" s="47">
        <f t="shared" si="25"/>
        <v>122201.859358125</v>
      </c>
      <c r="AN37" s="47">
        <f t="shared" si="25"/>
        <v>121108.681944375</v>
      </c>
    </row>
    <row r="39" spans="2:40" x14ac:dyDescent="0.35">
      <c r="B39" t="s">
        <v>49</v>
      </c>
      <c r="E39" s="47">
        <f>E$21*Assumptions!$F$50</f>
        <v>23366.666666666672</v>
      </c>
      <c r="F39" s="47">
        <f>F$21*Assumptions!$F$50</f>
        <v>23366.666666666672</v>
      </c>
      <c r="G39" s="47">
        <f>G$21*Assumptions!$F$50</f>
        <v>23366.666666666672</v>
      </c>
      <c r="H39" s="47">
        <f>H$21*Assumptions!$F$50</f>
        <v>17729.666666666668</v>
      </c>
      <c r="I39" s="47">
        <f>I$21*Assumptions!$F$50</f>
        <v>17729.666666666668</v>
      </c>
      <c r="J39" s="47">
        <f>J$21*Assumptions!$F$50</f>
        <v>17729.666666666668</v>
      </c>
      <c r="K39" s="47">
        <f>K$21*Assumptions!$F$50</f>
        <v>24463</v>
      </c>
      <c r="L39" s="47">
        <f>L$21*Assumptions!$F$50</f>
        <v>24463</v>
      </c>
      <c r="M39" s="47">
        <f>M$21*Assumptions!$F$50</f>
        <v>24463</v>
      </c>
      <c r="N39" s="47">
        <f>N$21*Assumptions!$F$50</f>
        <v>22443.000000000004</v>
      </c>
      <c r="O39" s="47">
        <f>O$21*Assumptions!$F$50</f>
        <v>22443.000000000004</v>
      </c>
      <c r="P39" s="47">
        <f>P$21*Assumptions!$F$50</f>
        <v>22443.000000000004</v>
      </c>
      <c r="Q39" s="47">
        <f>Q$21*Assumptions!$F$50</f>
        <v>19749.666666666672</v>
      </c>
      <c r="R39" s="47">
        <f>R$21*Assumptions!$F$50</f>
        <v>19749.666666666672</v>
      </c>
      <c r="S39" s="47">
        <f>S$21*Assumptions!$F$50</f>
        <v>19749.666666666672</v>
      </c>
      <c r="T39" s="47">
        <f>T$21*Assumptions!$F$50</f>
        <v>18289.626666666667</v>
      </c>
      <c r="U39" s="47">
        <f>U$21*Assumptions!$F$50</f>
        <v>18289.626666666667</v>
      </c>
      <c r="V39" s="47">
        <f>V$21*Assumptions!$F$50</f>
        <v>18289.626666666667</v>
      </c>
      <c r="W39" s="47">
        <f>W$21*Assumptions!$F$50</f>
        <v>25260.309999999998</v>
      </c>
      <c r="X39" s="47">
        <f>X$21*Assumptions!$F$50</f>
        <v>25260.309999999998</v>
      </c>
      <c r="Y39" s="47">
        <f>Y$21*Assumptions!$F$50</f>
        <v>25260.309999999998</v>
      </c>
      <c r="Z39" s="47">
        <f>Z$21*Assumptions!$F$50</f>
        <v>23169.105</v>
      </c>
      <c r="AA39" s="47">
        <f>AA$21*Assumptions!$F$50</f>
        <v>23169.105</v>
      </c>
      <c r="AB39" s="47">
        <f>AB$21*Assumptions!$F$50</f>
        <v>23169.105</v>
      </c>
      <c r="AC39" s="47">
        <f>AC$21*Assumptions!$F$50</f>
        <v>20380.831666666665</v>
      </c>
      <c r="AD39" s="47">
        <f>AD$21*Assumptions!$F$50</f>
        <v>20380.831666666665</v>
      </c>
      <c r="AE39" s="47">
        <f>AE$21*Assumptions!$F$50</f>
        <v>20380.831666666665</v>
      </c>
      <c r="AF39" s="47">
        <f>AF$21*Assumptions!$F$50</f>
        <v>19010.924049999998</v>
      </c>
      <c r="AG39" s="47">
        <f>AG$21*Assumptions!$F$50</f>
        <v>19010.924049999998</v>
      </c>
      <c r="AH39" s="47">
        <f>AH$21*Assumptions!$F$50</f>
        <v>19010.924049999998</v>
      </c>
      <c r="AI39" s="47">
        <f>AI$21*Assumptions!$F$50</f>
        <v>26298.773474999995</v>
      </c>
      <c r="AJ39" s="47">
        <f>AJ$21*Assumptions!$F$50</f>
        <v>26298.773474999995</v>
      </c>
      <c r="AK39" s="47">
        <f>AK$21*Assumptions!$F$50</f>
        <v>26298.773474999995</v>
      </c>
      <c r="AL39" s="47">
        <f>AL$21*Assumptions!$F$50</f>
        <v>24112.418647500002</v>
      </c>
      <c r="AM39" s="47">
        <f>AM$21*Assumptions!$F$50</f>
        <v>24112.418647500002</v>
      </c>
      <c r="AN39" s="47">
        <f>AN$21*Assumptions!$F$50</f>
        <v>24112.418647500002</v>
      </c>
    </row>
    <row r="40" spans="2:40" x14ac:dyDescent="0.35">
      <c r="B40" t="s">
        <v>44</v>
      </c>
      <c r="E40" s="47">
        <f>D$21*Assumptions!$G$50</f>
        <v>0</v>
      </c>
      <c r="F40" s="47">
        <f>E$21*Assumptions!$G$50</f>
        <v>75941.666666666672</v>
      </c>
      <c r="G40" s="47">
        <f>F$21*Assumptions!$G$50</f>
        <v>75941.666666666672</v>
      </c>
      <c r="H40" s="47">
        <f>G$21*Assumptions!$G$50</f>
        <v>75941.666666666672</v>
      </c>
      <c r="I40" s="47">
        <f>H$21*Assumptions!$G$50</f>
        <v>57621.416666666664</v>
      </c>
      <c r="J40" s="47">
        <f>I$21*Assumptions!$G$50</f>
        <v>57621.416666666664</v>
      </c>
      <c r="K40" s="47">
        <f>J$21*Assumptions!$G$50</f>
        <v>57621.416666666664</v>
      </c>
      <c r="L40" s="47">
        <f>K$21*Assumptions!$G$50</f>
        <v>79504.75</v>
      </c>
      <c r="M40" s="47">
        <f>L$21*Assumptions!$G$50</f>
        <v>79504.75</v>
      </c>
      <c r="N40" s="47">
        <f>M$21*Assumptions!$G$50</f>
        <v>79504.75</v>
      </c>
      <c r="O40" s="47">
        <f>N$21*Assumptions!$G$50</f>
        <v>72939.750000000015</v>
      </c>
      <c r="P40" s="47">
        <f>O$21*Assumptions!$G$50</f>
        <v>72939.750000000015</v>
      </c>
      <c r="Q40" s="47">
        <f>P$21*Assumptions!$G$50</f>
        <v>72939.750000000015</v>
      </c>
      <c r="R40" s="47">
        <f>Q$21*Assumptions!$G$50</f>
        <v>64186.416666666679</v>
      </c>
      <c r="S40" s="47">
        <f>R$21*Assumptions!$G$50</f>
        <v>64186.416666666679</v>
      </c>
      <c r="T40" s="47">
        <f>S$21*Assumptions!$G$50</f>
        <v>64186.416666666679</v>
      </c>
      <c r="U40" s="47">
        <f>T$21*Assumptions!$G$50</f>
        <v>59441.286666666667</v>
      </c>
      <c r="V40" s="47">
        <f>U$21*Assumptions!$G$50</f>
        <v>59441.286666666667</v>
      </c>
      <c r="W40" s="47">
        <f>V$21*Assumptions!$G$50</f>
        <v>59441.286666666667</v>
      </c>
      <c r="X40" s="47">
        <f>W$21*Assumptions!$G$50</f>
        <v>82096.007499999992</v>
      </c>
      <c r="Y40" s="47">
        <f>X$21*Assumptions!$G$50</f>
        <v>82096.007499999992</v>
      </c>
      <c r="Z40" s="47">
        <f>Y$21*Assumptions!$G$50</f>
        <v>82096.007499999992</v>
      </c>
      <c r="AA40" s="47">
        <f>Z$21*Assumptions!$G$50</f>
        <v>75299.591249999998</v>
      </c>
      <c r="AB40" s="47">
        <f>AA$21*Assumptions!$G$50</f>
        <v>75299.591249999998</v>
      </c>
      <c r="AC40" s="47">
        <f>AB$21*Assumptions!$G$50</f>
        <v>75299.591249999998</v>
      </c>
      <c r="AD40" s="47">
        <f>AC$21*Assumptions!$G$50</f>
        <v>66237.702916666662</v>
      </c>
      <c r="AE40" s="47">
        <f>AD$21*Assumptions!$G$50</f>
        <v>66237.702916666662</v>
      </c>
      <c r="AF40" s="47">
        <f>AE$21*Assumptions!$G$50</f>
        <v>66237.702916666662</v>
      </c>
      <c r="AG40" s="47">
        <f>AF$21*Assumptions!$G$50</f>
        <v>61785.50316249999</v>
      </c>
      <c r="AH40" s="47">
        <f>AG$21*Assumptions!$G$50</f>
        <v>61785.50316249999</v>
      </c>
      <c r="AI40" s="47">
        <f>AH$21*Assumptions!$G$50</f>
        <v>61785.50316249999</v>
      </c>
      <c r="AJ40" s="47">
        <f>AI$21*Assumptions!$G$50</f>
        <v>85471.013793749982</v>
      </c>
      <c r="AK40" s="47">
        <f>AJ$21*Assumptions!$G$50</f>
        <v>85471.013793749982</v>
      </c>
      <c r="AL40" s="47">
        <f>AK$21*Assumptions!$G$50</f>
        <v>85471.013793749982</v>
      </c>
      <c r="AM40" s="47">
        <f>AL$21*Assumptions!$G$50</f>
        <v>78365.360604375004</v>
      </c>
      <c r="AN40" s="47">
        <f>AM$21*Assumptions!$G$50</f>
        <v>78365.360604375004</v>
      </c>
    </row>
    <row r="41" spans="2:40" x14ac:dyDescent="0.35">
      <c r="B41" t="s">
        <v>45</v>
      </c>
      <c r="E41" s="47">
        <f>C$21*Assumptions!$H$50</f>
        <v>0</v>
      </c>
      <c r="F41" s="47">
        <f>D$21*Assumptions!$H$50</f>
        <v>0</v>
      </c>
      <c r="G41" s="47">
        <f>E$21*Assumptions!$H$50</f>
        <v>11683.333333333336</v>
      </c>
      <c r="H41" s="47">
        <f>F$21*Assumptions!$H$50</f>
        <v>11683.333333333336</v>
      </c>
      <c r="I41" s="47">
        <f>G$21*Assumptions!$H$50</f>
        <v>11683.333333333336</v>
      </c>
      <c r="J41" s="47">
        <f>H$21*Assumptions!$H$50</f>
        <v>8864.8333333333339</v>
      </c>
      <c r="K41" s="47">
        <f>I$21*Assumptions!$H$50</f>
        <v>8864.8333333333339</v>
      </c>
      <c r="L41" s="47">
        <f>J$21*Assumptions!$H$50</f>
        <v>8864.8333333333339</v>
      </c>
      <c r="M41" s="47">
        <f>K$21*Assumptions!$H$50</f>
        <v>12231.5</v>
      </c>
      <c r="N41" s="47">
        <f>L$21*Assumptions!$H$50</f>
        <v>12231.5</v>
      </c>
      <c r="O41" s="47">
        <f>M$21*Assumptions!$H$50</f>
        <v>12231.5</v>
      </c>
      <c r="P41" s="47">
        <f>N$21*Assumptions!$H$50</f>
        <v>11221.500000000002</v>
      </c>
      <c r="Q41" s="47">
        <f>O$21*Assumptions!$H$50</f>
        <v>11221.500000000002</v>
      </c>
      <c r="R41" s="47">
        <f>P$21*Assumptions!$H$50</f>
        <v>11221.500000000002</v>
      </c>
      <c r="S41" s="47">
        <f>Q$21*Assumptions!$H$50</f>
        <v>9874.8333333333358</v>
      </c>
      <c r="T41" s="47">
        <f>R$21*Assumptions!$H$50</f>
        <v>9874.8333333333358</v>
      </c>
      <c r="U41" s="47">
        <f>S$21*Assumptions!$H$50</f>
        <v>9874.8333333333358</v>
      </c>
      <c r="V41" s="47">
        <f>T$21*Assumptions!$H$50</f>
        <v>9144.8133333333335</v>
      </c>
      <c r="W41" s="47">
        <f>U$21*Assumptions!$H$50</f>
        <v>9144.8133333333335</v>
      </c>
      <c r="X41" s="47">
        <f>V$21*Assumptions!$H$50</f>
        <v>9144.8133333333335</v>
      </c>
      <c r="Y41" s="47">
        <f>W$21*Assumptions!$H$50</f>
        <v>12630.154999999999</v>
      </c>
      <c r="Z41" s="47">
        <f>X$21*Assumptions!$H$50</f>
        <v>12630.154999999999</v>
      </c>
      <c r="AA41" s="47">
        <f>Y$21*Assumptions!$H$50</f>
        <v>12630.154999999999</v>
      </c>
      <c r="AB41" s="47">
        <f>Z$21*Assumptions!$H$50</f>
        <v>11584.5525</v>
      </c>
      <c r="AC41" s="47">
        <f>AA$21*Assumptions!$H$50</f>
        <v>11584.5525</v>
      </c>
      <c r="AD41" s="47">
        <f>AB$21*Assumptions!$H$50</f>
        <v>11584.5525</v>
      </c>
      <c r="AE41" s="47">
        <f>AC$21*Assumptions!$H$50</f>
        <v>10190.415833333333</v>
      </c>
      <c r="AF41" s="47">
        <f>AD$21*Assumptions!$H$50</f>
        <v>10190.415833333333</v>
      </c>
      <c r="AG41" s="47">
        <f>AE$21*Assumptions!$H$50</f>
        <v>10190.415833333333</v>
      </c>
      <c r="AH41" s="47">
        <f>AF$21*Assumptions!$H$50</f>
        <v>9505.4620249999989</v>
      </c>
      <c r="AI41" s="47">
        <f>AG$21*Assumptions!$H$50</f>
        <v>9505.4620249999989</v>
      </c>
      <c r="AJ41" s="47">
        <f>AH$21*Assumptions!$H$50</f>
        <v>9505.4620249999989</v>
      </c>
      <c r="AK41" s="47">
        <f>AI$21*Assumptions!$H$50</f>
        <v>13149.386737499997</v>
      </c>
      <c r="AL41" s="47">
        <f>AJ$21*Assumptions!$H$50</f>
        <v>13149.386737499997</v>
      </c>
      <c r="AM41" s="47">
        <f>AK$21*Assumptions!$H$50</f>
        <v>13149.386737499997</v>
      </c>
      <c r="AN41" s="47">
        <f>AL$21*Assumptions!$H$50</f>
        <v>12056.209323750001</v>
      </c>
    </row>
    <row r="42" spans="2:40" x14ac:dyDescent="0.35">
      <c r="B42" t="s">
        <v>46</v>
      </c>
      <c r="E42" s="47"/>
      <c r="F42" s="47">
        <f>C$21*Assumptions!$I$50</f>
        <v>0</v>
      </c>
      <c r="G42" s="47">
        <f>D$21*Assumptions!$I$50</f>
        <v>0</v>
      </c>
      <c r="H42" s="47">
        <f>E$21*Assumptions!$I$50</f>
        <v>5841.6666666666724</v>
      </c>
      <c r="I42" s="47">
        <f>F$21*Assumptions!$I$50</f>
        <v>5841.6666666666724</v>
      </c>
      <c r="J42" s="47">
        <f>G$21*Assumptions!$I$50</f>
        <v>5841.6666666666724</v>
      </c>
      <c r="K42" s="47">
        <f>H$21*Assumptions!$I$50</f>
        <v>4432.4166666666706</v>
      </c>
      <c r="L42" s="47">
        <f>I$21*Assumptions!$I$50</f>
        <v>4432.4166666666706</v>
      </c>
      <c r="M42" s="47">
        <f>J$21*Assumptions!$I$50</f>
        <v>4432.4166666666706</v>
      </c>
      <c r="N42" s="47">
        <f>K$21*Assumptions!$I$50</f>
        <v>6115.7500000000045</v>
      </c>
      <c r="O42" s="47">
        <f>L$21*Assumptions!$I$50</f>
        <v>6115.7500000000045</v>
      </c>
      <c r="P42" s="47">
        <f>M$21*Assumptions!$I$50</f>
        <v>6115.7500000000045</v>
      </c>
      <c r="Q42" s="47">
        <f>N$21*Assumptions!$I$50</f>
        <v>5610.7500000000055</v>
      </c>
      <c r="R42" s="47">
        <f>O$21*Assumptions!$I$50</f>
        <v>5610.7500000000055</v>
      </c>
      <c r="S42" s="47">
        <f>P$21*Assumptions!$I$50</f>
        <v>5610.7500000000055</v>
      </c>
      <c r="T42" s="47">
        <f>Q$21*Assumptions!$I$50</f>
        <v>4937.4166666666715</v>
      </c>
      <c r="U42" s="47">
        <f>R$21*Assumptions!$I$50</f>
        <v>4937.4166666666715</v>
      </c>
      <c r="V42" s="47">
        <f>S$21*Assumptions!$I$50</f>
        <v>4937.4166666666715</v>
      </c>
      <c r="W42" s="47">
        <f>T$21*Assumptions!$I$50</f>
        <v>4572.4066666666704</v>
      </c>
      <c r="X42" s="47">
        <f>U$21*Assumptions!$I$50</f>
        <v>4572.4066666666704</v>
      </c>
      <c r="Y42" s="47">
        <f>V$21*Assumptions!$I$50</f>
        <v>4572.4066666666704</v>
      </c>
      <c r="Z42" s="47">
        <f>W$21*Assumptions!$I$50</f>
        <v>6315.0775000000049</v>
      </c>
      <c r="AA42" s="47">
        <f>X$21*Assumptions!$I$50</f>
        <v>6315.0775000000049</v>
      </c>
      <c r="AB42" s="47">
        <f>Y$21*Assumptions!$I$50</f>
        <v>6315.0775000000049</v>
      </c>
      <c r="AC42" s="47">
        <f>Z$21*Assumptions!$I$50</f>
        <v>5792.2762500000044</v>
      </c>
      <c r="AD42" s="47">
        <f>AA$21*Assumptions!$I$50</f>
        <v>5792.2762500000044</v>
      </c>
      <c r="AE42" s="47">
        <f>AB$21*Assumptions!$I$50</f>
        <v>5792.2762500000044</v>
      </c>
      <c r="AF42" s="47">
        <f>AC$21*Assumptions!$I$50</f>
        <v>5095.2079166666708</v>
      </c>
      <c r="AG42" s="47">
        <f>AD$21*Assumptions!$I$50</f>
        <v>5095.2079166666708</v>
      </c>
      <c r="AH42" s="47">
        <f>AE$21*Assumptions!$I$50</f>
        <v>5095.2079166666708</v>
      </c>
      <c r="AI42" s="47">
        <f>AF$21*Assumptions!$I$50</f>
        <v>4752.7310125000031</v>
      </c>
      <c r="AJ42" s="47">
        <f>AG$21*Assumptions!$I$50</f>
        <v>4752.7310125000031</v>
      </c>
      <c r="AK42" s="47">
        <f>AH$21*Assumptions!$I$50</f>
        <v>4752.7310125000031</v>
      </c>
      <c r="AL42" s="47">
        <f>AI$21*Assumptions!$I$50</f>
        <v>6574.6933687500041</v>
      </c>
      <c r="AM42" s="47">
        <f>AJ$21*Assumptions!$I$50</f>
        <v>6574.6933687500041</v>
      </c>
      <c r="AN42" s="47">
        <f>AK$21*Assumptions!$I$50</f>
        <v>6574.6933687500041</v>
      </c>
    </row>
    <row r="46" spans="2:40" x14ac:dyDescent="0.35">
      <c r="B46" t="s">
        <v>81</v>
      </c>
      <c r="E46" s="47">
        <f>SUM(E26:E27)-SUM(E36:E37)</f>
        <v>-33366.666666666686</v>
      </c>
      <c r="F46" s="47">
        <f t="shared" ref="F46:AN46" si="26">SUM(F26:F27)-SUM(F36:F37)</f>
        <v>62691.666666666657</v>
      </c>
      <c r="G46" s="47">
        <f t="shared" si="26"/>
        <v>29341.666666666657</v>
      </c>
      <c r="H46" s="47">
        <f t="shared" si="26"/>
        <v>42137.000000000015</v>
      </c>
      <c r="I46" s="47">
        <f t="shared" si="26"/>
        <v>33737.250000000015</v>
      </c>
      <c r="J46" s="47">
        <f t="shared" si="26"/>
        <v>25422.416666666672</v>
      </c>
      <c r="K46" s="47">
        <f t="shared" si="26"/>
        <v>13418.333333333328</v>
      </c>
      <c r="L46" s="47">
        <f t="shared" si="26"/>
        <v>24175</v>
      </c>
      <c r="M46" s="47">
        <f t="shared" si="26"/>
        <v>34408.333333333299</v>
      </c>
      <c r="N46" s="47">
        <f t="shared" si="26"/>
        <v>42904.999999999971</v>
      </c>
      <c r="O46" s="47">
        <f t="shared" si="26"/>
        <v>39677.999999999985</v>
      </c>
      <c r="P46" s="47">
        <f t="shared" si="26"/>
        <v>36607.999999999985</v>
      </c>
      <c r="Q46" s="47">
        <f t="shared" si="26"/>
        <v>37358.333333333314</v>
      </c>
      <c r="R46" s="47">
        <f t="shared" si="26"/>
        <v>33055.666666666657</v>
      </c>
      <c r="S46" s="47">
        <f t="shared" si="26"/>
        <v>28962.333333333314</v>
      </c>
      <c r="T46" s="47">
        <f t="shared" si="26"/>
        <v>27831.706666666651</v>
      </c>
      <c r="U46" s="47">
        <f t="shared" si="26"/>
        <v>24756.292666666661</v>
      </c>
      <c r="V46" s="47">
        <f t="shared" si="26"/>
        <v>22227.752666666667</v>
      </c>
      <c r="W46" s="47">
        <f t="shared" si="26"/>
        <v>13666.943333333329</v>
      </c>
      <c r="X46" s="47">
        <f t="shared" si="26"/>
        <v>24637.950500000006</v>
      </c>
      <c r="Y46" s="47">
        <f t="shared" si="26"/>
        <v>35163.328833333318</v>
      </c>
      <c r="Z46" s="47">
        <f t="shared" si="26"/>
        <v>43918.294999999998</v>
      </c>
      <c r="AA46" s="47">
        <f t="shared" si="26"/>
        <v>40626.99285000001</v>
      </c>
      <c r="AB46" s="47">
        <f t="shared" si="26"/>
        <v>37469.379350000017</v>
      </c>
      <c r="AC46" s="47">
        <f t="shared" si="26"/>
        <v>38258.524333333335</v>
      </c>
      <c r="AD46" s="47">
        <f t="shared" si="26"/>
        <v>33870.121466666664</v>
      </c>
      <c r="AE46" s="47">
        <f t="shared" si="26"/>
        <v>29659.970133333336</v>
      </c>
      <c r="AF46" s="47">
        <f t="shared" si="26"/>
        <v>28364.373283333349</v>
      </c>
      <c r="AG46" s="47">
        <f t="shared" si="26"/>
        <v>25445.813459900019</v>
      </c>
      <c r="AH46" s="47">
        <f t="shared" si="26"/>
        <v>23059.617444233343</v>
      </c>
      <c r="AI46" s="47">
        <f t="shared" si="26"/>
        <v>14271.55502900001</v>
      </c>
      <c r="AJ46" s="47">
        <f t="shared" si="26"/>
        <v>25570.251808949979</v>
      </c>
      <c r="AK46" s="47">
        <f t="shared" si="26"/>
        <v>36503.08018444998</v>
      </c>
      <c r="AL46" s="47">
        <f t="shared" si="26"/>
        <v>45613.524508499991</v>
      </c>
      <c r="AM46" s="47">
        <f t="shared" si="26"/>
        <v>42223.915474514986</v>
      </c>
      <c r="AN46" s="47">
        <f t="shared" si="26"/>
        <v>38944.066961865014</v>
      </c>
    </row>
    <row r="48" spans="2:40" x14ac:dyDescent="0.35">
      <c r="B48" t="s">
        <v>82</v>
      </c>
    </row>
    <row r="49" spans="2:40" x14ac:dyDescent="0.35">
      <c r="B49" t="s">
        <v>83</v>
      </c>
      <c r="E49" s="47">
        <f>D51</f>
        <v>900000</v>
      </c>
      <c r="F49" s="47">
        <f t="shared" ref="F49:AN49" si="27">E51</f>
        <v>870000</v>
      </c>
      <c r="G49" s="47">
        <f t="shared" si="27"/>
        <v>840000</v>
      </c>
      <c r="H49" s="47">
        <f t="shared" si="27"/>
        <v>810000</v>
      </c>
      <c r="I49" s="47">
        <f t="shared" si="27"/>
        <v>780000</v>
      </c>
      <c r="J49" s="47">
        <f t="shared" si="27"/>
        <v>750000</v>
      </c>
      <c r="K49" s="47">
        <f t="shared" si="27"/>
        <v>720000</v>
      </c>
      <c r="L49" s="47">
        <f t="shared" si="27"/>
        <v>690000</v>
      </c>
      <c r="M49" s="47">
        <f t="shared" si="27"/>
        <v>660000</v>
      </c>
      <c r="N49" s="47">
        <f t="shared" si="27"/>
        <v>630000</v>
      </c>
      <c r="O49" s="47">
        <f t="shared" si="27"/>
        <v>600000</v>
      </c>
      <c r="P49" s="47">
        <f t="shared" si="27"/>
        <v>570000</v>
      </c>
      <c r="Q49" s="47">
        <f t="shared" si="27"/>
        <v>540000</v>
      </c>
      <c r="R49" s="47">
        <f t="shared" si="27"/>
        <v>510000</v>
      </c>
      <c r="S49" s="47">
        <f t="shared" si="27"/>
        <v>480000</v>
      </c>
      <c r="T49" s="47">
        <f t="shared" si="27"/>
        <v>450000</v>
      </c>
      <c r="U49" s="47">
        <f t="shared" si="27"/>
        <v>420000</v>
      </c>
      <c r="V49" s="47">
        <f t="shared" si="27"/>
        <v>390000</v>
      </c>
      <c r="W49" s="47">
        <f t="shared" si="27"/>
        <v>360000</v>
      </c>
      <c r="X49" s="47">
        <f t="shared" si="27"/>
        <v>330000</v>
      </c>
      <c r="Y49" s="47">
        <f t="shared" si="27"/>
        <v>300000</v>
      </c>
      <c r="Z49" s="47">
        <f t="shared" si="27"/>
        <v>270000</v>
      </c>
      <c r="AA49" s="47">
        <f t="shared" si="27"/>
        <v>240000</v>
      </c>
      <c r="AB49" s="47">
        <f t="shared" si="27"/>
        <v>210000</v>
      </c>
      <c r="AC49" s="47">
        <f t="shared" si="27"/>
        <v>180000</v>
      </c>
      <c r="AD49" s="47">
        <f t="shared" si="27"/>
        <v>150000</v>
      </c>
      <c r="AE49" s="47">
        <f t="shared" si="27"/>
        <v>120000</v>
      </c>
      <c r="AF49" s="47">
        <f t="shared" si="27"/>
        <v>90000</v>
      </c>
      <c r="AG49" s="47">
        <f t="shared" si="27"/>
        <v>60000</v>
      </c>
      <c r="AH49" s="47">
        <f t="shared" si="27"/>
        <v>30000</v>
      </c>
      <c r="AI49" s="47">
        <f t="shared" si="27"/>
        <v>0</v>
      </c>
      <c r="AJ49" s="47">
        <f t="shared" si="27"/>
        <v>0</v>
      </c>
      <c r="AK49" s="47">
        <f t="shared" si="27"/>
        <v>0</v>
      </c>
      <c r="AL49" s="47">
        <f t="shared" si="27"/>
        <v>0</v>
      </c>
      <c r="AM49" s="47">
        <f t="shared" si="27"/>
        <v>0</v>
      </c>
      <c r="AN49" s="47">
        <f t="shared" si="27"/>
        <v>0</v>
      </c>
    </row>
    <row r="50" spans="2:40" x14ac:dyDescent="0.35">
      <c r="B50" t="s">
        <v>84</v>
      </c>
      <c r="E50" s="47">
        <f>-MIN(E49,30000)</f>
        <v>-30000</v>
      </c>
      <c r="F50" s="47">
        <f t="shared" ref="F50:AN50" si="28">-MIN(F49,30000)</f>
        <v>-30000</v>
      </c>
      <c r="G50" s="47">
        <f t="shared" si="28"/>
        <v>-30000</v>
      </c>
      <c r="H50" s="47">
        <f t="shared" si="28"/>
        <v>-30000</v>
      </c>
      <c r="I50" s="47">
        <f t="shared" si="28"/>
        <v>-30000</v>
      </c>
      <c r="J50" s="47">
        <f t="shared" si="28"/>
        <v>-30000</v>
      </c>
      <c r="K50" s="47">
        <f t="shared" si="28"/>
        <v>-30000</v>
      </c>
      <c r="L50" s="47">
        <f t="shared" si="28"/>
        <v>-30000</v>
      </c>
      <c r="M50" s="47">
        <f t="shared" si="28"/>
        <v>-30000</v>
      </c>
      <c r="N50" s="47">
        <f t="shared" si="28"/>
        <v>-30000</v>
      </c>
      <c r="O50" s="47">
        <f t="shared" si="28"/>
        <v>-30000</v>
      </c>
      <c r="P50" s="47">
        <f t="shared" si="28"/>
        <v>-30000</v>
      </c>
      <c r="Q50" s="47">
        <f t="shared" si="28"/>
        <v>-30000</v>
      </c>
      <c r="R50" s="47">
        <f t="shared" si="28"/>
        <v>-30000</v>
      </c>
      <c r="S50" s="47">
        <f t="shared" si="28"/>
        <v>-30000</v>
      </c>
      <c r="T50" s="47">
        <f t="shared" si="28"/>
        <v>-30000</v>
      </c>
      <c r="U50" s="47">
        <f t="shared" si="28"/>
        <v>-30000</v>
      </c>
      <c r="V50" s="47">
        <f t="shared" si="28"/>
        <v>-30000</v>
      </c>
      <c r="W50" s="47">
        <f t="shared" si="28"/>
        <v>-30000</v>
      </c>
      <c r="X50" s="47">
        <f t="shared" si="28"/>
        <v>-30000</v>
      </c>
      <c r="Y50" s="47">
        <f t="shared" si="28"/>
        <v>-30000</v>
      </c>
      <c r="Z50" s="47">
        <f t="shared" si="28"/>
        <v>-30000</v>
      </c>
      <c r="AA50" s="47">
        <f t="shared" si="28"/>
        <v>-30000</v>
      </c>
      <c r="AB50" s="47">
        <f t="shared" si="28"/>
        <v>-30000</v>
      </c>
      <c r="AC50" s="47">
        <f t="shared" si="28"/>
        <v>-30000</v>
      </c>
      <c r="AD50" s="47">
        <f t="shared" si="28"/>
        <v>-30000</v>
      </c>
      <c r="AE50" s="47">
        <f t="shared" si="28"/>
        <v>-30000</v>
      </c>
      <c r="AF50" s="47">
        <f t="shared" si="28"/>
        <v>-30000</v>
      </c>
      <c r="AG50" s="47">
        <f t="shared" si="28"/>
        <v>-30000</v>
      </c>
      <c r="AH50" s="47">
        <f t="shared" si="28"/>
        <v>-30000</v>
      </c>
      <c r="AI50" s="47">
        <f t="shared" si="28"/>
        <v>0</v>
      </c>
      <c r="AJ50" s="47">
        <f t="shared" si="28"/>
        <v>0</v>
      </c>
      <c r="AK50" s="47">
        <f t="shared" si="28"/>
        <v>0</v>
      </c>
      <c r="AL50" s="47">
        <f t="shared" si="28"/>
        <v>0</v>
      </c>
      <c r="AM50" s="47">
        <f t="shared" si="28"/>
        <v>0</v>
      </c>
      <c r="AN50" s="47">
        <f t="shared" si="28"/>
        <v>0</v>
      </c>
    </row>
    <row r="51" spans="2:40" x14ac:dyDescent="0.35">
      <c r="B51" t="s">
        <v>85</v>
      </c>
      <c r="D51" s="23">
        <v>900000</v>
      </c>
      <c r="E51" s="47">
        <f>SUM(E49:E50)</f>
        <v>870000</v>
      </c>
      <c r="F51" s="47">
        <f t="shared" ref="F51:AN51" si="29">SUM(F49:F50)</f>
        <v>840000</v>
      </c>
      <c r="G51" s="47">
        <f t="shared" si="29"/>
        <v>810000</v>
      </c>
      <c r="H51" s="47">
        <f t="shared" si="29"/>
        <v>780000</v>
      </c>
      <c r="I51" s="47">
        <f t="shared" si="29"/>
        <v>750000</v>
      </c>
      <c r="J51" s="47">
        <f t="shared" si="29"/>
        <v>720000</v>
      </c>
      <c r="K51" s="47">
        <f t="shared" si="29"/>
        <v>690000</v>
      </c>
      <c r="L51" s="47">
        <f t="shared" si="29"/>
        <v>660000</v>
      </c>
      <c r="M51" s="47">
        <f t="shared" si="29"/>
        <v>630000</v>
      </c>
      <c r="N51" s="47">
        <f t="shared" si="29"/>
        <v>600000</v>
      </c>
      <c r="O51" s="47">
        <f t="shared" si="29"/>
        <v>570000</v>
      </c>
      <c r="P51" s="47">
        <f t="shared" si="29"/>
        <v>540000</v>
      </c>
      <c r="Q51" s="47">
        <f t="shared" si="29"/>
        <v>510000</v>
      </c>
      <c r="R51" s="47">
        <f t="shared" si="29"/>
        <v>480000</v>
      </c>
      <c r="S51" s="47">
        <f t="shared" si="29"/>
        <v>450000</v>
      </c>
      <c r="T51" s="47">
        <f t="shared" si="29"/>
        <v>420000</v>
      </c>
      <c r="U51" s="47">
        <f t="shared" si="29"/>
        <v>390000</v>
      </c>
      <c r="V51" s="47">
        <f t="shared" si="29"/>
        <v>360000</v>
      </c>
      <c r="W51" s="47">
        <f t="shared" si="29"/>
        <v>330000</v>
      </c>
      <c r="X51" s="47">
        <f t="shared" si="29"/>
        <v>300000</v>
      </c>
      <c r="Y51" s="47">
        <f t="shared" si="29"/>
        <v>270000</v>
      </c>
      <c r="Z51" s="47">
        <f t="shared" si="29"/>
        <v>240000</v>
      </c>
      <c r="AA51" s="47">
        <f t="shared" si="29"/>
        <v>210000</v>
      </c>
      <c r="AB51" s="47">
        <f t="shared" si="29"/>
        <v>180000</v>
      </c>
      <c r="AC51" s="47">
        <f t="shared" si="29"/>
        <v>150000</v>
      </c>
      <c r="AD51" s="47">
        <f t="shared" si="29"/>
        <v>120000</v>
      </c>
      <c r="AE51" s="47">
        <f t="shared" si="29"/>
        <v>90000</v>
      </c>
      <c r="AF51" s="47">
        <f t="shared" si="29"/>
        <v>60000</v>
      </c>
      <c r="AG51" s="47">
        <f t="shared" si="29"/>
        <v>30000</v>
      </c>
      <c r="AH51" s="47">
        <f t="shared" si="29"/>
        <v>0</v>
      </c>
      <c r="AI51" s="47">
        <f t="shared" si="29"/>
        <v>0</v>
      </c>
      <c r="AJ51" s="47">
        <f t="shared" si="29"/>
        <v>0</v>
      </c>
      <c r="AK51" s="47">
        <f t="shared" si="29"/>
        <v>0</v>
      </c>
      <c r="AL51" s="47">
        <f t="shared" si="29"/>
        <v>0</v>
      </c>
      <c r="AM51" s="47">
        <f t="shared" si="29"/>
        <v>0</v>
      </c>
      <c r="AN51" s="47">
        <f t="shared" si="29"/>
        <v>0</v>
      </c>
    </row>
    <row r="52" spans="2:40" x14ac:dyDescent="0.35">
      <c r="B52" t="s">
        <v>86</v>
      </c>
      <c r="E52" s="47">
        <f>E49*Assumptions!$F$30*E5/365</f>
        <v>4586.3013698630139</v>
      </c>
      <c r="F52" s="47">
        <f>F49*Assumptions!$F$30*F5/365</f>
        <v>4290.41095890411</v>
      </c>
      <c r="G52" s="47">
        <f>G49*Assumptions!$F$30*G5/365</f>
        <v>4280.5479452054797</v>
      </c>
      <c r="H52" s="47">
        <f>H49*Assumptions!$F$30*H5/365</f>
        <v>4127.6712328767126</v>
      </c>
      <c r="I52" s="47">
        <f>I49*Assumptions!$F$30*I5/365</f>
        <v>3718.3561643835615</v>
      </c>
      <c r="J52" s="47">
        <f>J49*Assumptions!$F$30*J5/365</f>
        <v>3821.9178082191779</v>
      </c>
      <c r="K52" s="47">
        <f>K49*Assumptions!$F$30*K5/365</f>
        <v>3550.6849315068494</v>
      </c>
      <c r="L52" s="47">
        <f>L49*Assumptions!$F$30*L5/365</f>
        <v>3516.1643835616437</v>
      </c>
      <c r="M52" s="47">
        <f>M49*Assumptions!$F$30*M5/365</f>
        <v>3254.794520547945</v>
      </c>
      <c r="N52" s="47">
        <f>N49*Assumptions!$F$30*N5/365</f>
        <v>3210.4109589041095</v>
      </c>
      <c r="O52" s="47">
        <f>O49*Assumptions!$F$30*O5/365</f>
        <v>3057.5342465753424</v>
      </c>
      <c r="P52" s="47">
        <f>P49*Assumptions!$F$30*P5/365</f>
        <v>2810.9589041095892</v>
      </c>
      <c r="Q52" s="47">
        <f>Q49*Assumptions!$F$30*Q5/365</f>
        <v>2751.7808219178082</v>
      </c>
      <c r="R52" s="47">
        <f>R49*Assumptions!$F$30*R5/365</f>
        <v>2515.0684931506848</v>
      </c>
      <c r="S52" s="47">
        <f>S49*Assumptions!$F$30*S5/365</f>
        <v>2446.027397260274</v>
      </c>
      <c r="T52" s="47">
        <f>T49*Assumptions!$F$30*T5/365</f>
        <v>2293.1506849315069</v>
      </c>
      <c r="U52" s="47">
        <f>U49*Assumptions!$F$30*U5/365</f>
        <v>1933.1506849315069</v>
      </c>
      <c r="V52" s="47">
        <f>V49*Assumptions!$F$30*V5/365</f>
        <v>1987.3972602739725</v>
      </c>
      <c r="W52" s="47">
        <f>W49*Assumptions!$F$30*W5/365</f>
        <v>1775.3424657534247</v>
      </c>
      <c r="X52" s="47">
        <f>X49*Assumptions!$F$30*X5/365</f>
        <v>1681.6438356164383</v>
      </c>
      <c r="Y52" s="47">
        <f>Y49*Assumptions!$F$30*Y5/365</f>
        <v>1479.4520547945206</v>
      </c>
      <c r="Z52" s="47">
        <f>Z49*Assumptions!$F$30*Z5/365</f>
        <v>1375.8904109589041</v>
      </c>
      <c r="AA52" s="47">
        <f>AA49*Assumptions!$F$30*AA5/365</f>
        <v>1223.013698630137</v>
      </c>
      <c r="AB52" s="47">
        <f>AB49*Assumptions!$F$30*AB5/365</f>
        <v>1035.6164383561643</v>
      </c>
      <c r="AC52" s="47">
        <f>AC49*Assumptions!$F$30*AC5/365</f>
        <v>917.2602739726027</v>
      </c>
      <c r="AD52" s="47">
        <f>AD49*Assumptions!$F$30*AD5/365</f>
        <v>739.72602739726028</v>
      </c>
      <c r="AE52" s="47">
        <f>AE49*Assumptions!$F$30*AE5/365</f>
        <v>611.50684931506851</v>
      </c>
      <c r="AF52" s="47">
        <f>AF49*Assumptions!$F$30*AF5/365</f>
        <v>458.63013698630135</v>
      </c>
      <c r="AG52" s="47">
        <f>AG49*Assumptions!$F$30*AG5/365</f>
        <v>276.16438356164383</v>
      </c>
      <c r="AH52" s="47">
        <f>AH49*Assumptions!$F$30*AH5/365</f>
        <v>152.87671232876713</v>
      </c>
      <c r="AI52" s="47">
        <f>AI49*Assumptions!$F$30*AI5/365</f>
        <v>0</v>
      </c>
      <c r="AJ52" s="47">
        <f>AJ49*Assumptions!$F$30*AJ5/365</f>
        <v>0</v>
      </c>
      <c r="AK52" s="47">
        <f>AK49*Assumptions!$F$30*AK5/365</f>
        <v>0</v>
      </c>
      <c r="AL52" s="47">
        <f>AL49*Assumptions!$F$30*AL5/365</f>
        <v>0</v>
      </c>
      <c r="AM52" s="47">
        <f>AM49*Assumptions!$F$30*AM5/365</f>
        <v>0</v>
      </c>
      <c r="AN52" s="47">
        <f>AN49*Assumptions!$F$30*AN5/365</f>
        <v>0</v>
      </c>
    </row>
    <row r="54" spans="2:40" x14ac:dyDescent="0.35">
      <c r="B54" t="s">
        <v>87</v>
      </c>
      <c r="E54" s="47">
        <f>E46+E50-E52</f>
        <v>-67952.968036529695</v>
      </c>
      <c r="F54" s="47">
        <f t="shared" ref="F54:AN54" si="30">F46+F50-F52</f>
        <v>28401.255707762546</v>
      </c>
      <c r="G54" s="47">
        <f t="shared" si="30"/>
        <v>-4938.8812785388227</v>
      </c>
      <c r="H54" s="47">
        <f t="shared" si="30"/>
        <v>8009.328767123302</v>
      </c>
      <c r="I54" s="47">
        <f t="shared" si="30"/>
        <v>18.893835616453089</v>
      </c>
      <c r="J54" s="47">
        <f t="shared" si="30"/>
        <v>-8399.5011415525059</v>
      </c>
      <c r="K54" s="47">
        <f t="shared" si="30"/>
        <v>-20132.351598173522</v>
      </c>
      <c r="L54" s="47">
        <f t="shared" si="30"/>
        <v>-9341.1643835616433</v>
      </c>
      <c r="M54" s="47">
        <f t="shared" si="30"/>
        <v>1153.5388127853544</v>
      </c>
      <c r="N54" s="47">
        <f t="shared" si="30"/>
        <v>9694.5890410958618</v>
      </c>
      <c r="O54" s="47">
        <f t="shared" si="30"/>
        <v>6620.4657534246435</v>
      </c>
      <c r="P54" s="47">
        <f t="shared" si="30"/>
        <v>3797.0410958903963</v>
      </c>
      <c r="Q54" s="47">
        <f t="shared" si="30"/>
        <v>4606.5525114155062</v>
      </c>
      <c r="R54" s="47">
        <f t="shared" si="30"/>
        <v>540.59817351597212</v>
      </c>
      <c r="S54" s="47">
        <f t="shared" si="30"/>
        <v>-3483.6940639269601</v>
      </c>
      <c r="T54" s="47">
        <f t="shared" si="30"/>
        <v>-4461.4440182648559</v>
      </c>
      <c r="U54" s="47">
        <f t="shared" si="30"/>
        <v>-7176.8580182648457</v>
      </c>
      <c r="V54" s="47">
        <f t="shared" si="30"/>
        <v>-9759.6445936073051</v>
      </c>
      <c r="W54" s="47">
        <f t="shared" si="30"/>
        <v>-18108.399132420094</v>
      </c>
      <c r="X54" s="47">
        <f t="shared" si="30"/>
        <v>-7043.6933356164318</v>
      </c>
      <c r="Y54" s="47">
        <f t="shared" si="30"/>
        <v>3683.8767785387981</v>
      </c>
      <c r="Z54" s="47">
        <f t="shared" si="30"/>
        <v>12542.404589041094</v>
      </c>
      <c r="AA54" s="47">
        <f t="shared" si="30"/>
        <v>9403.9791513698729</v>
      </c>
      <c r="AB54" s="47">
        <f t="shared" si="30"/>
        <v>6433.7629116438529</v>
      </c>
      <c r="AC54" s="47">
        <f t="shared" si="30"/>
        <v>7341.2640593607321</v>
      </c>
      <c r="AD54" s="47">
        <f t="shared" si="30"/>
        <v>3130.3954392694036</v>
      </c>
      <c r="AE54" s="47">
        <f t="shared" si="30"/>
        <v>-951.53671598173253</v>
      </c>
      <c r="AF54" s="47">
        <f t="shared" si="30"/>
        <v>-2094.2568536529525</v>
      </c>
      <c r="AG54" s="47">
        <f t="shared" si="30"/>
        <v>-4830.3509236616255</v>
      </c>
      <c r="AH54" s="47">
        <f t="shared" si="30"/>
        <v>-7093.259268095424</v>
      </c>
      <c r="AI54" s="47">
        <f t="shared" si="30"/>
        <v>14271.55502900001</v>
      </c>
      <c r="AJ54" s="47">
        <f t="shared" si="30"/>
        <v>25570.251808949979</v>
      </c>
      <c r="AK54" s="47">
        <f t="shared" si="30"/>
        <v>36503.08018444998</v>
      </c>
      <c r="AL54" s="47">
        <f t="shared" si="30"/>
        <v>45613.524508499991</v>
      </c>
      <c r="AM54" s="47">
        <f t="shared" si="30"/>
        <v>42223.915474514986</v>
      </c>
      <c r="AN54" s="47">
        <f t="shared" si="30"/>
        <v>38944.066961865014</v>
      </c>
    </row>
    <row r="55" spans="2:40" x14ac:dyDescent="0.35">
      <c r="E55">
        <f>IF(E54&lt;0,1,0)</f>
        <v>1</v>
      </c>
      <c r="F55">
        <f t="shared" ref="F55:AN55" si="31">IF(F54&lt;0,1,0)</f>
        <v>0</v>
      </c>
      <c r="G55">
        <f t="shared" si="31"/>
        <v>1</v>
      </c>
      <c r="H55">
        <f t="shared" si="31"/>
        <v>0</v>
      </c>
      <c r="I55">
        <f t="shared" si="31"/>
        <v>0</v>
      </c>
      <c r="J55">
        <f t="shared" si="31"/>
        <v>1</v>
      </c>
      <c r="K55">
        <f t="shared" si="31"/>
        <v>1</v>
      </c>
      <c r="L55">
        <f t="shared" si="31"/>
        <v>1</v>
      </c>
      <c r="M55">
        <f t="shared" si="31"/>
        <v>0</v>
      </c>
      <c r="N55">
        <f t="shared" si="31"/>
        <v>0</v>
      </c>
      <c r="O55">
        <f t="shared" si="31"/>
        <v>0</v>
      </c>
      <c r="P55">
        <f t="shared" si="31"/>
        <v>0</v>
      </c>
      <c r="Q55">
        <f t="shared" si="31"/>
        <v>0</v>
      </c>
      <c r="R55">
        <f t="shared" si="31"/>
        <v>0</v>
      </c>
      <c r="S55">
        <f t="shared" si="31"/>
        <v>1</v>
      </c>
      <c r="T55">
        <f t="shared" si="31"/>
        <v>1</v>
      </c>
      <c r="U55">
        <f t="shared" si="31"/>
        <v>1</v>
      </c>
      <c r="V55">
        <f t="shared" si="31"/>
        <v>1</v>
      </c>
      <c r="W55">
        <f t="shared" si="31"/>
        <v>1</v>
      </c>
      <c r="X55">
        <f t="shared" si="31"/>
        <v>1</v>
      </c>
      <c r="Y55">
        <f t="shared" si="31"/>
        <v>0</v>
      </c>
      <c r="Z55">
        <f t="shared" si="31"/>
        <v>0</v>
      </c>
      <c r="AA55">
        <f t="shared" si="31"/>
        <v>0</v>
      </c>
      <c r="AB55">
        <f t="shared" si="31"/>
        <v>0</v>
      </c>
      <c r="AC55">
        <f t="shared" si="31"/>
        <v>0</v>
      </c>
      <c r="AD55">
        <f t="shared" si="31"/>
        <v>0</v>
      </c>
      <c r="AE55">
        <f t="shared" si="31"/>
        <v>1</v>
      </c>
      <c r="AF55">
        <f t="shared" si="31"/>
        <v>1</v>
      </c>
      <c r="AG55">
        <f t="shared" si="31"/>
        <v>1</v>
      </c>
      <c r="AH55">
        <f t="shared" si="31"/>
        <v>1</v>
      </c>
      <c r="AI55">
        <f t="shared" si="31"/>
        <v>0</v>
      </c>
      <c r="AJ55">
        <f t="shared" si="31"/>
        <v>0</v>
      </c>
      <c r="AK55">
        <f t="shared" si="31"/>
        <v>0</v>
      </c>
      <c r="AL55">
        <f t="shared" si="31"/>
        <v>0</v>
      </c>
      <c r="AM55">
        <f t="shared" si="31"/>
        <v>0</v>
      </c>
      <c r="AN55">
        <f t="shared" si="31"/>
        <v>0</v>
      </c>
    </row>
    <row r="57" spans="2:40" x14ac:dyDescent="0.35">
      <c r="B57" t="s">
        <v>85</v>
      </c>
      <c r="D57" s="23">
        <v>75000</v>
      </c>
      <c r="E57" s="47">
        <f>D57+E54</f>
        <v>7047.0319634703046</v>
      </c>
      <c r="F57" s="47">
        <f t="shared" ref="F57:AN57" si="32">E57+F54</f>
        <v>35448.287671232851</v>
      </c>
      <c r="G57" s="47">
        <f t="shared" si="32"/>
        <v>30509.406392694029</v>
      </c>
      <c r="H57" s="47">
        <f t="shared" si="32"/>
        <v>38518.735159817334</v>
      </c>
      <c r="I57" s="47">
        <f t="shared" si="32"/>
        <v>38537.628995433784</v>
      </c>
      <c r="J57" s="47">
        <f t="shared" si="32"/>
        <v>30138.127853881277</v>
      </c>
      <c r="K57" s="47">
        <f t="shared" si="32"/>
        <v>10005.776255707755</v>
      </c>
      <c r="L57" s="47">
        <f t="shared" si="32"/>
        <v>664.61187214611164</v>
      </c>
      <c r="M57" s="47">
        <f t="shared" si="32"/>
        <v>1818.150684931466</v>
      </c>
      <c r="N57" s="47">
        <f t="shared" si="32"/>
        <v>11512.739726027328</v>
      </c>
      <c r="O57" s="47">
        <f t="shared" si="32"/>
        <v>18133.205479451972</v>
      </c>
      <c r="P57" s="47">
        <f t="shared" si="32"/>
        <v>21930.246575342368</v>
      </c>
      <c r="Q57" s="47">
        <f t="shared" si="32"/>
        <v>26536.799086757874</v>
      </c>
      <c r="R57" s="47">
        <f t="shared" si="32"/>
        <v>27077.397260273847</v>
      </c>
      <c r="S57" s="47">
        <f t="shared" si="32"/>
        <v>23593.703196346887</v>
      </c>
      <c r="T57" s="47">
        <f t="shared" si="32"/>
        <v>19132.259178082029</v>
      </c>
      <c r="U57" s="47">
        <f t="shared" si="32"/>
        <v>11955.401159817184</v>
      </c>
      <c r="V57" s="47">
        <f t="shared" si="32"/>
        <v>2195.7565662098787</v>
      </c>
      <c r="W57" s="47">
        <f t="shared" si="32"/>
        <v>-15912.642566210216</v>
      </c>
      <c r="X57" s="47">
        <f t="shared" si="32"/>
        <v>-22956.335901826649</v>
      </c>
      <c r="Y57" s="47">
        <f t="shared" si="32"/>
        <v>-19272.459123287852</v>
      </c>
      <c r="Z57" s="47">
        <f t="shared" si="32"/>
        <v>-6730.0545342467576</v>
      </c>
      <c r="AA57" s="47">
        <f t="shared" si="32"/>
        <v>2673.9246171231152</v>
      </c>
      <c r="AB57" s="47">
        <f t="shared" si="32"/>
        <v>9107.6875287669682</v>
      </c>
      <c r="AC57" s="47">
        <f t="shared" si="32"/>
        <v>16448.9515881277</v>
      </c>
      <c r="AD57" s="47">
        <f t="shared" si="32"/>
        <v>19579.347027397103</v>
      </c>
      <c r="AE57" s="47">
        <f t="shared" si="32"/>
        <v>18627.810311415371</v>
      </c>
      <c r="AF57" s="47">
        <f t="shared" si="32"/>
        <v>16533.55345776242</v>
      </c>
      <c r="AG57" s="47">
        <f t="shared" si="32"/>
        <v>11703.202534100794</v>
      </c>
      <c r="AH57" s="47">
        <f t="shared" si="32"/>
        <v>4609.9432660053699</v>
      </c>
      <c r="AI57" s="47">
        <f t="shared" si="32"/>
        <v>18881.498295005382</v>
      </c>
      <c r="AJ57" s="47">
        <f t="shared" si="32"/>
        <v>44451.750103955361</v>
      </c>
      <c r="AK57" s="47">
        <f t="shared" si="32"/>
        <v>80954.830288405341</v>
      </c>
      <c r="AL57" s="47">
        <f t="shared" si="32"/>
        <v>126568.35479690533</v>
      </c>
      <c r="AM57" s="47">
        <f t="shared" si="32"/>
        <v>168792.2702714203</v>
      </c>
      <c r="AN57" s="47">
        <f t="shared" si="32"/>
        <v>207736.3372332853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DF36-04F3-4977-A5F9-53E596705A2B}">
  <dimension ref="B3:I7"/>
  <sheetViews>
    <sheetView tabSelected="1" workbookViewId="0">
      <selection activeCell="E6" sqref="E6"/>
    </sheetView>
  </sheetViews>
  <sheetFormatPr defaultRowHeight="14.5" x14ac:dyDescent="0.35"/>
  <cols>
    <col min="2" max="2" width="21.54296875" bestFit="1" customWidth="1"/>
  </cols>
  <sheetData>
    <row r="3" spans="2:9" x14ac:dyDescent="0.35">
      <c r="C3" t="s">
        <v>88</v>
      </c>
      <c r="D3" t="s">
        <v>89</v>
      </c>
      <c r="E3" t="s">
        <v>90</v>
      </c>
      <c r="G3" t="s">
        <v>94</v>
      </c>
      <c r="H3" t="s">
        <v>95</v>
      </c>
      <c r="I3" t="s">
        <v>96</v>
      </c>
    </row>
    <row r="4" spans="2:9" x14ac:dyDescent="0.35">
      <c r="B4" t="s">
        <v>74</v>
      </c>
      <c r="C4" s="47">
        <f>SUM([1]Sheet1!$E$23:$AN$23)</f>
        <v>1174622.3697436999</v>
      </c>
      <c r="D4" s="47">
        <f>SUM([2]Sheet1!$E$23:$AN$23)</f>
        <v>1156068.5427437001</v>
      </c>
      <c r="E4" s="47">
        <f>SUM([3]Sheet1!$E$23:$AN$23)</f>
        <v>1156068.5427437001</v>
      </c>
      <c r="G4" s="47">
        <f>MAX(C4:E4)</f>
        <v>1174622.3697436999</v>
      </c>
      <c r="H4" s="47">
        <f>MIN(C4:E4)</f>
        <v>1156068.5427437001</v>
      </c>
      <c r="I4" s="47">
        <f>G4-H4</f>
        <v>18553.826999999816</v>
      </c>
    </row>
    <row r="5" spans="2:9" x14ac:dyDescent="0.35">
      <c r="B5" t="s">
        <v>91</v>
      </c>
      <c r="C5" s="47">
        <f>SUM([1]Sheet1!$E$46:$AN$46)</f>
        <v>1120641.6132880799</v>
      </c>
      <c r="D5" s="47">
        <f>SUM([2]Sheet1!$E$46:$AN$46)</f>
        <v>1126728.2079355801</v>
      </c>
      <c r="E5" s="47">
        <f>SUM([3]Sheet1!$E$46:$AN$46)</f>
        <v>1102615.7892880803</v>
      </c>
      <c r="G5" s="47">
        <f t="shared" ref="G5:G7" si="0">MAX(C5:E5)</f>
        <v>1126728.2079355801</v>
      </c>
      <c r="H5" s="47">
        <f t="shared" ref="H5:H7" si="1">MIN(C5:E5)</f>
        <v>1102615.7892880803</v>
      </c>
      <c r="I5" s="47">
        <f t="shared" ref="I5:I7" si="2">G5-H5</f>
        <v>24112.418647499755</v>
      </c>
    </row>
    <row r="6" spans="2:9" x14ac:dyDescent="0.35">
      <c r="B6" t="s">
        <v>92</v>
      </c>
      <c r="C6" s="47">
        <f>SUM([1]Sheet1!$E$55:$AN$55)</f>
        <v>21</v>
      </c>
      <c r="D6" s="47">
        <f>SUM([2]Sheet1!$E$55:$AN$55)</f>
        <v>19</v>
      </c>
      <c r="E6" s="47">
        <f>SUM([3]Sheet1!$E$55:$AN$55)</f>
        <v>19</v>
      </c>
      <c r="G6" s="47">
        <f t="shared" si="0"/>
        <v>21</v>
      </c>
      <c r="H6" s="47">
        <f t="shared" si="1"/>
        <v>19</v>
      </c>
      <c r="I6" s="47">
        <f t="shared" si="2"/>
        <v>2</v>
      </c>
    </row>
    <row r="7" spans="2:9" x14ac:dyDescent="0.35">
      <c r="B7" t="s">
        <v>93</v>
      </c>
      <c r="C7" s="47">
        <f>MIN([1]Sheet1!$E$57:$AN$57)</f>
        <v>-13295.735901826611</v>
      </c>
      <c r="D7" s="47">
        <f>MIN([2]Sheet1!$E$57:$AN$57)</f>
        <v>2303.9740981734358</v>
      </c>
      <c r="E7" s="47">
        <f>MIN([3]Sheet1!$E$57:$AN$57)</f>
        <v>4193.2531392692326</v>
      </c>
      <c r="G7" s="47">
        <f t="shared" si="0"/>
        <v>4193.2531392692326</v>
      </c>
      <c r="H7" s="47">
        <f t="shared" si="1"/>
        <v>-13295.735901826611</v>
      </c>
      <c r="I7" s="47">
        <f t="shared" si="2"/>
        <v>17488.989041095843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Formats</vt:lpstr>
      <vt:lpstr>Assumptions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Andrejs Grigolunovics</cp:lastModifiedBy>
  <dcterms:created xsi:type="dcterms:W3CDTF">2015-10-14T05:12:28Z</dcterms:created>
  <dcterms:modified xsi:type="dcterms:W3CDTF">2019-12-07T15:24:31Z</dcterms:modified>
</cp:coreProperties>
</file>