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2460" yWindow="0" windowWidth="20730" windowHeight="11760" activeTab="3"/>
  </bookViews>
  <sheets>
    <sheet name="Formats" sheetId="10" r:id="rId1"/>
    <sheet name="Data" sheetId="12" r:id="rId2"/>
    <sheet name="Solution_43to48" sheetId="13" r:id="rId3"/>
    <sheet name="Solution_49to52" sheetId="14" r:id="rId4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4" l="1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L32" i="14"/>
  <c r="M32" i="14"/>
  <c r="N32" i="14"/>
  <c r="N152" i="14" s="1"/>
  <c r="O32" i="14"/>
  <c r="O152" i="14" s="1"/>
  <c r="P32" i="14"/>
  <c r="Q32" i="14"/>
  <c r="R32" i="14"/>
  <c r="R152" i="14" s="1"/>
  <c r="S32" i="14"/>
  <c r="S152" i="14" s="1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L176" i="14"/>
  <c r="E220" i="14"/>
  <c r="E221" i="14"/>
  <c r="E222" i="14"/>
  <c r="E223" i="14"/>
  <c r="E224" i="14"/>
  <c r="E225" i="14"/>
  <c r="L212" i="14"/>
  <c r="M212" i="14"/>
  <c r="L152" i="14"/>
  <c r="M152" i="14"/>
  <c r="P152" i="14"/>
  <c r="Q152" i="14"/>
  <c r="T152" i="14"/>
  <c r="L112" i="14"/>
  <c r="M112" i="14"/>
  <c r="N112" i="14"/>
  <c r="L82" i="14"/>
  <c r="M82" i="14"/>
  <c r="N82" i="14"/>
  <c r="O82" i="14"/>
  <c r="P82" i="14"/>
  <c r="Q82" i="14"/>
  <c r="B241" i="14"/>
  <c r="B242" i="14" s="1"/>
  <c r="B243" i="14" s="1"/>
  <c r="B244" i="14" s="1"/>
  <c r="B245" i="14" s="1"/>
  <c r="B246" i="14" s="1"/>
  <c r="B247" i="14" s="1"/>
  <c r="B248" i="14" s="1"/>
  <c r="B240" i="14"/>
  <c r="C200" i="14"/>
  <c r="C199" i="14"/>
  <c r="C198" i="14"/>
  <c r="C197" i="14"/>
  <c r="C195" i="14"/>
  <c r="C193" i="14"/>
  <c r="C192" i="14"/>
  <c r="C191" i="14"/>
  <c r="C190" i="14"/>
  <c r="C189" i="14"/>
  <c r="C170" i="14"/>
  <c r="C169" i="14"/>
  <c r="C168" i="14"/>
  <c r="C167" i="14"/>
  <c r="C165" i="14"/>
  <c r="C163" i="14"/>
  <c r="C162" i="14"/>
  <c r="C161" i="14"/>
  <c r="C160" i="14"/>
  <c r="C159" i="14"/>
  <c r="C140" i="14"/>
  <c r="C139" i="14"/>
  <c r="C138" i="14"/>
  <c r="C137" i="14"/>
  <c r="C135" i="14"/>
  <c r="C133" i="14"/>
  <c r="C132" i="14"/>
  <c r="C131" i="14"/>
  <c r="C130" i="14"/>
  <c r="C129" i="14"/>
  <c r="C110" i="14"/>
  <c r="C109" i="14"/>
  <c r="C108" i="14"/>
  <c r="C107" i="14"/>
  <c r="C105" i="14"/>
  <c r="C103" i="14"/>
  <c r="C102" i="14"/>
  <c r="C101" i="14"/>
  <c r="C100" i="14"/>
  <c r="C99" i="14"/>
  <c r="C80" i="14"/>
  <c r="I80" i="14" s="1"/>
  <c r="C79" i="14"/>
  <c r="I79" i="14" s="1"/>
  <c r="C78" i="14"/>
  <c r="I78" i="14" s="1"/>
  <c r="C77" i="14"/>
  <c r="I77" i="14" s="1"/>
  <c r="C75" i="14"/>
  <c r="I75" i="14" s="1"/>
  <c r="C73" i="14"/>
  <c r="I73" i="14" s="1"/>
  <c r="C72" i="14"/>
  <c r="I72" i="14" s="1"/>
  <c r="C71" i="14"/>
  <c r="I71" i="14" s="1"/>
  <c r="C70" i="14"/>
  <c r="I70" i="14" s="1"/>
  <c r="C69" i="14"/>
  <c r="I69" i="14" s="1"/>
  <c r="D221" i="14" s="1"/>
  <c r="B67" i="14"/>
  <c r="B97" i="14" s="1"/>
  <c r="C50" i="14"/>
  <c r="I50" i="14" s="1"/>
  <c r="I49" i="14"/>
  <c r="C49" i="14"/>
  <c r="I48" i="14"/>
  <c r="C48" i="14"/>
  <c r="I47" i="14"/>
  <c r="C47" i="14"/>
  <c r="I45" i="14"/>
  <c r="C45" i="14"/>
  <c r="I43" i="14"/>
  <c r="C43" i="14"/>
  <c r="I42" i="14"/>
  <c r="C42" i="14"/>
  <c r="I41" i="14"/>
  <c r="C41" i="14"/>
  <c r="I40" i="14"/>
  <c r="AN52" i="14" s="1"/>
  <c r="C40" i="14"/>
  <c r="I39" i="14"/>
  <c r="D220" i="14" s="1"/>
  <c r="C39" i="14"/>
  <c r="L27" i="14"/>
  <c r="L28" i="14" s="1"/>
  <c r="A11" i="14"/>
  <c r="L8" i="14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M7" i="14"/>
  <c r="M27" i="14" s="1"/>
  <c r="L7" i="14"/>
  <c r="M6" i="14" s="1"/>
  <c r="N7" i="14" s="1"/>
  <c r="N6" i="14"/>
  <c r="O7" i="14" s="1"/>
  <c r="E244" i="13"/>
  <c r="J234" i="13"/>
  <c r="M231" i="13"/>
  <c r="N231" i="13" s="1"/>
  <c r="M232" i="13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L233" i="13"/>
  <c r="L232" i="13"/>
  <c r="L231" i="13"/>
  <c r="E243" i="13"/>
  <c r="B245" i="13"/>
  <c r="B246" i="13" s="1"/>
  <c r="B247" i="13" s="1"/>
  <c r="B248" i="13" s="1"/>
  <c r="N212" i="14" l="1"/>
  <c r="M176" i="14"/>
  <c r="N176" i="14" s="1"/>
  <c r="O176" i="14" s="1"/>
  <c r="M174" i="14"/>
  <c r="L174" i="14"/>
  <c r="O27" i="14"/>
  <c r="P6" i="14"/>
  <c r="Q7" i="14" s="1"/>
  <c r="N27" i="14"/>
  <c r="O6" i="14"/>
  <c r="P7" i="14" s="1"/>
  <c r="M28" i="14"/>
  <c r="AB52" i="14"/>
  <c r="AU82" i="14"/>
  <c r="AQ82" i="14"/>
  <c r="AM82" i="14"/>
  <c r="AI82" i="14"/>
  <c r="AE82" i="14"/>
  <c r="AA82" i="14"/>
  <c r="W82" i="14"/>
  <c r="S82" i="14"/>
  <c r="AT82" i="14"/>
  <c r="AP82" i="14"/>
  <c r="AL82" i="14"/>
  <c r="AH82" i="14"/>
  <c r="AD82" i="14"/>
  <c r="Z82" i="14"/>
  <c r="V82" i="14"/>
  <c r="R82" i="14"/>
  <c r="AS82" i="14"/>
  <c r="AO82" i="14"/>
  <c r="AK82" i="14"/>
  <c r="AG82" i="14"/>
  <c r="AC82" i="14"/>
  <c r="Y82" i="14"/>
  <c r="U82" i="14"/>
  <c r="X82" i="14"/>
  <c r="AN82" i="14"/>
  <c r="N52" i="14"/>
  <c r="V52" i="14"/>
  <c r="AD52" i="14"/>
  <c r="AL52" i="14"/>
  <c r="AT52" i="14"/>
  <c r="L86" i="14"/>
  <c r="AB82" i="14"/>
  <c r="AR82" i="14"/>
  <c r="L60" i="14"/>
  <c r="AJ52" i="14"/>
  <c r="P52" i="14"/>
  <c r="X52" i="14"/>
  <c r="AF52" i="14"/>
  <c r="L90" i="14"/>
  <c r="AF82" i="14"/>
  <c r="AS52" i="14"/>
  <c r="AO52" i="14"/>
  <c r="AK52" i="14"/>
  <c r="AG52" i="14"/>
  <c r="AC52" i="14"/>
  <c r="Y52" i="14"/>
  <c r="U52" i="14"/>
  <c r="Q52" i="14"/>
  <c r="AU52" i="14"/>
  <c r="AQ52" i="14"/>
  <c r="AM52" i="14"/>
  <c r="AI52" i="14"/>
  <c r="AE52" i="14"/>
  <c r="AA52" i="14"/>
  <c r="W52" i="14"/>
  <c r="S52" i="14"/>
  <c r="O52" i="14"/>
  <c r="T52" i="14"/>
  <c r="AR52" i="14"/>
  <c r="A25" i="14"/>
  <c r="A35" i="14" s="1"/>
  <c r="R52" i="14"/>
  <c r="Z52" i="14"/>
  <c r="AH52" i="14"/>
  <c r="AP52" i="14"/>
  <c r="T82" i="14"/>
  <c r="AJ82" i="14"/>
  <c r="I99" i="14"/>
  <c r="D222" i="14" s="1"/>
  <c r="I103" i="14"/>
  <c r="I109" i="14"/>
  <c r="B127" i="14"/>
  <c r="I110" i="14"/>
  <c r="I108" i="14"/>
  <c r="I105" i="14"/>
  <c r="I102" i="14"/>
  <c r="I100" i="14"/>
  <c r="I101" i="14"/>
  <c r="L116" i="14" s="1"/>
  <c r="I107" i="14"/>
  <c r="I140" i="14"/>
  <c r="I138" i="14"/>
  <c r="N233" i="13"/>
  <c r="O231" i="13"/>
  <c r="M233" i="13"/>
  <c r="M122" i="14" l="1"/>
  <c r="M123" i="14" s="1"/>
  <c r="M92" i="14"/>
  <c r="M93" i="14" s="1"/>
  <c r="M62" i="14"/>
  <c r="M63" i="14" s="1"/>
  <c r="M148" i="14"/>
  <c r="M149" i="14" s="1"/>
  <c r="M58" i="14"/>
  <c r="M59" i="14" s="1"/>
  <c r="M88" i="14"/>
  <c r="M89" i="14" s="1"/>
  <c r="L120" i="14"/>
  <c r="M120" i="14" s="1"/>
  <c r="I135" i="14"/>
  <c r="I132" i="14"/>
  <c r="L150" i="14" s="1"/>
  <c r="M150" i="14" s="1"/>
  <c r="I130" i="14"/>
  <c r="I131" i="14"/>
  <c r="L146" i="14" s="1"/>
  <c r="M146" i="14" s="1"/>
  <c r="I133" i="14"/>
  <c r="M153" i="14" s="1"/>
  <c r="I137" i="14"/>
  <c r="B157" i="14"/>
  <c r="I139" i="14"/>
  <c r="I129" i="14"/>
  <c r="D223" i="14" s="1"/>
  <c r="M90" i="14"/>
  <c r="A216" i="14"/>
  <c r="M60" i="14"/>
  <c r="R6" i="14"/>
  <c r="S7" i="14" s="1"/>
  <c r="Q27" i="14"/>
  <c r="AU112" i="14"/>
  <c r="AQ112" i="14"/>
  <c r="AM112" i="14"/>
  <c r="AI112" i="14"/>
  <c r="AE112" i="14"/>
  <c r="AA112" i="14"/>
  <c r="W112" i="14"/>
  <c r="S112" i="14"/>
  <c r="O112" i="14"/>
  <c r="AT112" i="14"/>
  <c r="AP112" i="14"/>
  <c r="AL112" i="14"/>
  <c r="AH112" i="14"/>
  <c r="AD112" i="14"/>
  <c r="Z112" i="14"/>
  <c r="V112" i="14"/>
  <c r="R112" i="14"/>
  <c r="AS112" i="14"/>
  <c r="AO112" i="14"/>
  <c r="AK112" i="14"/>
  <c r="AG112" i="14"/>
  <c r="AC112" i="14"/>
  <c r="Y112" i="14"/>
  <c r="U112" i="14"/>
  <c r="Q112" i="14"/>
  <c r="AR112" i="14"/>
  <c r="AB112" i="14"/>
  <c r="AN112" i="14"/>
  <c r="X112" i="14"/>
  <c r="AJ112" i="14"/>
  <c r="T112" i="14"/>
  <c r="P112" i="14"/>
  <c r="AF112" i="14"/>
  <c r="A236" i="14"/>
  <c r="L153" i="14"/>
  <c r="L122" i="14"/>
  <c r="L123" i="14" s="1"/>
  <c r="L92" i="14"/>
  <c r="L93" i="14" s="1"/>
  <c r="L62" i="14"/>
  <c r="L63" i="14" s="1"/>
  <c r="L148" i="14"/>
  <c r="L149" i="14" s="1"/>
  <c r="L88" i="14"/>
  <c r="L89" i="14" s="1"/>
  <c r="L118" i="14"/>
  <c r="L119" i="14" s="1"/>
  <c r="L58" i="14"/>
  <c r="L59" i="14" s="1"/>
  <c r="N28" i="14"/>
  <c r="O28" i="14" s="1"/>
  <c r="L84" i="14"/>
  <c r="L85" i="14" s="1"/>
  <c r="L94" i="14" s="1"/>
  <c r="L54" i="14"/>
  <c r="L55" i="14" s="1"/>
  <c r="L114" i="14"/>
  <c r="L115" i="14" s="1"/>
  <c r="Q6" i="14"/>
  <c r="R7" i="14" s="1"/>
  <c r="P27" i="14"/>
  <c r="M86" i="14"/>
  <c r="N86" i="14" s="1"/>
  <c r="O86" i="14" s="1"/>
  <c r="L56" i="14"/>
  <c r="M56" i="14" s="1"/>
  <c r="O233" i="13"/>
  <c r="P231" i="13"/>
  <c r="L64" i="14" l="1"/>
  <c r="O84" i="14"/>
  <c r="O85" i="14" s="1"/>
  <c r="N144" i="14"/>
  <c r="N84" i="14"/>
  <c r="N85" i="14" s="1"/>
  <c r="N54" i="14"/>
  <c r="N55" i="14" s="1"/>
  <c r="R27" i="14"/>
  <c r="S6" i="14"/>
  <c r="T7" i="14" s="1"/>
  <c r="N120" i="14"/>
  <c r="O120" i="14" s="1"/>
  <c r="P120" i="14" s="1"/>
  <c r="B187" i="14"/>
  <c r="I163" i="14"/>
  <c r="I161" i="14"/>
  <c r="I159" i="14"/>
  <c r="D224" i="14" s="1"/>
  <c r="I170" i="14"/>
  <c r="I160" i="14"/>
  <c r="I162" i="14"/>
  <c r="I165" i="14"/>
  <c r="I168" i="14"/>
  <c r="I167" i="14"/>
  <c r="I169" i="14"/>
  <c r="AR142" i="14"/>
  <c r="AN142" i="14"/>
  <c r="AJ142" i="14"/>
  <c r="AF142" i="14"/>
  <c r="AB142" i="14"/>
  <c r="X142" i="14"/>
  <c r="T142" i="14"/>
  <c r="P142" i="14"/>
  <c r="L142" i="14"/>
  <c r="AU142" i="14"/>
  <c r="AQ142" i="14"/>
  <c r="AM142" i="14"/>
  <c r="AI142" i="14"/>
  <c r="AE142" i="14"/>
  <c r="AA142" i="14"/>
  <c r="W142" i="14"/>
  <c r="S142" i="14"/>
  <c r="O142" i="14"/>
  <c r="AT142" i="14"/>
  <c r="AP142" i="14"/>
  <c r="AL142" i="14"/>
  <c r="AH142" i="14"/>
  <c r="AD142" i="14"/>
  <c r="Z142" i="14"/>
  <c r="V142" i="14"/>
  <c r="R142" i="14"/>
  <c r="N142" i="14"/>
  <c r="AG142" i="14"/>
  <c r="Q142" i="14"/>
  <c r="AS142" i="14"/>
  <c r="AC142" i="14"/>
  <c r="M142" i="14"/>
  <c r="AO142" i="14"/>
  <c r="Y142" i="14"/>
  <c r="AK142" i="14"/>
  <c r="U142" i="14"/>
  <c r="P28" i="14"/>
  <c r="Q28" i="14" s="1"/>
  <c r="N146" i="14"/>
  <c r="O146" i="14" s="1"/>
  <c r="S27" i="14"/>
  <c r="T6" i="14"/>
  <c r="U7" i="14" s="1"/>
  <c r="L145" i="14"/>
  <c r="N145" i="14"/>
  <c r="N150" i="14"/>
  <c r="O150" i="14" s="1"/>
  <c r="P150" i="14" s="1"/>
  <c r="N60" i="14"/>
  <c r="N56" i="14"/>
  <c r="O56" i="14" s="1"/>
  <c r="L144" i="14"/>
  <c r="M144" i="14"/>
  <c r="M145" i="14" s="1"/>
  <c r="M114" i="14"/>
  <c r="M115" i="14" s="1"/>
  <c r="M54" i="14"/>
  <c r="M55" i="14" s="1"/>
  <c r="M64" i="14" s="1"/>
  <c r="M84" i="14"/>
  <c r="M85" i="14" s="1"/>
  <c r="M94" i="14" s="1"/>
  <c r="M116" i="14"/>
  <c r="N116" i="14" s="1"/>
  <c r="O116" i="14" s="1"/>
  <c r="L124" i="14"/>
  <c r="N90" i="14"/>
  <c r="O90" i="14" s="1"/>
  <c r="P90" i="14" s="1"/>
  <c r="M118" i="14"/>
  <c r="M119" i="14" s="1"/>
  <c r="Q231" i="13"/>
  <c r="P233" i="13"/>
  <c r="M124" i="14" l="1"/>
  <c r="L175" i="14"/>
  <c r="AT172" i="14"/>
  <c r="AP172" i="14"/>
  <c r="AL172" i="14"/>
  <c r="AH172" i="14"/>
  <c r="AD172" i="14"/>
  <c r="Z172" i="14"/>
  <c r="V172" i="14"/>
  <c r="R172" i="14"/>
  <c r="N172" i="14"/>
  <c r="AS172" i="14"/>
  <c r="AO172" i="14"/>
  <c r="AK172" i="14"/>
  <c r="AG172" i="14"/>
  <c r="AC172" i="14"/>
  <c r="Y172" i="14"/>
  <c r="U172" i="14"/>
  <c r="Q172" i="14"/>
  <c r="M172" i="14"/>
  <c r="AR172" i="14"/>
  <c r="AN172" i="14"/>
  <c r="AJ172" i="14"/>
  <c r="AF172" i="14"/>
  <c r="AB172" i="14"/>
  <c r="X172" i="14"/>
  <c r="T172" i="14"/>
  <c r="P172" i="14"/>
  <c r="L172" i="14"/>
  <c r="AQ172" i="14"/>
  <c r="AA172" i="14"/>
  <c r="AM172" i="14"/>
  <c r="W172" i="14"/>
  <c r="AI172" i="14"/>
  <c r="S172" i="14"/>
  <c r="O172" i="14"/>
  <c r="AU172" i="14"/>
  <c r="AE172" i="14"/>
  <c r="O144" i="14"/>
  <c r="O145" i="14" s="1"/>
  <c r="O60" i="14"/>
  <c r="P60" i="14" s="1"/>
  <c r="I199" i="14"/>
  <c r="I197" i="14"/>
  <c r="I193" i="14"/>
  <c r="I191" i="14"/>
  <c r="I189" i="14"/>
  <c r="D225" i="14" s="1"/>
  <c r="I200" i="14"/>
  <c r="I192" i="14"/>
  <c r="I195" i="14"/>
  <c r="I190" i="14"/>
  <c r="I198" i="14"/>
  <c r="O54" i="14"/>
  <c r="O55" i="14" s="1"/>
  <c r="P146" i="14"/>
  <c r="Q146" i="14" s="1"/>
  <c r="M182" i="14"/>
  <c r="M183" i="14" s="1"/>
  <c r="L182" i="14"/>
  <c r="L183" i="14" s="1"/>
  <c r="Q150" i="14"/>
  <c r="O148" i="14"/>
  <c r="O149" i="14" s="1"/>
  <c r="O118" i="14"/>
  <c r="O119" i="14" s="1"/>
  <c r="O88" i="14"/>
  <c r="O89" i="14" s="1"/>
  <c r="O58" i="14"/>
  <c r="O59" i="14" s="1"/>
  <c r="P148" i="14"/>
  <c r="P149" i="14" s="1"/>
  <c r="P88" i="14"/>
  <c r="P89" i="14" s="1"/>
  <c r="P118" i="14"/>
  <c r="P119" i="14" s="1"/>
  <c r="L154" i="14"/>
  <c r="N148" i="14"/>
  <c r="N149" i="14" s="1"/>
  <c r="N118" i="14"/>
  <c r="N119" i="14" s="1"/>
  <c r="N88" i="14"/>
  <c r="N89" i="14" s="1"/>
  <c r="N58" i="14"/>
  <c r="N59" i="14" s="1"/>
  <c r="P56" i="14"/>
  <c r="Q56" i="14" s="1"/>
  <c r="P212" i="14"/>
  <c r="P213" i="14" s="1"/>
  <c r="P182" i="14"/>
  <c r="P183" i="14" s="1"/>
  <c r="P153" i="14"/>
  <c r="P122" i="14"/>
  <c r="P123" i="14" s="1"/>
  <c r="P92" i="14"/>
  <c r="P93" i="14" s="1"/>
  <c r="P62" i="14"/>
  <c r="P63" i="14" s="1"/>
  <c r="Q212" i="14"/>
  <c r="Q213" i="14" s="1"/>
  <c r="Q182" i="14"/>
  <c r="Q183" i="14" s="1"/>
  <c r="Q122" i="14"/>
  <c r="Q123" i="14" s="1"/>
  <c r="Q92" i="14"/>
  <c r="Q93" i="14" s="1"/>
  <c r="Q153" i="14"/>
  <c r="Q62" i="14"/>
  <c r="Q63" i="14" s="1"/>
  <c r="O212" i="14"/>
  <c r="O213" i="14" s="1"/>
  <c r="O182" i="14"/>
  <c r="O183" i="14" s="1"/>
  <c r="O153" i="14"/>
  <c r="O92" i="14"/>
  <c r="O93" i="14" s="1"/>
  <c r="O94" i="14" s="1"/>
  <c r="O122" i="14"/>
  <c r="O123" i="14" s="1"/>
  <c r="O62" i="14"/>
  <c r="O63" i="14" s="1"/>
  <c r="V6" i="14"/>
  <c r="W7" i="14" s="1"/>
  <c r="U27" i="14"/>
  <c r="N213" i="14"/>
  <c r="N182" i="14"/>
  <c r="N183" i="14" s="1"/>
  <c r="N122" i="14"/>
  <c r="N123" i="14" s="1"/>
  <c r="N153" i="14"/>
  <c r="N92" i="14"/>
  <c r="N93" i="14" s="1"/>
  <c r="N62" i="14"/>
  <c r="N63" i="14" s="1"/>
  <c r="R28" i="14"/>
  <c r="S28" i="14" s="1"/>
  <c r="T28" i="14" s="1"/>
  <c r="U28" i="14" s="1"/>
  <c r="M154" i="14"/>
  <c r="L180" i="14"/>
  <c r="M180" i="14" s="1"/>
  <c r="N180" i="14" s="1"/>
  <c r="O180" i="14" s="1"/>
  <c r="P180" i="14" s="1"/>
  <c r="Q180" i="14" s="1"/>
  <c r="L178" i="14"/>
  <c r="L179" i="14" s="1"/>
  <c r="U6" i="14"/>
  <c r="V7" i="14" s="1"/>
  <c r="T27" i="14"/>
  <c r="N114" i="14"/>
  <c r="N115" i="14" s="1"/>
  <c r="O114" i="14"/>
  <c r="O115" i="14" s="1"/>
  <c r="R231" i="13"/>
  <c r="Q233" i="13"/>
  <c r="N94" i="14" l="1"/>
  <c r="P58" i="14"/>
  <c r="P59" i="14" s="1"/>
  <c r="O154" i="14"/>
  <c r="N154" i="14"/>
  <c r="P178" i="14"/>
  <c r="P179" i="14" s="1"/>
  <c r="N64" i="14"/>
  <c r="Q54" i="14"/>
  <c r="Q55" i="14" s="1"/>
  <c r="R150" i="14"/>
  <c r="L206" i="14"/>
  <c r="M206" i="14" s="1"/>
  <c r="N206" i="14" s="1"/>
  <c r="O206" i="14" s="1"/>
  <c r="P206" i="14" s="1"/>
  <c r="Q206" i="14" s="1"/>
  <c r="R206" i="14" s="1"/>
  <c r="L204" i="14"/>
  <c r="O124" i="14"/>
  <c r="Q178" i="14"/>
  <c r="Q179" i="14" s="1"/>
  <c r="Q148" i="14"/>
  <c r="Q149" i="14" s="1"/>
  <c r="Q118" i="14"/>
  <c r="Q119" i="14" s="1"/>
  <c r="Q58" i="14"/>
  <c r="Q59" i="14" s="1"/>
  <c r="Q88" i="14"/>
  <c r="Q89" i="14" s="1"/>
  <c r="M178" i="14"/>
  <c r="M179" i="14" s="1"/>
  <c r="N178" i="14"/>
  <c r="N179" i="14" s="1"/>
  <c r="L210" i="14"/>
  <c r="M210" i="14" s="1"/>
  <c r="L208" i="14"/>
  <c r="L209" i="14" s="1"/>
  <c r="M213" i="14"/>
  <c r="L213" i="14"/>
  <c r="P204" i="14"/>
  <c r="P205" i="14" s="1"/>
  <c r="P144" i="14"/>
  <c r="P145" i="14" s="1"/>
  <c r="P154" i="14" s="1"/>
  <c r="P114" i="14"/>
  <c r="P115" i="14" s="1"/>
  <c r="P124" i="14" s="1"/>
  <c r="P84" i="14"/>
  <c r="P85" i="14" s="1"/>
  <c r="P94" i="14" s="1"/>
  <c r="P54" i="14"/>
  <c r="P55" i="14" s="1"/>
  <c r="P64" i="14" s="1"/>
  <c r="P86" i="14"/>
  <c r="R180" i="14"/>
  <c r="S180" i="14" s="1"/>
  <c r="T180" i="14" s="1"/>
  <c r="U180" i="14" s="1"/>
  <c r="P116" i="14"/>
  <c r="Q144" i="14"/>
  <c r="Q145" i="14" s="1"/>
  <c r="Q154" i="14" s="1"/>
  <c r="V27" i="14"/>
  <c r="V28" i="14" s="1"/>
  <c r="W28" i="14" s="1"/>
  <c r="W6" i="14"/>
  <c r="X7" i="14" s="1"/>
  <c r="R56" i="14"/>
  <c r="O178" i="14"/>
  <c r="O179" i="14" s="1"/>
  <c r="R146" i="14"/>
  <c r="L205" i="14"/>
  <c r="Q60" i="14"/>
  <c r="R60" i="14" s="1"/>
  <c r="Q90" i="14"/>
  <c r="R90" i="14" s="1"/>
  <c r="Q120" i="14"/>
  <c r="R120" i="14" s="1"/>
  <c r="W27" i="14"/>
  <c r="X6" i="14"/>
  <c r="Y7" i="14" s="1"/>
  <c r="L184" i="14"/>
  <c r="N124" i="14"/>
  <c r="N174" i="14"/>
  <c r="M175" i="14"/>
  <c r="M184" i="14" s="1"/>
  <c r="O64" i="14"/>
  <c r="AS202" i="14"/>
  <c r="AO202" i="14"/>
  <c r="AK202" i="14"/>
  <c r="AG202" i="14"/>
  <c r="AC202" i="14"/>
  <c r="Y202" i="14"/>
  <c r="U202" i="14"/>
  <c r="Q202" i="14"/>
  <c r="M202" i="14"/>
  <c r="AR202" i="14"/>
  <c r="AN202" i="14"/>
  <c r="AJ202" i="14"/>
  <c r="AF202" i="14"/>
  <c r="AB202" i="14"/>
  <c r="X202" i="14"/>
  <c r="T202" i="14"/>
  <c r="P202" i="14"/>
  <c r="L202" i="14"/>
  <c r="AU202" i="14"/>
  <c r="AQ202" i="14"/>
  <c r="AM202" i="14"/>
  <c r="AI202" i="14"/>
  <c r="AE202" i="14"/>
  <c r="AA202" i="14"/>
  <c r="W202" i="14"/>
  <c r="S202" i="14"/>
  <c r="O202" i="14"/>
  <c r="AH202" i="14"/>
  <c r="R202" i="14"/>
  <c r="AT202" i="14"/>
  <c r="AD202" i="14"/>
  <c r="N202" i="14"/>
  <c r="AP202" i="14"/>
  <c r="Z202" i="14"/>
  <c r="V202" i="14"/>
  <c r="AL202" i="14"/>
  <c r="S231" i="13"/>
  <c r="R233" i="13"/>
  <c r="Q64" i="14" l="1"/>
  <c r="N204" i="14"/>
  <c r="N205" i="14" s="1"/>
  <c r="Q204" i="14"/>
  <c r="Q205" i="14" s="1"/>
  <c r="L214" i="14"/>
  <c r="O204" i="14"/>
  <c r="O205" i="14" s="1"/>
  <c r="T212" i="14"/>
  <c r="T213" i="14" s="1"/>
  <c r="T182" i="14"/>
  <c r="T183" i="14" s="1"/>
  <c r="T153" i="14"/>
  <c r="T122" i="14"/>
  <c r="T123" i="14" s="1"/>
  <c r="T92" i="14"/>
  <c r="T93" i="14" s="1"/>
  <c r="T62" i="14"/>
  <c r="T63" i="14" s="1"/>
  <c r="R212" i="14"/>
  <c r="R213" i="14" s="1"/>
  <c r="R182" i="14"/>
  <c r="R183" i="14" s="1"/>
  <c r="R122" i="14"/>
  <c r="R123" i="14" s="1"/>
  <c r="R153" i="14"/>
  <c r="R92" i="14"/>
  <c r="R93" i="14" s="1"/>
  <c r="R62" i="14"/>
  <c r="R63" i="14" s="1"/>
  <c r="S150" i="14"/>
  <c r="T150" i="14" s="1"/>
  <c r="U150" i="14" s="1"/>
  <c r="S120" i="14"/>
  <c r="T120" i="14" s="1"/>
  <c r="U120" i="14" s="1"/>
  <c r="S90" i="14"/>
  <c r="T90" i="14" s="1"/>
  <c r="U90" i="14" s="1"/>
  <c r="S56" i="14"/>
  <c r="T56" i="14" s="1"/>
  <c r="U56" i="14" s="1"/>
  <c r="Q116" i="14"/>
  <c r="R116" i="14" s="1"/>
  <c r="S116" i="14" s="1"/>
  <c r="T116" i="14" s="1"/>
  <c r="U116" i="14" s="1"/>
  <c r="Q114" i="14"/>
  <c r="Q115" i="14" s="1"/>
  <c r="Q124" i="14" s="1"/>
  <c r="S212" i="14"/>
  <c r="S213" i="14" s="1"/>
  <c r="S182" i="14"/>
  <c r="S183" i="14" s="1"/>
  <c r="S153" i="14"/>
  <c r="S122" i="14"/>
  <c r="S123" i="14" s="1"/>
  <c r="S92" i="14"/>
  <c r="S93" i="14" s="1"/>
  <c r="S62" i="14"/>
  <c r="S63" i="14" s="1"/>
  <c r="M204" i="14"/>
  <c r="M205" i="14" s="1"/>
  <c r="Q86" i="14"/>
  <c r="R86" i="14" s="1"/>
  <c r="S86" i="14" s="1"/>
  <c r="T86" i="14" s="1"/>
  <c r="U86" i="14" s="1"/>
  <c r="Q84" i="14"/>
  <c r="Q85" i="14" s="1"/>
  <c r="Q94" i="14" s="1"/>
  <c r="O174" i="14"/>
  <c r="N175" i="14"/>
  <c r="N184" i="14" s="1"/>
  <c r="S204" i="14"/>
  <c r="S205" i="14" s="1"/>
  <c r="S144" i="14"/>
  <c r="S145" i="14" s="1"/>
  <c r="S114" i="14"/>
  <c r="S115" i="14" s="1"/>
  <c r="S84" i="14"/>
  <c r="S85" i="14" s="1"/>
  <c r="S54" i="14"/>
  <c r="S55" i="14" s="1"/>
  <c r="S60" i="14"/>
  <c r="T60" i="14" s="1"/>
  <c r="U60" i="14" s="1"/>
  <c r="Y6" i="14"/>
  <c r="Z7" i="14" s="1"/>
  <c r="X27" i="14"/>
  <c r="M208" i="14"/>
  <c r="M209" i="14" s="1"/>
  <c r="R204" i="14"/>
  <c r="R205" i="14" s="1"/>
  <c r="R144" i="14"/>
  <c r="R145" i="14" s="1"/>
  <c r="R114" i="14"/>
  <c r="R115" i="14" s="1"/>
  <c r="R54" i="14"/>
  <c r="R55" i="14" s="1"/>
  <c r="U212" i="14"/>
  <c r="U213" i="14" s="1"/>
  <c r="U182" i="14"/>
  <c r="U183" i="14" s="1"/>
  <c r="U122" i="14"/>
  <c r="U123" i="14" s="1"/>
  <c r="U152" i="14"/>
  <c r="U153" i="14" s="1"/>
  <c r="U92" i="14"/>
  <c r="U93" i="14" s="1"/>
  <c r="U62" i="14"/>
  <c r="U63" i="14" s="1"/>
  <c r="S178" i="14"/>
  <c r="S179" i="14" s="1"/>
  <c r="S148" i="14"/>
  <c r="S149" i="14" s="1"/>
  <c r="S118" i="14"/>
  <c r="S119" i="14" s="1"/>
  <c r="S88" i="14"/>
  <c r="S89" i="14" s="1"/>
  <c r="S58" i="14"/>
  <c r="S59" i="14" s="1"/>
  <c r="U178" i="14"/>
  <c r="U179" i="14" s="1"/>
  <c r="U118" i="14"/>
  <c r="U119" i="14" s="1"/>
  <c r="U148" i="14"/>
  <c r="U149" i="14" s="1"/>
  <c r="T178" i="14"/>
  <c r="T179" i="14" s="1"/>
  <c r="T148" i="14"/>
  <c r="T149" i="14" s="1"/>
  <c r="T118" i="14"/>
  <c r="T119" i="14" s="1"/>
  <c r="Y27" i="14"/>
  <c r="Z6" i="14"/>
  <c r="AA7" i="14" s="1"/>
  <c r="S146" i="14"/>
  <c r="T146" i="14" s="1"/>
  <c r="U146" i="14" s="1"/>
  <c r="V180" i="14"/>
  <c r="W180" i="14" s="1"/>
  <c r="R178" i="14"/>
  <c r="R179" i="14" s="1"/>
  <c r="R148" i="14"/>
  <c r="R149" i="14" s="1"/>
  <c r="R118" i="14"/>
  <c r="R119" i="14" s="1"/>
  <c r="R88" i="14"/>
  <c r="R89" i="14" s="1"/>
  <c r="R58" i="14"/>
  <c r="R59" i="14" s="1"/>
  <c r="N210" i="14"/>
  <c r="N208" i="14"/>
  <c r="N209" i="14" s="1"/>
  <c r="N214" i="14" s="1"/>
  <c r="S206" i="14"/>
  <c r="T206" i="14" s="1"/>
  <c r="U206" i="14" s="1"/>
  <c r="S233" i="13"/>
  <c r="T231" i="13"/>
  <c r="U88" i="14" l="1"/>
  <c r="U89" i="14" s="1"/>
  <c r="R64" i="14"/>
  <c r="T58" i="14"/>
  <c r="T59" i="14" s="1"/>
  <c r="U58" i="14"/>
  <c r="U59" i="14" s="1"/>
  <c r="T88" i="14"/>
  <c r="T89" i="14" s="1"/>
  <c r="U114" i="14"/>
  <c r="U115" i="14" s="1"/>
  <c r="R154" i="14"/>
  <c r="U84" i="14"/>
  <c r="U85" i="14" s="1"/>
  <c r="U94" i="14" s="1"/>
  <c r="M214" i="14"/>
  <c r="T84" i="14"/>
  <c r="T85" i="14" s="1"/>
  <c r="U144" i="14"/>
  <c r="U145" i="14" s="1"/>
  <c r="U154" i="14" s="1"/>
  <c r="T144" i="14"/>
  <c r="T145" i="14" s="1"/>
  <c r="T154" i="14" s="1"/>
  <c r="V204" i="14"/>
  <c r="V205" i="14" s="1"/>
  <c r="V144" i="14"/>
  <c r="V145" i="14" s="1"/>
  <c r="V114" i="14"/>
  <c r="V115" i="14" s="1"/>
  <c r="V84" i="14"/>
  <c r="V85" i="14" s="1"/>
  <c r="V54" i="14"/>
  <c r="V55" i="14" s="1"/>
  <c r="T94" i="14"/>
  <c r="Z27" i="14"/>
  <c r="AA6" i="14"/>
  <c r="AB7" i="14" s="1"/>
  <c r="S124" i="14"/>
  <c r="V86" i="14"/>
  <c r="W86" i="14" s="1"/>
  <c r="V90" i="14"/>
  <c r="W90" i="14" s="1"/>
  <c r="T54" i="14"/>
  <c r="T55" i="14" s="1"/>
  <c r="T64" i="14" s="1"/>
  <c r="T204" i="14"/>
  <c r="T205" i="14" s="1"/>
  <c r="O210" i="14"/>
  <c r="O208" i="14"/>
  <c r="O209" i="14" s="1"/>
  <c r="O214" i="14" s="1"/>
  <c r="S94" i="14"/>
  <c r="V206" i="14"/>
  <c r="W206" i="14" s="1"/>
  <c r="V212" i="14"/>
  <c r="V213" i="14" s="1"/>
  <c r="V182" i="14"/>
  <c r="V183" i="14" s="1"/>
  <c r="V122" i="14"/>
  <c r="V123" i="14" s="1"/>
  <c r="V152" i="14"/>
  <c r="V153" i="14" s="1"/>
  <c r="V92" i="14"/>
  <c r="V93" i="14" s="1"/>
  <c r="V62" i="14"/>
  <c r="V63" i="14" s="1"/>
  <c r="W178" i="14"/>
  <c r="W179" i="14" s="1"/>
  <c r="R84" i="14"/>
  <c r="R85" i="14" s="1"/>
  <c r="R94" i="14" s="1"/>
  <c r="V60" i="14"/>
  <c r="W60" i="14" s="1"/>
  <c r="S154" i="14"/>
  <c r="U54" i="14"/>
  <c r="U55" i="14" s="1"/>
  <c r="U64" i="14" s="1"/>
  <c r="U204" i="14"/>
  <c r="U205" i="14" s="1"/>
  <c r="V116" i="14"/>
  <c r="W116" i="14" s="1"/>
  <c r="V120" i="14"/>
  <c r="W120" i="14" s="1"/>
  <c r="T114" i="14"/>
  <c r="T115" i="14" s="1"/>
  <c r="T124" i="14" s="1"/>
  <c r="AA27" i="14"/>
  <c r="AB6" i="14"/>
  <c r="AC7" i="14" s="1"/>
  <c r="O175" i="14"/>
  <c r="O184" i="14" s="1"/>
  <c r="V56" i="14"/>
  <c r="W56" i="14" s="1"/>
  <c r="V178" i="14"/>
  <c r="V179" i="14" s="1"/>
  <c r="V148" i="14"/>
  <c r="V149" i="14" s="1"/>
  <c r="V118" i="14"/>
  <c r="V119" i="14" s="1"/>
  <c r="V88" i="14"/>
  <c r="V89" i="14" s="1"/>
  <c r="V58" i="14"/>
  <c r="V59" i="14" s="1"/>
  <c r="V146" i="14"/>
  <c r="W146" i="14" s="1"/>
  <c r="W212" i="14"/>
  <c r="W213" i="14" s="1"/>
  <c r="W182" i="14"/>
  <c r="W183" i="14" s="1"/>
  <c r="W152" i="14"/>
  <c r="W153" i="14" s="1"/>
  <c r="W122" i="14"/>
  <c r="W123" i="14" s="1"/>
  <c r="W92" i="14"/>
  <c r="W93" i="14" s="1"/>
  <c r="W62" i="14"/>
  <c r="W63" i="14" s="1"/>
  <c r="R124" i="14"/>
  <c r="S64" i="14"/>
  <c r="U124" i="14"/>
  <c r="V150" i="14"/>
  <c r="W150" i="14" s="1"/>
  <c r="X28" i="14"/>
  <c r="Y28" i="14" s="1"/>
  <c r="U231" i="13"/>
  <c r="T233" i="13"/>
  <c r="W88" i="14" l="1"/>
  <c r="W89" i="14" s="1"/>
  <c r="W204" i="14"/>
  <c r="W205" i="14" s="1"/>
  <c r="W118" i="14"/>
  <c r="W119" i="14" s="1"/>
  <c r="W54" i="14"/>
  <c r="W55" i="14" s="1"/>
  <c r="W144" i="14"/>
  <c r="W145" i="14" s="1"/>
  <c r="V64" i="14"/>
  <c r="Z28" i="14"/>
  <c r="AA28" i="14" s="1"/>
  <c r="X56" i="14"/>
  <c r="W148" i="14"/>
  <c r="W149" i="14" s="1"/>
  <c r="X146" i="14"/>
  <c r="Y146" i="14" s="1"/>
  <c r="Z146" i="14" s="1"/>
  <c r="AA146" i="14" s="1"/>
  <c r="V94" i="14"/>
  <c r="AC27" i="14"/>
  <c r="AD6" i="14"/>
  <c r="AE7" i="14" s="1"/>
  <c r="W58" i="14"/>
  <c r="W59" i="14" s="1"/>
  <c r="X206" i="14"/>
  <c r="Y206" i="14" s="1"/>
  <c r="Z206" i="14" s="1"/>
  <c r="P210" i="14"/>
  <c r="P208" i="14"/>
  <c r="P209" i="14" s="1"/>
  <c r="P214" i="14" s="1"/>
  <c r="X90" i="14"/>
  <c r="Y90" i="14" s="1"/>
  <c r="Z90" i="14" s="1"/>
  <c r="AA90" i="14" s="1"/>
  <c r="V124" i="14"/>
  <c r="X116" i="14"/>
  <c r="W84" i="14"/>
  <c r="W85" i="14" s="1"/>
  <c r="W94" i="14" s="1"/>
  <c r="W114" i="14"/>
  <c r="W115" i="14" s="1"/>
  <c r="W124" i="14" s="1"/>
  <c r="P176" i="14"/>
  <c r="P174" i="14"/>
  <c r="P175" i="14" s="1"/>
  <c r="P184" i="14" s="1"/>
  <c r="X120" i="14"/>
  <c r="Y120" i="14" s="1"/>
  <c r="Z120" i="14" s="1"/>
  <c r="AA120" i="14" s="1"/>
  <c r="AC6" i="14"/>
  <c r="AD7" i="14" s="1"/>
  <c r="AB27" i="14"/>
  <c r="V154" i="14"/>
  <c r="V231" i="13"/>
  <c r="U233" i="13"/>
  <c r="W64" i="14" l="1"/>
  <c r="W154" i="14"/>
  <c r="AA204" i="14"/>
  <c r="AA205" i="14" s="1"/>
  <c r="AA144" i="14"/>
  <c r="AA145" i="14" s="1"/>
  <c r="AA206" i="14"/>
  <c r="Y204" i="14"/>
  <c r="Y205" i="14" s="1"/>
  <c r="Y144" i="14"/>
  <c r="Y145" i="14" s="1"/>
  <c r="Y114" i="14"/>
  <c r="Y115" i="14" s="1"/>
  <c r="Y54" i="14"/>
  <c r="Y55" i="14" s="1"/>
  <c r="Y56" i="14"/>
  <c r="Z56" i="14" s="1"/>
  <c r="AA56" i="14" s="1"/>
  <c r="AB56" i="14" s="1"/>
  <c r="AD27" i="14"/>
  <c r="AE6" i="14"/>
  <c r="AF7" i="14" s="1"/>
  <c r="X150" i="14"/>
  <c r="Y150" i="14" s="1"/>
  <c r="Z150" i="14" s="1"/>
  <c r="AA150" i="14" s="1"/>
  <c r="X86" i="14"/>
  <c r="Y86" i="14" s="1"/>
  <c r="Z86" i="14" s="1"/>
  <c r="AA86" i="14" s="1"/>
  <c r="AB86" i="14" s="1"/>
  <c r="Y118" i="14"/>
  <c r="Y119" i="14" s="1"/>
  <c r="Y88" i="14"/>
  <c r="Y89" i="14" s="1"/>
  <c r="Z212" i="14"/>
  <c r="Z213" i="14" s="1"/>
  <c r="Z182" i="14"/>
  <c r="Z183" i="14" s="1"/>
  <c r="Z122" i="14"/>
  <c r="Z123" i="14" s="1"/>
  <c r="Z152" i="14"/>
  <c r="Z153" i="14" s="1"/>
  <c r="Z92" i="14"/>
  <c r="Z93" i="14" s="1"/>
  <c r="Z62" i="14"/>
  <c r="Z63" i="14" s="1"/>
  <c r="X212" i="14"/>
  <c r="X213" i="14" s="1"/>
  <c r="X182" i="14"/>
  <c r="X183" i="14" s="1"/>
  <c r="X152" i="14"/>
  <c r="X153" i="14" s="1"/>
  <c r="X122" i="14"/>
  <c r="X123" i="14" s="1"/>
  <c r="X92" i="14"/>
  <c r="X93" i="14" s="1"/>
  <c r="X62" i="14"/>
  <c r="X63" i="14" s="1"/>
  <c r="Q176" i="14"/>
  <c r="Q174" i="14"/>
  <c r="Q175" i="14" s="1"/>
  <c r="Q184" i="14" s="1"/>
  <c r="Z204" i="14"/>
  <c r="Z205" i="14" s="1"/>
  <c r="Z144" i="14"/>
  <c r="Z145" i="14" s="1"/>
  <c r="Y116" i="14"/>
  <c r="Z116" i="14" s="1"/>
  <c r="AA116" i="14" s="1"/>
  <c r="AA148" i="14"/>
  <c r="AA149" i="14" s="1"/>
  <c r="AA118" i="14"/>
  <c r="AA119" i="14" s="1"/>
  <c r="AA88" i="14"/>
  <c r="AA89" i="14" s="1"/>
  <c r="X178" i="14"/>
  <c r="X179" i="14" s="1"/>
  <c r="X148" i="14"/>
  <c r="X149" i="14" s="1"/>
  <c r="X88" i="14"/>
  <c r="X89" i="14" s="1"/>
  <c r="X118" i="14"/>
  <c r="X119" i="14" s="1"/>
  <c r="X58" i="14"/>
  <c r="X59" i="14" s="1"/>
  <c r="X180" i="14"/>
  <c r="Y180" i="14" s="1"/>
  <c r="Z180" i="14" s="1"/>
  <c r="AA180" i="14" s="1"/>
  <c r="Y212" i="14"/>
  <c r="Y213" i="14" s="1"/>
  <c r="Y122" i="14"/>
  <c r="Y123" i="14" s="1"/>
  <c r="Y92" i="14"/>
  <c r="Y93" i="14" s="1"/>
  <c r="Y62" i="14"/>
  <c r="Y63" i="14" s="1"/>
  <c r="Y182" i="14"/>
  <c r="Y183" i="14" s="1"/>
  <c r="Y152" i="14"/>
  <c r="Y153" i="14" s="1"/>
  <c r="Z148" i="14"/>
  <c r="Z149" i="14" s="1"/>
  <c r="Z118" i="14"/>
  <c r="Z119" i="14" s="1"/>
  <c r="Z88" i="14"/>
  <c r="Z89" i="14" s="1"/>
  <c r="Q210" i="14"/>
  <c r="Q208" i="14"/>
  <c r="Q209" i="14" s="1"/>
  <c r="Q214" i="14" s="1"/>
  <c r="AE27" i="14"/>
  <c r="AF6" i="14"/>
  <c r="AG7" i="14" s="1"/>
  <c r="X204" i="14"/>
  <c r="X205" i="14" s="1"/>
  <c r="X144" i="14"/>
  <c r="X145" i="14" s="1"/>
  <c r="X114" i="14"/>
  <c r="X115" i="14" s="1"/>
  <c r="X54" i="14"/>
  <c r="X55" i="14" s="1"/>
  <c r="X64" i="14" s="1"/>
  <c r="X84" i="14"/>
  <c r="X85" i="14" s="1"/>
  <c r="AA212" i="14"/>
  <c r="AA213" i="14" s="1"/>
  <c r="AA182" i="14"/>
  <c r="AA183" i="14" s="1"/>
  <c r="AA152" i="14"/>
  <c r="AA153" i="14" s="1"/>
  <c r="AA122" i="14"/>
  <c r="AA123" i="14" s="1"/>
  <c r="AA92" i="14"/>
  <c r="AA93" i="14" s="1"/>
  <c r="AA62" i="14"/>
  <c r="AA63" i="14" s="1"/>
  <c r="AB28" i="14"/>
  <c r="AC28" i="14" s="1"/>
  <c r="AD28" i="14" s="1"/>
  <c r="AE28" i="14" s="1"/>
  <c r="X60" i="14"/>
  <c r="Y60" i="14" s="1"/>
  <c r="Z60" i="14" s="1"/>
  <c r="AA60" i="14" s="1"/>
  <c r="V233" i="13"/>
  <c r="W231" i="13"/>
  <c r="Z114" i="14" l="1"/>
  <c r="Z115" i="14" s="1"/>
  <c r="Z178" i="14"/>
  <c r="Z179" i="14" s="1"/>
  <c r="Y148" i="14"/>
  <c r="Y149" i="14" s="1"/>
  <c r="Y154" i="14" s="1"/>
  <c r="Z124" i="14"/>
  <c r="X124" i="14"/>
  <c r="X154" i="14"/>
  <c r="Z58" i="14"/>
  <c r="Z59" i="14" s="1"/>
  <c r="AH6" i="14"/>
  <c r="AI7" i="14" s="1"/>
  <c r="AG27" i="14"/>
  <c r="AC56" i="14"/>
  <c r="AD56" i="14" s="1"/>
  <c r="AE56" i="14" s="1"/>
  <c r="AB204" i="14"/>
  <c r="AB205" i="14" s="1"/>
  <c r="AB144" i="14"/>
  <c r="AB145" i="14" s="1"/>
  <c r="AB114" i="14"/>
  <c r="AB115" i="14" s="1"/>
  <c r="AB84" i="14"/>
  <c r="AB85" i="14" s="1"/>
  <c r="AB54" i="14"/>
  <c r="AB55" i="14" s="1"/>
  <c r="AB116" i="14"/>
  <c r="AC116" i="14" s="1"/>
  <c r="AD116" i="14" s="1"/>
  <c r="AE116" i="14" s="1"/>
  <c r="Z154" i="14"/>
  <c r="R176" i="14"/>
  <c r="R174" i="14"/>
  <c r="R175" i="14" s="1"/>
  <c r="R184" i="14" s="1"/>
  <c r="Y84" i="14"/>
  <c r="Y85" i="14" s="1"/>
  <c r="Y94" i="14" s="1"/>
  <c r="AA114" i="14"/>
  <c r="AA115" i="14" s="1"/>
  <c r="AA124" i="14" s="1"/>
  <c r="AC54" i="14"/>
  <c r="AC55" i="14" s="1"/>
  <c r="AC84" i="14"/>
  <c r="AC85" i="14" s="1"/>
  <c r="X94" i="14"/>
  <c r="AA58" i="14"/>
  <c r="AA59" i="14" s="1"/>
  <c r="AA178" i="14"/>
  <c r="AA179" i="14" s="1"/>
  <c r="Z54" i="14"/>
  <c r="Z55" i="14" s="1"/>
  <c r="Z64" i="14" s="1"/>
  <c r="Y178" i="14"/>
  <c r="Y179" i="14" s="1"/>
  <c r="AG6" i="14"/>
  <c r="AH7" i="14" s="1"/>
  <c r="AF27" i="14"/>
  <c r="AB180" i="14"/>
  <c r="AC180" i="14" s="1"/>
  <c r="AD180" i="14" s="1"/>
  <c r="AE180" i="14" s="1"/>
  <c r="AA154" i="14"/>
  <c r="AB146" i="14"/>
  <c r="AC146" i="14" s="1"/>
  <c r="AD146" i="14" s="1"/>
  <c r="AE146" i="14" s="1"/>
  <c r="AC86" i="14"/>
  <c r="AA84" i="14"/>
  <c r="AA85" i="14" s="1"/>
  <c r="AA94" i="14" s="1"/>
  <c r="AF28" i="14"/>
  <c r="AG28" i="14" s="1"/>
  <c r="R210" i="14"/>
  <c r="R208" i="14"/>
  <c r="R209" i="14" s="1"/>
  <c r="R214" i="14" s="1"/>
  <c r="Z84" i="14"/>
  <c r="Z85" i="14" s="1"/>
  <c r="Z94" i="14" s="1"/>
  <c r="Y58" i="14"/>
  <c r="Y59" i="14" s="1"/>
  <c r="Y64" i="14" s="1"/>
  <c r="Y124" i="14"/>
  <c r="AB206" i="14"/>
  <c r="AC206" i="14" s="1"/>
  <c r="AD206" i="14" s="1"/>
  <c r="AE206" i="14" s="1"/>
  <c r="AA54" i="14"/>
  <c r="AA55" i="14" s="1"/>
  <c r="AA64" i="14" s="1"/>
  <c r="W233" i="13"/>
  <c r="X231" i="13"/>
  <c r="AC114" i="14" l="1"/>
  <c r="AC115" i="14" s="1"/>
  <c r="AE212" i="14"/>
  <c r="AE213" i="14" s="1"/>
  <c r="AE182" i="14"/>
  <c r="AE183" i="14" s="1"/>
  <c r="AE152" i="14"/>
  <c r="AE153" i="14" s="1"/>
  <c r="AE92" i="14"/>
  <c r="AE93" i="14" s="1"/>
  <c r="AE122" i="14"/>
  <c r="AE123" i="14" s="1"/>
  <c r="AE62" i="14"/>
  <c r="AE63" i="14" s="1"/>
  <c r="AD204" i="14"/>
  <c r="AD205" i="14" s="1"/>
  <c r="AD144" i="14"/>
  <c r="AD145" i="14" s="1"/>
  <c r="AD114" i="14"/>
  <c r="AD115" i="14" s="1"/>
  <c r="AD84" i="14"/>
  <c r="AD85" i="14" s="1"/>
  <c r="AD54" i="14"/>
  <c r="AD55" i="14" s="1"/>
  <c r="S210" i="14"/>
  <c r="S208" i="14"/>
  <c r="S209" i="14" s="1"/>
  <c r="S214" i="14" s="1"/>
  <c r="AD86" i="14"/>
  <c r="AE86" i="14" s="1"/>
  <c r="AF86" i="14" s="1"/>
  <c r="AG86" i="14" s="1"/>
  <c r="AB60" i="14"/>
  <c r="AC60" i="14" s="1"/>
  <c r="AD60" i="14" s="1"/>
  <c r="AE60" i="14" s="1"/>
  <c r="AF60" i="14" s="1"/>
  <c r="AG60" i="14" s="1"/>
  <c r="AC144" i="14"/>
  <c r="AC145" i="14" s="1"/>
  <c r="AB212" i="14"/>
  <c r="AB213" i="14" s="1"/>
  <c r="AB182" i="14"/>
  <c r="AB183" i="14" s="1"/>
  <c r="AB152" i="14"/>
  <c r="AB153" i="14" s="1"/>
  <c r="AB154" i="14" s="1"/>
  <c r="AB122" i="14"/>
  <c r="AB123" i="14" s="1"/>
  <c r="AB92" i="14"/>
  <c r="AB93" i="14" s="1"/>
  <c r="AB62" i="14"/>
  <c r="AB63" i="14" s="1"/>
  <c r="AF146" i="14"/>
  <c r="AB178" i="14"/>
  <c r="AB179" i="14" s="1"/>
  <c r="AB148" i="14"/>
  <c r="AB149" i="14" s="1"/>
  <c r="AB88" i="14"/>
  <c r="AB89" i="14" s="1"/>
  <c r="AB118" i="14"/>
  <c r="AB119" i="14" s="1"/>
  <c r="AB124" i="14" s="1"/>
  <c r="AB58" i="14"/>
  <c r="AB59" i="14" s="1"/>
  <c r="AB90" i="14"/>
  <c r="AC90" i="14" s="1"/>
  <c r="AD90" i="14" s="1"/>
  <c r="AE90" i="14" s="1"/>
  <c r="AF90" i="14" s="1"/>
  <c r="AG90" i="14" s="1"/>
  <c r="AB120" i="14"/>
  <c r="AC120" i="14" s="1"/>
  <c r="AD120" i="14" s="1"/>
  <c r="AE120" i="14" s="1"/>
  <c r="AF120" i="14" s="1"/>
  <c r="AG120" i="14" s="1"/>
  <c r="AH27" i="14"/>
  <c r="AI6" i="14"/>
  <c r="AJ7" i="14" s="1"/>
  <c r="S176" i="14"/>
  <c r="S174" i="14"/>
  <c r="S175" i="14" s="1"/>
  <c r="S184" i="14" s="1"/>
  <c r="AE204" i="14"/>
  <c r="AE205" i="14" s="1"/>
  <c r="AE144" i="14"/>
  <c r="AE145" i="14" s="1"/>
  <c r="AE114" i="14"/>
  <c r="AE115" i="14" s="1"/>
  <c r="AE54" i="14"/>
  <c r="AE55" i="14" s="1"/>
  <c r="AB64" i="14"/>
  <c r="AI27" i="14"/>
  <c r="AJ6" i="14"/>
  <c r="AK7" i="14" s="1"/>
  <c r="AC212" i="14"/>
  <c r="AC213" i="14" s="1"/>
  <c r="AC122" i="14"/>
  <c r="AC123" i="14" s="1"/>
  <c r="AC182" i="14"/>
  <c r="AC183" i="14" s="1"/>
  <c r="AC92" i="14"/>
  <c r="AC93" i="14" s="1"/>
  <c r="AC152" i="14"/>
  <c r="AC153" i="14" s="1"/>
  <c r="AC62" i="14"/>
  <c r="AC63" i="14" s="1"/>
  <c r="AC178" i="14"/>
  <c r="AC179" i="14" s="1"/>
  <c r="AC88" i="14"/>
  <c r="AC89" i="14" s="1"/>
  <c r="AC94" i="14" s="1"/>
  <c r="AD178" i="14"/>
  <c r="AD179" i="14" s="1"/>
  <c r="AF206" i="14"/>
  <c r="AG206" i="14" s="1"/>
  <c r="AD212" i="14"/>
  <c r="AD213" i="14" s="1"/>
  <c r="AD182" i="14"/>
  <c r="AD183" i="14" s="1"/>
  <c r="AD122" i="14"/>
  <c r="AD123" i="14" s="1"/>
  <c r="AD152" i="14"/>
  <c r="AD153" i="14" s="1"/>
  <c r="AD92" i="14"/>
  <c r="AD93" i="14" s="1"/>
  <c r="AD62" i="14"/>
  <c r="AD63" i="14" s="1"/>
  <c r="AH28" i="14"/>
  <c r="AI28" i="14" s="1"/>
  <c r="AC204" i="14"/>
  <c r="AC205" i="14" s="1"/>
  <c r="AB150" i="14"/>
  <c r="AC150" i="14" s="1"/>
  <c r="AD150" i="14" s="1"/>
  <c r="AE150" i="14" s="1"/>
  <c r="AF150" i="14" s="1"/>
  <c r="AG150" i="14" s="1"/>
  <c r="AE178" i="14"/>
  <c r="AE179" i="14" s="1"/>
  <c r="AE88" i="14"/>
  <c r="AE89" i="14" s="1"/>
  <c r="Y231" i="13"/>
  <c r="X233" i="13"/>
  <c r="AB94" i="14" l="1"/>
  <c r="AE58" i="14"/>
  <c r="AE59" i="14" s="1"/>
  <c r="AC148" i="14"/>
  <c r="AC149" i="14" s="1"/>
  <c r="AD88" i="14"/>
  <c r="AD89" i="14" s="1"/>
  <c r="T176" i="14"/>
  <c r="T174" i="14"/>
  <c r="T175" i="14" s="1"/>
  <c r="T184" i="14" s="1"/>
  <c r="AD118" i="14"/>
  <c r="AD119" i="14" s="1"/>
  <c r="AL6" i="14"/>
  <c r="AM7" i="14" s="1"/>
  <c r="AK27" i="14"/>
  <c r="AE64" i="14"/>
  <c r="AG146" i="14"/>
  <c r="AF204" i="14"/>
  <c r="AF205" i="14" s="1"/>
  <c r="AF144" i="14"/>
  <c r="AF145" i="14" s="1"/>
  <c r="AF114" i="14"/>
  <c r="AF115" i="14" s="1"/>
  <c r="AF84" i="14"/>
  <c r="AF85" i="14" s="1"/>
  <c r="AF54" i="14"/>
  <c r="AF55" i="14" s="1"/>
  <c r="AD124" i="14"/>
  <c r="AF56" i="14"/>
  <c r="AG56" i="14" s="1"/>
  <c r="AF116" i="14"/>
  <c r="AG116" i="14" s="1"/>
  <c r="AG212" i="14"/>
  <c r="AG213" i="14" s="1"/>
  <c r="AG182" i="14"/>
  <c r="AG183" i="14" s="1"/>
  <c r="AG122" i="14"/>
  <c r="AG123" i="14" s="1"/>
  <c r="AG92" i="14"/>
  <c r="AG93" i="14" s="1"/>
  <c r="AG152" i="14"/>
  <c r="AG153" i="14" s="1"/>
  <c r="AG62" i="14"/>
  <c r="AG63" i="14" s="1"/>
  <c r="AH150" i="14"/>
  <c r="AI150" i="14" s="1"/>
  <c r="AD148" i="14"/>
  <c r="AD149" i="14" s="1"/>
  <c r="AC58" i="14"/>
  <c r="AC59" i="14" s="1"/>
  <c r="AC64" i="14" s="1"/>
  <c r="AE84" i="14"/>
  <c r="AE85" i="14" s="1"/>
  <c r="AE94" i="14" s="1"/>
  <c r="AK6" i="14"/>
  <c r="AL7" i="14" s="1"/>
  <c r="AJ27" i="14"/>
  <c r="AG204" i="14"/>
  <c r="AG205" i="14" s="1"/>
  <c r="AG54" i="14"/>
  <c r="AG55" i="14" s="1"/>
  <c r="AG84" i="14"/>
  <c r="AG85" i="14" s="1"/>
  <c r="AG144" i="14"/>
  <c r="AG145" i="14" s="1"/>
  <c r="AF178" i="14"/>
  <c r="AF179" i="14" s="1"/>
  <c r="AF148" i="14"/>
  <c r="AF149" i="14" s="1"/>
  <c r="AF88" i="14"/>
  <c r="AF89" i="14" s="1"/>
  <c r="AF58" i="14"/>
  <c r="AF59" i="14" s="1"/>
  <c r="AF118" i="14"/>
  <c r="AF119" i="14" s="1"/>
  <c r="T210" i="14"/>
  <c r="T208" i="14"/>
  <c r="T209" i="14" s="1"/>
  <c r="T214" i="14" s="1"/>
  <c r="AD154" i="14"/>
  <c r="AD94" i="14"/>
  <c r="AE118" i="14"/>
  <c r="AE119" i="14" s="1"/>
  <c r="AE148" i="14"/>
  <c r="AE149" i="14" s="1"/>
  <c r="AE154" i="14" s="1"/>
  <c r="AJ28" i="14"/>
  <c r="AD58" i="14"/>
  <c r="AD59" i="14" s="1"/>
  <c r="AD64" i="14" s="1"/>
  <c r="AC118" i="14"/>
  <c r="AC119" i="14" s="1"/>
  <c r="AC124" i="14" s="1"/>
  <c r="AE124" i="14"/>
  <c r="AG148" i="14"/>
  <c r="AG149" i="14" s="1"/>
  <c r="AG118" i="14"/>
  <c r="AG119" i="14" s="1"/>
  <c r="AG58" i="14"/>
  <c r="AG59" i="14" s="1"/>
  <c r="AG88" i="14"/>
  <c r="AG89" i="14" s="1"/>
  <c r="AC154" i="14"/>
  <c r="AF212" i="14"/>
  <c r="AF213" i="14" s="1"/>
  <c r="AF182" i="14"/>
  <c r="AF183" i="14" s="1"/>
  <c r="AF152" i="14"/>
  <c r="AF153" i="14" s="1"/>
  <c r="AF122" i="14"/>
  <c r="AF123" i="14" s="1"/>
  <c r="AF92" i="14"/>
  <c r="AF93" i="14" s="1"/>
  <c r="AF62" i="14"/>
  <c r="AF63" i="14" s="1"/>
  <c r="AF180" i="14"/>
  <c r="AG180" i="14" s="1"/>
  <c r="AH180" i="14" s="1"/>
  <c r="AI180" i="14" s="1"/>
  <c r="Z231" i="13"/>
  <c r="Y233" i="13"/>
  <c r="AG154" i="14" l="1"/>
  <c r="AF94" i="14"/>
  <c r="AH178" i="14"/>
  <c r="AH179" i="14" s="1"/>
  <c r="AH148" i="14"/>
  <c r="AH149" i="14" s="1"/>
  <c r="AH118" i="14"/>
  <c r="AH119" i="14" s="1"/>
  <c r="AH88" i="14"/>
  <c r="AH89" i="14" s="1"/>
  <c r="AH58" i="14"/>
  <c r="AH59" i="14" s="1"/>
  <c r="AH60" i="14"/>
  <c r="AI60" i="14" s="1"/>
  <c r="U210" i="14"/>
  <c r="U208" i="14"/>
  <c r="U209" i="14" s="1"/>
  <c r="U214" i="14" s="1"/>
  <c r="AG94" i="14"/>
  <c r="AH56" i="14"/>
  <c r="AI56" i="14" s="1"/>
  <c r="AF124" i="14"/>
  <c r="AH146" i="14"/>
  <c r="AI146" i="14" s="1"/>
  <c r="AJ146" i="14" s="1"/>
  <c r="AM27" i="14"/>
  <c r="AN6" i="14"/>
  <c r="AO7" i="14" s="1"/>
  <c r="AG178" i="14"/>
  <c r="AG179" i="14" s="1"/>
  <c r="AK28" i="14"/>
  <c r="AG64" i="14"/>
  <c r="AF154" i="14"/>
  <c r="AH90" i="14"/>
  <c r="AI90" i="14" s="1"/>
  <c r="AJ90" i="14" s="1"/>
  <c r="U176" i="14"/>
  <c r="U174" i="14"/>
  <c r="U175" i="14" s="1"/>
  <c r="U184" i="14" s="1"/>
  <c r="AH204" i="14"/>
  <c r="AH205" i="14" s="1"/>
  <c r="AH144" i="14"/>
  <c r="AH145" i="14" s="1"/>
  <c r="AH114" i="14"/>
  <c r="AH115" i="14" s="1"/>
  <c r="AH84" i="14"/>
  <c r="AH85" i="14" s="1"/>
  <c r="AH54" i="14"/>
  <c r="AH55" i="14" s="1"/>
  <c r="AI212" i="14"/>
  <c r="AI213" i="14" s="1"/>
  <c r="AI182" i="14"/>
  <c r="AI183" i="14" s="1"/>
  <c r="AI152" i="14"/>
  <c r="AI153" i="14" s="1"/>
  <c r="AI122" i="14"/>
  <c r="AI123" i="14" s="1"/>
  <c r="AI92" i="14"/>
  <c r="AI93" i="14" s="1"/>
  <c r="AI62" i="14"/>
  <c r="AI63" i="14" s="1"/>
  <c r="AH116" i="14"/>
  <c r="AI116" i="14" s="1"/>
  <c r="AJ116" i="14" s="1"/>
  <c r="AH86" i="14"/>
  <c r="AI86" i="14" s="1"/>
  <c r="AJ86" i="14" s="1"/>
  <c r="AH212" i="14"/>
  <c r="AH213" i="14" s="1"/>
  <c r="AH182" i="14"/>
  <c r="AH183" i="14" s="1"/>
  <c r="AH122" i="14"/>
  <c r="AH123" i="14" s="1"/>
  <c r="AH152" i="14"/>
  <c r="AH153" i="14" s="1"/>
  <c r="AH92" i="14"/>
  <c r="AH93" i="14" s="1"/>
  <c r="AH62" i="14"/>
  <c r="AH63" i="14" s="1"/>
  <c r="AG114" i="14"/>
  <c r="AG115" i="14" s="1"/>
  <c r="AG124" i="14" s="1"/>
  <c r="AL27" i="14"/>
  <c r="AM6" i="14"/>
  <c r="AN7" i="14" s="1"/>
  <c r="AI178" i="14"/>
  <c r="AI179" i="14" s="1"/>
  <c r="AI148" i="14"/>
  <c r="AI149" i="14" s="1"/>
  <c r="AI88" i="14"/>
  <c r="AI89" i="14" s="1"/>
  <c r="AH206" i="14"/>
  <c r="AI206" i="14" s="1"/>
  <c r="AJ206" i="14" s="1"/>
  <c r="AH120" i="14"/>
  <c r="AI120" i="14" s="1"/>
  <c r="AJ120" i="14" s="1"/>
  <c r="AF64" i="14"/>
  <c r="Z233" i="13"/>
  <c r="AA231" i="13"/>
  <c r="AI58" i="14" l="1"/>
  <c r="AI59" i="14" s="1"/>
  <c r="AI54" i="14"/>
  <c r="AI55" i="14" s="1"/>
  <c r="AK204" i="14"/>
  <c r="AK205" i="14" s="1"/>
  <c r="AK144" i="14"/>
  <c r="AK145" i="14" s="1"/>
  <c r="AK114" i="14"/>
  <c r="AK115" i="14" s="1"/>
  <c r="AK84" i="14"/>
  <c r="AK85" i="14" s="1"/>
  <c r="AK206" i="14"/>
  <c r="AH154" i="14"/>
  <c r="AK146" i="14"/>
  <c r="AK212" i="14"/>
  <c r="AK213" i="14" s="1"/>
  <c r="AK182" i="14"/>
  <c r="AK183" i="14" s="1"/>
  <c r="AK122" i="14"/>
  <c r="AK123" i="14" s="1"/>
  <c r="AK152" i="14"/>
  <c r="AK153" i="14" s="1"/>
  <c r="AK92" i="14"/>
  <c r="AK93" i="14" s="1"/>
  <c r="AK62" i="14"/>
  <c r="AK63" i="14" s="1"/>
  <c r="AH64" i="14"/>
  <c r="AI114" i="14"/>
  <c r="AI115" i="14" s="1"/>
  <c r="AJ178" i="14"/>
  <c r="AJ179" i="14" s="1"/>
  <c r="AJ148" i="14"/>
  <c r="AJ149" i="14" s="1"/>
  <c r="AJ88" i="14"/>
  <c r="AJ89" i="14" s="1"/>
  <c r="AJ58" i="14"/>
  <c r="AJ59" i="14" s="1"/>
  <c r="AJ118" i="14"/>
  <c r="AJ119" i="14" s="1"/>
  <c r="AJ180" i="14"/>
  <c r="AI84" i="14"/>
  <c r="AI85" i="14" s="1"/>
  <c r="AI94" i="14" s="1"/>
  <c r="AK116" i="14"/>
  <c r="AH94" i="14"/>
  <c r="AI144" i="14"/>
  <c r="AI145" i="14" s="1"/>
  <c r="AI154" i="14" s="1"/>
  <c r="AJ212" i="14"/>
  <c r="AJ213" i="14" s="1"/>
  <c r="AJ182" i="14"/>
  <c r="AJ183" i="14" s="1"/>
  <c r="AJ152" i="14"/>
  <c r="AJ153" i="14" s="1"/>
  <c r="AJ122" i="14"/>
  <c r="AJ123" i="14" s="1"/>
  <c r="AJ92" i="14"/>
  <c r="AJ93" i="14" s="1"/>
  <c r="AJ62" i="14"/>
  <c r="AJ63" i="14" s="1"/>
  <c r="AO27" i="14"/>
  <c r="AP6" i="14"/>
  <c r="AQ7" i="14" s="1"/>
  <c r="AJ56" i="14"/>
  <c r="AK56" i="14" s="1"/>
  <c r="V210" i="14"/>
  <c r="V208" i="14"/>
  <c r="V209" i="14" s="1"/>
  <c r="V214" i="14" s="1"/>
  <c r="AJ150" i="14"/>
  <c r="AK150" i="14" s="1"/>
  <c r="AK86" i="14"/>
  <c r="V176" i="14"/>
  <c r="V174" i="14"/>
  <c r="V175" i="14" s="1"/>
  <c r="V184" i="14" s="1"/>
  <c r="AI204" i="14"/>
  <c r="AI205" i="14" s="1"/>
  <c r="AI118" i="14"/>
  <c r="AI119" i="14" s="1"/>
  <c r="AO6" i="14"/>
  <c r="AP7" i="14" s="1"/>
  <c r="AN27" i="14"/>
  <c r="AH124" i="14"/>
  <c r="AI64" i="14"/>
  <c r="AJ204" i="14"/>
  <c r="AJ205" i="14" s="1"/>
  <c r="AJ144" i="14"/>
  <c r="AJ145" i="14" s="1"/>
  <c r="AJ154" i="14" s="1"/>
  <c r="AJ114" i="14"/>
  <c r="AJ115" i="14" s="1"/>
  <c r="AJ54" i="14"/>
  <c r="AJ55" i="14" s="1"/>
  <c r="AJ64" i="14" s="1"/>
  <c r="AJ84" i="14"/>
  <c r="AJ85" i="14" s="1"/>
  <c r="AL28" i="14"/>
  <c r="AM28" i="14" s="1"/>
  <c r="AJ60" i="14"/>
  <c r="AK90" i="14"/>
  <c r="AA233" i="13"/>
  <c r="AB231" i="13"/>
  <c r="AJ94" i="14" l="1"/>
  <c r="AI124" i="14"/>
  <c r="AQ27" i="14"/>
  <c r="AR6" i="14"/>
  <c r="AS7" i="14" s="1"/>
  <c r="AL204" i="14"/>
  <c r="AL205" i="14" s="1"/>
  <c r="AL144" i="14"/>
  <c r="AL145" i="14" s="1"/>
  <c r="AL114" i="14"/>
  <c r="AL115" i="14" s="1"/>
  <c r="AL84" i="14"/>
  <c r="AL85" i="14" s="1"/>
  <c r="AL54" i="14"/>
  <c r="AL55" i="14" s="1"/>
  <c r="AP27" i="14"/>
  <c r="AQ6" i="14"/>
  <c r="AR7" i="14" s="1"/>
  <c r="AK178" i="14"/>
  <c r="AK179" i="14" s="1"/>
  <c r="AK118" i="14"/>
  <c r="AK119" i="14" s="1"/>
  <c r="AK124" i="14" s="1"/>
  <c r="AK148" i="14"/>
  <c r="AK149" i="14" s="1"/>
  <c r="AK154" i="14" s="1"/>
  <c r="AK58" i="14"/>
  <c r="AK59" i="14" s="1"/>
  <c r="AK88" i="14"/>
  <c r="AK89" i="14" s="1"/>
  <c r="AK94" i="14" s="1"/>
  <c r="AJ124" i="14"/>
  <c r="W176" i="14"/>
  <c r="W174" i="14"/>
  <c r="W175" i="14" s="1"/>
  <c r="W184" i="14" s="1"/>
  <c r="W210" i="14"/>
  <c r="W208" i="14"/>
  <c r="W209" i="14" s="1"/>
  <c r="W214" i="14" s="1"/>
  <c r="AL116" i="14"/>
  <c r="AM116" i="14" s="1"/>
  <c r="AL146" i="14"/>
  <c r="AM146" i="14" s="1"/>
  <c r="AK54" i="14"/>
  <c r="AK55" i="14" s="1"/>
  <c r="AK64" i="14" s="1"/>
  <c r="AL206" i="14"/>
  <c r="AM206" i="14" s="1"/>
  <c r="AM212" i="14"/>
  <c r="AM213" i="14" s="1"/>
  <c r="AM182" i="14"/>
  <c r="AM183" i="14" s="1"/>
  <c r="AM152" i="14"/>
  <c r="AM153" i="14" s="1"/>
  <c r="AM122" i="14"/>
  <c r="AM123" i="14" s="1"/>
  <c r="AM92" i="14"/>
  <c r="AM93" i="14" s="1"/>
  <c r="AM62" i="14"/>
  <c r="AM63" i="14" s="1"/>
  <c r="AK60" i="14"/>
  <c r="AL60" i="14" s="1"/>
  <c r="AM60" i="14" s="1"/>
  <c r="AN28" i="14"/>
  <c r="AO28" i="14" s="1"/>
  <c r="AP28" i="14" s="1"/>
  <c r="AQ28" i="14" s="1"/>
  <c r="AK120" i="14"/>
  <c r="AL120" i="14" s="1"/>
  <c r="AM120" i="14" s="1"/>
  <c r="AL86" i="14"/>
  <c r="AM86" i="14" s="1"/>
  <c r="AL56" i="14"/>
  <c r="AM56" i="14" s="1"/>
  <c r="AK180" i="14"/>
  <c r="AL180" i="14" s="1"/>
  <c r="AM180" i="14" s="1"/>
  <c r="AC231" i="13"/>
  <c r="AB233" i="13"/>
  <c r="AM58" i="14" l="1"/>
  <c r="AM59" i="14" s="1"/>
  <c r="AM54" i="14"/>
  <c r="AM55" i="14" s="1"/>
  <c r="AM64" i="14" s="1"/>
  <c r="AM178" i="14"/>
  <c r="AM179" i="14" s="1"/>
  <c r="AM114" i="14"/>
  <c r="AM115" i="14" s="1"/>
  <c r="AO212" i="14"/>
  <c r="AO213" i="14" s="1"/>
  <c r="AO122" i="14"/>
  <c r="AO123" i="14" s="1"/>
  <c r="AO92" i="14"/>
  <c r="AO93" i="14" s="1"/>
  <c r="AO182" i="14"/>
  <c r="AO183" i="14" s="1"/>
  <c r="AO62" i="14"/>
  <c r="AO63" i="14" s="1"/>
  <c r="AO152" i="14"/>
  <c r="AO153" i="14" s="1"/>
  <c r="AN204" i="14"/>
  <c r="AN205" i="14" s="1"/>
  <c r="AN144" i="14"/>
  <c r="AN145" i="14" s="1"/>
  <c r="AN114" i="14"/>
  <c r="AN115" i="14" s="1"/>
  <c r="AN84" i="14"/>
  <c r="AN85" i="14" s="1"/>
  <c r="AN54" i="14"/>
  <c r="AN55" i="14" s="1"/>
  <c r="AR28" i="14"/>
  <c r="AN206" i="14"/>
  <c r="AN146" i="14"/>
  <c r="X210" i="14"/>
  <c r="X208" i="14"/>
  <c r="X209" i="14" s="1"/>
  <c r="X214" i="14" s="1"/>
  <c r="AM84" i="14"/>
  <c r="AM85" i="14" s="1"/>
  <c r="AM204" i="14"/>
  <c r="AM205" i="14" s="1"/>
  <c r="AL178" i="14"/>
  <c r="AL179" i="14" s="1"/>
  <c r="AL148" i="14"/>
  <c r="AL149" i="14" s="1"/>
  <c r="AL118" i="14"/>
  <c r="AL119" i="14" s="1"/>
  <c r="AL88" i="14"/>
  <c r="AL89" i="14" s="1"/>
  <c r="AL58" i="14"/>
  <c r="AL59" i="14" s="1"/>
  <c r="AS6" i="14"/>
  <c r="AT7" i="14" s="1"/>
  <c r="AR27" i="14"/>
  <c r="AS27" i="14"/>
  <c r="AT6" i="14"/>
  <c r="AU7" i="14" s="1"/>
  <c r="AU27" i="14" s="1"/>
  <c r="AL212" i="14"/>
  <c r="AL213" i="14" s="1"/>
  <c r="AL182" i="14"/>
  <c r="AL183" i="14" s="1"/>
  <c r="AL122" i="14"/>
  <c r="AL123" i="14" s="1"/>
  <c r="AL152" i="14"/>
  <c r="AL153" i="14" s="1"/>
  <c r="AL92" i="14"/>
  <c r="AL93" i="14" s="1"/>
  <c r="AL62" i="14"/>
  <c r="AL63" i="14" s="1"/>
  <c r="AM118" i="14"/>
  <c r="AM119" i="14" s="1"/>
  <c r="AN56" i="14"/>
  <c r="AO56" i="14" s="1"/>
  <c r="AP56" i="14" s="1"/>
  <c r="AQ56" i="14" s="1"/>
  <c r="AN86" i="14"/>
  <c r="AO86" i="14" s="1"/>
  <c r="AP86" i="14" s="1"/>
  <c r="AQ86" i="14" s="1"/>
  <c r="AN116" i="14"/>
  <c r="AO116" i="14" s="1"/>
  <c r="AP116" i="14" s="1"/>
  <c r="AQ116" i="14" s="1"/>
  <c r="X176" i="14"/>
  <c r="X174" i="14"/>
  <c r="X175" i="14" s="1"/>
  <c r="X184" i="14" s="1"/>
  <c r="AL150" i="14"/>
  <c r="AM144" i="14"/>
  <c r="AM145" i="14" s="1"/>
  <c r="AL64" i="14"/>
  <c r="AN120" i="14"/>
  <c r="AO120" i="14" s="1"/>
  <c r="AP120" i="14" s="1"/>
  <c r="AQ120" i="14" s="1"/>
  <c r="AL90" i="14"/>
  <c r="AD231" i="13"/>
  <c r="AC233" i="13"/>
  <c r="AL154" i="14" l="1"/>
  <c r="AM124" i="14"/>
  <c r="AL94" i="14"/>
  <c r="AL124" i="14"/>
  <c r="AP118" i="14"/>
  <c r="AP119" i="14" s="1"/>
  <c r="AS28" i="14"/>
  <c r="AO118" i="14"/>
  <c r="AO119" i="14" s="1"/>
  <c r="Y176" i="14"/>
  <c r="Y174" i="14"/>
  <c r="Y175" i="14" s="1"/>
  <c r="Y184" i="14" s="1"/>
  <c r="AN180" i="14"/>
  <c r="AO180" i="14" s="1"/>
  <c r="AP180" i="14" s="1"/>
  <c r="AQ180" i="14" s="1"/>
  <c r="AP212" i="14"/>
  <c r="AP213" i="14" s="1"/>
  <c r="AP182" i="14"/>
  <c r="AP183" i="14" s="1"/>
  <c r="AP122" i="14"/>
  <c r="AP123" i="14" s="1"/>
  <c r="AP152" i="14"/>
  <c r="AP153" i="14" s="1"/>
  <c r="AP92" i="14"/>
  <c r="AP93" i="14" s="1"/>
  <c r="AP62" i="14"/>
  <c r="AP63" i="14" s="1"/>
  <c r="Y210" i="14"/>
  <c r="Y208" i="14"/>
  <c r="Y209" i="14" s="1"/>
  <c r="Y214" i="14" s="1"/>
  <c r="AR116" i="14"/>
  <c r="AS116" i="14" s="1"/>
  <c r="AQ114" i="14"/>
  <c r="AQ115" i="14" s="1"/>
  <c r="AQ84" i="14"/>
  <c r="AQ85" i="14" s="1"/>
  <c r="AQ54" i="14"/>
  <c r="AQ55" i="14" s="1"/>
  <c r="AO204" i="14"/>
  <c r="AO205" i="14" s="1"/>
  <c r="AO144" i="14"/>
  <c r="AO145" i="14" s="1"/>
  <c r="AO114" i="14"/>
  <c r="AO115" i="14" s="1"/>
  <c r="AO54" i="14"/>
  <c r="AO55" i="14" s="1"/>
  <c r="AO84" i="14"/>
  <c r="AO85" i="14" s="1"/>
  <c r="AN60" i="14"/>
  <c r="AO60" i="14" s="1"/>
  <c r="AP60" i="14" s="1"/>
  <c r="AQ60" i="14" s="1"/>
  <c r="AN212" i="14"/>
  <c r="AN213" i="14" s="1"/>
  <c r="AN182" i="14"/>
  <c r="AN183" i="14" s="1"/>
  <c r="AN152" i="14"/>
  <c r="AN153" i="14" s="1"/>
  <c r="AN122" i="14"/>
  <c r="AN123" i="14" s="1"/>
  <c r="AN124" i="14" s="1"/>
  <c r="AN92" i="14"/>
  <c r="AN93" i="14" s="1"/>
  <c r="AN62" i="14"/>
  <c r="AN63" i="14" s="1"/>
  <c r="AR56" i="14"/>
  <c r="AS56" i="14" s="1"/>
  <c r="AO146" i="14"/>
  <c r="AP146" i="14" s="1"/>
  <c r="AQ146" i="14" s="1"/>
  <c r="AR146" i="14" s="1"/>
  <c r="AS146" i="14" s="1"/>
  <c r="AQ212" i="14"/>
  <c r="AQ213" i="14" s="1"/>
  <c r="AQ182" i="14"/>
  <c r="AQ183" i="14" s="1"/>
  <c r="AQ152" i="14"/>
  <c r="AQ153" i="14" s="1"/>
  <c r="AQ122" i="14"/>
  <c r="AQ123" i="14" s="1"/>
  <c r="AQ92" i="14"/>
  <c r="AQ93" i="14" s="1"/>
  <c r="AQ62" i="14"/>
  <c r="AQ63" i="14" s="1"/>
  <c r="AM90" i="14"/>
  <c r="AN90" i="14" s="1"/>
  <c r="AO90" i="14" s="1"/>
  <c r="AP90" i="14" s="1"/>
  <c r="AQ90" i="14" s="1"/>
  <c r="AM88" i="14"/>
  <c r="AM89" i="14" s="1"/>
  <c r="AN178" i="14"/>
  <c r="AN179" i="14" s="1"/>
  <c r="AN118" i="14"/>
  <c r="AN119" i="14" s="1"/>
  <c r="AN58" i="14"/>
  <c r="AN59" i="14" s="1"/>
  <c r="AN64" i="14" s="1"/>
  <c r="AM150" i="14"/>
  <c r="AN150" i="14" s="1"/>
  <c r="AO150" i="14" s="1"/>
  <c r="AP150" i="14" s="1"/>
  <c r="AQ150" i="14" s="1"/>
  <c r="AM148" i="14"/>
  <c r="AM149" i="14" s="1"/>
  <c r="AM154" i="14" s="1"/>
  <c r="AR86" i="14"/>
  <c r="AQ178" i="14"/>
  <c r="AQ179" i="14" s="1"/>
  <c r="AQ118" i="14"/>
  <c r="AQ119" i="14" s="1"/>
  <c r="AP114" i="14"/>
  <c r="AP115" i="14" s="1"/>
  <c r="AP124" i="14" s="1"/>
  <c r="AP84" i="14"/>
  <c r="AP85" i="14" s="1"/>
  <c r="AP54" i="14"/>
  <c r="AP55" i="14" s="1"/>
  <c r="AT27" i="14"/>
  <c r="AU6" i="14"/>
  <c r="AM94" i="14"/>
  <c r="AO206" i="14"/>
  <c r="AP206" i="14" s="1"/>
  <c r="AQ206" i="14" s="1"/>
  <c r="AR206" i="14" s="1"/>
  <c r="AS206" i="14" s="1"/>
  <c r="AD233" i="13"/>
  <c r="AE231" i="13"/>
  <c r="AP144" i="14" l="1"/>
  <c r="AP145" i="14" s="1"/>
  <c r="AQ58" i="14"/>
  <c r="AQ59" i="14" s="1"/>
  <c r="AO178" i="14"/>
  <c r="AO179" i="14" s="1"/>
  <c r="AO124" i="14"/>
  <c r="AQ124" i="14"/>
  <c r="AO94" i="14"/>
  <c r="AO88" i="14"/>
  <c r="AO89" i="14" s="1"/>
  <c r="AP88" i="14"/>
  <c r="AP89" i="14" s="1"/>
  <c r="AP94" i="14" s="1"/>
  <c r="AQ88" i="14"/>
  <c r="AQ89" i="14" s="1"/>
  <c r="AN88" i="14"/>
  <c r="AN89" i="14" s="1"/>
  <c r="AN94" i="14" s="1"/>
  <c r="AS204" i="14"/>
  <c r="AS205" i="14" s="1"/>
  <c r="AS144" i="14"/>
  <c r="AS145" i="14" s="1"/>
  <c r="AS114" i="14"/>
  <c r="AS115" i="14" s="1"/>
  <c r="AS54" i="14"/>
  <c r="AS55" i="14" s="1"/>
  <c r="AS84" i="14"/>
  <c r="AS85" i="14" s="1"/>
  <c r="AS86" i="14"/>
  <c r="AQ144" i="14"/>
  <c r="AQ145" i="14" s="1"/>
  <c r="AR180" i="14"/>
  <c r="AS180" i="14" s="1"/>
  <c r="AO58" i="14"/>
  <c r="AO59" i="14" s="1"/>
  <c r="AR178" i="14"/>
  <c r="AR179" i="14" s="1"/>
  <c r="AR148" i="14"/>
  <c r="AR149" i="14" s="1"/>
  <c r="AR88" i="14"/>
  <c r="AR89" i="14" s="1"/>
  <c r="AR118" i="14"/>
  <c r="AR119" i="14" s="1"/>
  <c r="AR58" i="14"/>
  <c r="AR59" i="14" s="1"/>
  <c r="Z210" i="14"/>
  <c r="Z208" i="14"/>
  <c r="Z209" i="14" s="1"/>
  <c r="Z214" i="14" s="1"/>
  <c r="AP204" i="14"/>
  <c r="AP205" i="14" s="1"/>
  <c r="AQ148" i="14"/>
  <c r="AQ149" i="14" s="1"/>
  <c r="AR212" i="14"/>
  <c r="AR213" i="14" s="1"/>
  <c r="AR182" i="14"/>
  <c r="AR183" i="14" s="1"/>
  <c r="AR152" i="14"/>
  <c r="AR153" i="14" s="1"/>
  <c r="AR122" i="14"/>
  <c r="AR123" i="14" s="1"/>
  <c r="AR92" i="14"/>
  <c r="AR93" i="14" s="1"/>
  <c r="AR62" i="14"/>
  <c r="AR63" i="14" s="1"/>
  <c r="AO64" i="14"/>
  <c r="AQ64" i="14"/>
  <c r="AS212" i="14"/>
  <c r="AS213" i="14" s="1"/>
  <c r="AS182" i="14"/>
  <c r="AS183" i="14" s="1"/>
  <c r="AS122" i="14"/>
  <c r="AS123" i="14" s="1"/>
  <c r="AS92" i="14"/>
  <c r="AS93" i="14" s="1"/>
  <c r="AS152" i="14"/>
  <c r="AS153" i="14" s="1"/>
  <c r="AS62" i="14"/>
  <c r="AS63" i="14" s="1"/>
  <c r="AP148" i="14"/>
  <c r="AP149" i="14" s="1"/>
  <c r="AP154" i="14" s="1"/>
  <c r="AR150" i="14"/>
  <c r="AS150" i="14" s="1"/>
  <c r="AN148" i="14"/>
  <c r="AN149" i="14" s="1"/>
  <c r="AN154" i="14" s="1"/>
  <c r="AR90" i="14"/>
  <c r="AS90" i="14" s="1"/>
  <c r="AR204" i="14"/>
  <c r="AR205" i="14" s="1"/>
  <c r="AR144" i="14"/>
  <c r="AR145" i="14" s="1"/>
  <c r="AR114" i="14"/>
  <c r="AR115" i="14" s="1"/>
  <c r="AR84" i="14"/>
  <c r="AR85" i="14" s="1"/>
  <c r="AR94" i="14" s="1"/>
  <c r="AR54" i="14"/>
  <c r="AR55" i="14" s="1"/>
  <c r="AR60" i="14"/>
  <c r="AS60" i="14" s="1"/>
  <c r="AQ94" i="14"/>
  <c r="AQ204" i="14"/>
  <c r="AQ205" i="14" s="1"/>
  <c r="Z176" i="14"/>
  <c r="Z174" i="14"/>
  <c r="Z175" i="14" s="1"/>
  <c r="Z184" i="14" s="1"/>
  <c r="AO148" i="14"/>
  <c r="AO149" i="14" s="1"/>
  <c r="AO154" i="14" s="1"/>
  <c r="AT28" i="14"/>
  <c r="AU28" i="14" s="1"/>
  <c r="AP58" i="14"/>
  <c r="AP59" i="14" s="1"/>
  <c r="AP64" i="14" s="1"/>
  <c r="AP178" i="14"/>
  <c r="AP179" i="14" s="1"/>
  <c r="AR120" i="14"/>
  <c r="AS120" i="14" s="1"/>
  <c r="AE233" i="13"/>
  <c r="AF231" i="13"/>
  <c r="AR154" i="14" l="1"/>
  <c r="AS58" i="14"/>
  <c r="AS59" i="14" s="1"/>
  <c r="AR124" i="14"/>
  <c r="AT120" i="14"/>
  <c r="AU120" i="14" s="1"/>
  <c r="AS118" i="14"/>
  <c r="AS119" i="14" s="1"/>
  <c r="AS124" i="14" s="1"/>
  <c r="AQ154" i="14"/>
  <c r="AT86" i="14"/>
  <c r="AU86" i="14" s="1"/>
  <c r="AS64" i="14"/>
  <c r="AA210" i="14"/>
  <c r="AA208" i="14"/>
  <c r="AA209" i="14" s="1"/>
  <c r="AA214" i="14" s="1"/>
  <c r="AS148" i="14"/>
  <c r="AS149" i="14" s="1"/>
  <c r="AT180" i="14"/>
  <c r="AU180" i="14" s="1"/>
  <c r="AT60" i="14"/>
  <c r="AU60" i="14" s="1"/>
  <c r="AA176" i="14"/>
  <c r="AA174" i="14"/>
  <c r="AA175" i="14" s="1"/>
  <c r="AA184" i="14" s="1"/>
  <c r="AR64" i="14"/>
  <c r="AT150" i="14"/>
  <c r="AU150" i="14" s="1"/>
  <c r="AS88" i="14"/>
  <c r="AS89" i="14" s="1"/>
  <c r="AS94" i="14" s="1"/>
  <c r="AS178" i="14"/>
  <c r="AS179" i="14" s="1"/>
  <c r="AS154" i="14"/>
  <c r="AG231" i="13"/>
  <c r="AF233" i="13"/>
  <c r="AB176" i="14" l="1"/>
  <c r="AB174" i="14"/>
  <c r="AB175" i="14" s="1"/>
  <c r="AB184" i="14" s="1"/>
  <c r="AT212" i="14"/>
  <c r="AT213" i="14" s="1"/>
  <c r="AT122" i="14"/>
  <c r="AT123" i="14" s="1"/>
  <c r="AT182" i="14"/>
  <c r="AT183" i="14" s="1"/>
  <c r="AT152" i="14"/>
  <c r="AT153" i="14" s="1"/>
  <c r="AT92" i="14"/>
  <c r="AT93" i="14" s="1"/>
  <c r="AT62" i="14"/>
  <c r="AT63" i="14" s="1"/>
  <c r="AU84" i="14"/>
  <c r="AU85" i="14" s="1"/>
  <c r="AU212" i="14"/>
  <c r="AU213" i="14" s="1"/>
  <c r="AU182" i="14"/>
  <c r="AU183" i="14" s="1"/>
  <c r="AU152" i="14"/>
  <c r="AU153" i="14" s="1"/>
  <c r="AU92" i="14"/>
  <c r="AU93" i="14" s="1"/>
  <c r="AU62" i="14"/>
  <c r="AU63" i="14" s="1"/>
  <c r="AU122" i="14"/>
  <c r="AU123" i="14" s="1"/>
  <c r="AT204" i="14"/>
  <c r="AT205" i="14" s="1"/>
  <c r="AT144" i="14"/>
  <c r="AT145" i="14" s="1"/>
  <c r="AT114" i="14"/>
  <c r="AT115" i="14" s="1"/>
  <c r="AT84" i="14"/>
  <c r="AT85" i="14" s="1"/>
  <c r="AT54" i="14"/>
  <c r="AT55" i="14" s="1"/>
  <c r="AT56" i="14"/>
  <c r="AU56" i="14" s="1"/>
  <c r="AT146" i="14"/>
  <c r="AU146" i="14" s="1"/>
  <c r="AT206" i="14"/>
  <c r="AU206" i="14" s="1"/>
  <c r="AT116" i="14"/>
  <c r="AU116" i="14" s="1"/>
  <c r="AT178" i="14"/>
  <c r="AT179" i="14" s="1"/>
  <c r="AT148" i="14"/>
  <c r="AT149" i="14" s="1"/>
  <c r="AT118" i="14"/>
  <c r="AT119" i="14" s="1"/>
  <c r="AT88" i="14"/>
  <c r="AT89" i="14" s="1"/>
  <c r="AT58" i="14"/>
  <c r="AT59" i="14" s="1"/>
  <c r="AB210" i="14"/>
  <c r="AB208" i="14"/>
  <c r="AB209" i="14" s="1"/>
  <c r="AB214" i="14" s="1"/>
  <c r="AT90" i="14"/>
  <c r="AU90" i="14" s="1"/>
  <c r="AU178" i="14"/>
  <c r="AU179" i="14" s="1"/>
  <c r="AU148" i="14"/>
  <c r="AU149" i="14" s="1"/>
  <c r="AU118" i="14"/>
  <c r="AU119" i="14" s="1"/>
  <c r="AU58" i="14"/>
  <c r="AU59" i="14" s="1"/>
  <c r="AH231" i="13"/>
  <c r="AG233" i="13"/>
  <c r="AT154" i="14" l="1"/>
  <c r="AU114" i="14"/>
  <c r="AU115" i="14" s="1"/>
  <c r="AU124" i="14" s="1"/>
  <c r="AU144" i="14"/>
  <c r="AU145" i="14" s="1"/>
  <c r="AU154" i="14" s="1"/>
  <c r="AT64" i="14"/>
  <c r="AC210" i="14"/>
  <c r="AC208" i="14"/>
  <c r="AC209" i="14" s="1"/>
  <c r="AC214" i="14" s="1"/>
  <c r="AT94" i="14"/>
  <c r="AU54" i="14"/>
  <c r="AU55" i="14" s="1"/>
  <c r="AU64" i="14" s="1"/>
  <c r="J64" i="14" s="1"/>
  <c r="F220" i="14" s="1"/>
  <c r="AU88" i="14"/>
  <c r="AU89" i="14" s="1"/>
  <c r="AU94" i="14" s="1"/>
  <c r="J94" i="14" s="1"/>
  <c r="F221" i="14" s="1"/>
  <c r="H221" i="14" s="1"/>
  <c r="J154" i="14"/>
  <c r="F223" i="14" s="1"/>
  <c r="H223" i="14" s="1"/>
  <c r="AT124" i="14"/>
  <c r="J124" i="14" s="1"/>
  <c r="F222" i="14" s="1"/>
  <c r="H222" i="14" s="1"/>
  <c r="AU204" i="14"/>
  <c r="AU205" i="14" s="1"/>
  <c r="AC176" i="14"/>
  <c r="AC174" i="14"/>
  <c r="AC175" i="14" s="1"/>
  <c r="AC184" i="14" s="1"/>
  <c r="AI231" i="13"/>
  <c r="AH233" i="13"/>
  <c r="H220" i="14" l="1"/>
  <c r="AD210" i="14"/>
  <c r="AD208" i="14"/>
  <c r="AD209" i="14" s="1"/>
  <c r="AD214" i="14" s="1"/>
  <c r="AD176" i="14"/>
  <c r="AD174" i="14"/>
  <c r="AD175" i="14" s="1"/>
  <c r="AD184" i="14" s="1"/>
  <c r="AI233" i="13"/>
  <c r="AJ231" i="13"/>
  <c r="AE176" i="14" l="1"/>
  <c r="AE174" i="14"/>
  <c r="AE175" i="14" s="1"/>
  <c r="AE184" i="14" s="1"/>
  <c r="AE210" i="14"/>
  <c r="AE208" i="14"/>
  <c r="AE209" i="14" s="1"/>
  <c r="AE214" i="14" s="1"/>
  <c r="AK231" i="13"/>
  <c r="AJ233" i="13"/>
  <c r="AF210" i="14" l="1"/>
  <c r="AF208" i="14"/>
  <c r="AF209" i="14" s="1"/>
  <c r="AF214" i="14" s="1"/>
  <c r="AF176" i="14"/>
  <c r="AF174" i="14"/>
  <c r="AF175" i="14" s="1"/>
  <c r="AF184" i="14" s="1"/>
  <c r="AL231" i="13"/>
  <c r="AK233" i="13"/>
  <c r="AG176" i="14" l="1"/>
  <c r="AG174" i="14"/>
  <c r="AG175" i="14" s="1"/>
  <c r="AG184" i="14" s="1"/>
  <c r="AG210" i="14"/>
  <c r="AG208" i="14"/>
  <c r="AG209" i="14" s="1"/>
  <c r="AG214" i="14" s="1"/>
  <c r="AL233" i="13"/>
  <c r="AM231" i="13"/>
  <c r="AH176" i="14" l="1"/>
  <c r="AH174" i="14"/>
  <c r="AH175" i="14" s="1"/>
  <c r="AH184" i="14" s="1"/>
  <c r="AH210" i="14"/>
  <c r="AH208" i="14"/>
  <c r="AH209" i="14" s="1"/>
  <c r="AH214" i="14" s="1"/>
  <c r="AM233" i="13"/>
  <c r="AN231" i="13"/>
  <c r="AI176" i="14" l="1"/>
  <c r="AI174" i="14"/>
  <c r="AI175" i="14" s="1"/>
  <c r="AI184" i="14" s="1"/>
  <c r="AI210" i="14"/>
  <c r="AI208" i="14"/>
  <c r="AI209" i="14" s="1"/>
  <c r="AI214" i="14" s="1"/>
  <c r="AO231" i="13"/>
  <c r="AN233" i="13"/>
  <c r="AJ176" i="14" l="1"/>
  <c r="AJ174" i="14"/>
  <c r="AJ175" i="14" s="1"/>
  <c r="AJ210" i="14"/>
  <c r="AJ208" i="14"/>
  <c r="AJ209" i="14" s="1"/>
  <c r="AJ214" i="14" s="1"/>
  <c r="AP231" i="13"/>
  <c r="AO233" i="13"/>
  <c r="AJ184" i="14" l="1"/>
  <c r="AK176" i="14"/>
  <c r="AK174" i="14"/>
  <c r="AK175" i="14" s="1"/>
  <c r="AK184" i="14" s="1"/>
  <c r="AK210" i="14"/>
  <c r="AK208" i="14"/>
  <c r="AK209" i="14" s="1"/>
  <c r="AK214" i="14" s="1"/>
  <c r="AP233" i="13"/>
  <c r="AQ231" i="13"/>
  <c r="AL176" i="14" l="1"/>
  <c r="AL174" i="14"/>
  <c r="AL175" i="14" s="1"/>
  <c r="AL184" i="14" s="1"/>
  <c r="AL210" i="14"/>
  <c r="AL208" i="14"/>
  <c r="AL209" i="14" s="1"/>
  <c r="AL214" i="14" s="1"/>
  <c r="AQ233" i="13"/>
  <c r="AR231" i="13"/>
  <c r="AM176" i="14" l="1"/>
  <c r="AM174" i="14"/>
  <c r="AM175" i="14" s="1"/>
  <c r="AM184" i="14" s="1"/>
  <c r="AM210" i="14"/>
  <c r="AM208" i="14"/>
  <c r="AM209" i="14" s="1"/>
  <c r="AM214" i="14" s="1"/>
  <c r="AS231" i="13"/>
  <c r="AR233" i="13"/>
  <c r="AN210" i="14" l="1"/>
  <c r="AN208" i="14"/>
  <c r="AN209" i="14" s="1"/>
  <c r="AN214" i="14" s="1"/>
  <c r="AN176" i="14"/>
  <c r="AN174" i="14"/>
  <c r="AN175" i="14" s="1"/>
  <c r="AN184" i="14" s="1"/>
  <c r="AT231" i="13"/>
  <c r="AS233" i="13"/>
  <c r="AO176" i="14" l="1"/>
  <c r="AO174" i="14"/>
  <c r="AO175" i="14" s="1"/>
  <c r="AO210" i="14"/>
  <c r="AO208" i="14"/>
  <c r="AO209" i="14" s="1"/>
  <c r="AO214" i="14" s="1"/>
  <c r="AU231" i="13"/>
  <c r="AU233" i="13" s="1"/>
  <c r="AT233" i="13"/>
  <c r="AO184" i="14" l="1"/>
  <c r="AP176" i="14"/>
  <c r="AP174" i="14"/>
  <c r="AP175" i="14" s="1"/>
  <c r="AP184" i="14" s="1"/>
  <c r="AP210" i="14"/>
  <c r="AP208" i="14"/>
  <c r="AP209" i="14" s="1"/>
  <c r="AP214" i="14" s="1"/>
  <c r="B240" i="13"/>
  <c r="B241" i="13" s="1"/>
  <c r="B242" i="13" s="1"/>
  <c r="B243" i="13" s="1"/>
  <c r="B244" i="13" s="1"/>
  <c r="B187" i="13"/>
  <c r="B157" i="13"/>
  <c r="B127" i="13"/>
  <c r="B97" i="13"/>
  <c r="B67" i="13"/>
  <c r="C200" i="13"/>
  <c r="I200" i="13" s="1"/>
  <c r="C199" i="13"/>
  <c r="I199" i="13" s="1"/>
  <c r="C198" i="13"/>
  <c r="I198" i="13" s="1"/>
  <c r="C197" i="13"/>
  <c r="I197" i="13" s="1"/>
  <c r="C195" i="13"/>
  <c r="I195" i="13" s="1"/>
  <c r="C193" i="13"/>
  <c r="I193" i="13" s="1"/>
  <c r="C192" i="13"/>
  <c r="I192" i="13" s="1"/>
  <c r="C191" i="13"/>
  <c r="I191" i="13" s="1"/>
  <c r="C190" i="13"/>
  <c r="I190" i="13" s="1"/>
  <c r="C189" i="13"/>
  <c r="I189" i="13" s="1"/>
  <c r="D225" i="13" s="1"/>
  <c r="C170" i="13"/>
  <c r="I170" i="13" s="1"/>
  <c r="C169" i="13"/>
  <c r="I169" i="13" s="1"/>
  <c r="C168" i="13"/>
  <c r="I168" i="13" s="1"/>
  <c r="C167" i="13"/>
  <c r="I167" i="13" s="1"/>
  <c r="C165" i="13"/>
  <c r="I165" i="13" s="1"/>
  <c r="C163" i="13"/>
  <c r="I163" i="13" s="1"/>
  <c r="C162" i="13"/>
  <c r="I162" i="13" s="1"/>
  <c r="C161" i="13"/>
  <c r="I161" i="13" s="1"/>
  <c r="C160" i="13"/>
  <c r="I160" i="13" s="1"/>
  <c r="C159" i="13"/>
  <c r="I159" i="13" s="1"/>
  <c r="D224" i="13" s="1"/>
  <c r="C140" i="13"/>
  <c r="I140" i="13" s="1"/>
  <c r="C139" i="13"/>
  <c r="I139" i="13" s="1"/>
  <c r="C138" i="13"/>
  <c r="I138" i="13" s="1"/>
  <c r="C137" i="13"/>
  <c r="I137" i="13" s="1"/>
  <c r="C135" i="13"/>
  <c r="I135" i="13" s="1"/>
  <c r="C133" i="13"/>
  <c r="I133" i="13" s="1"/>
  <c r="C132" i="13"/>
  <c r="I132" i="13" s="1"/>
  <c r="C131" i="13"/>
  <c r="I131" i="13" s="1"/>
  <c r="C130" i="13"/>
  <c r="I130" i="13" s="1"/>
  <c r="C129" i="13"/>
  <c r="I129" i="13" s="1"/>
  <c r="D223" i="13" s="1"/>
  <c r="C110" i="13"/>
  <c r="I110" i="13" s="1"/>
  <c r="C109" i="13"/>
  <c r="I109" i="13" s="1"/>
  <c r="C108" i="13"/>
  <c r="I108" i="13" s="1"/>
  <c r="C107" i="13"/>
  <c r="I107" i="13" s="1"/>
  <c r="C105" i="13"/>
  <c r="I105" i="13" s="1"/>
  <c r="C103" i="13"/>
  <c r="I103" i="13" s="1"/>
  <c r="C102" i="13"/>
  <c r="I102" i="13" s="1"/>
  <c r="C101" i="13"/>
  <c r="I101" i="13" s="1"/>
  <c r="C100" i="13"/>
  <c r="I100" i="13" s="1"/>
  <c r="C99" i="13"/>
  <c r="I99" i="13" s="1"/>
  <c r="D222" i="13" s="1"/>
  <c r="C80" i="13"/>
  <c r="C79" i="13"/>
  <c r="I79" i="13" s="1"/>
  <c r="C78" i="13"/>
  <c r="I78" i="13" s="1"/>
  <c r="C77" i="13"/>
  <c r="C75" i="13"/>
  <c r="C73" i="13"/>
  <c r="I73" i="13" s="1"/>
  <c r="C72" i="13"/>
  <c r="I72" i="13" s="1"/>
  <c r="C71" i="13"/>
  <c r="C70" i="13"/>
  <c r="C69" i="13"/>
  <c r="I69" i="13" s="1"/>
  <c r="D221" i="13" s="1"/>
  <c r="C50" i="13"/>
  <c r="C45" i="13"/>
  <c r="I45" i="13" s="1"/>
  <c r="C40" i="13"/>
  <c r="I40" i="13" s="1"/>
  <c r="N52" i="13" s="1"/>
  <c r="C39" i="13"/>
  <c r="I39" i="13" s="1"/>
  <c r="D220" i="13" s="1"/>
  <c r="J31" i="12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M46" i="12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L33" i="12"/>
  <c r="M33" i="12"/>
  <c r="N33" i="12"/>
  <c r="O33" i="12"/>
  <c r="P33" i="12"/>
  <c r="Q33" i="12"/>
  <c r="L34" i="12"/>
  <c r="M34" i="12"/>
  <c r="P34" i="12"/>
  <c r="Q34" i="12"/>
  <c r="M35" i="12"/>
  <c r="N35" i="12"/>
  <c r="O35" i="12"/>
  <c r="Q35" i="12"/>
  <c r="L38" i="12"/>
  <c r="M38" i="12"/>
  <c r="P38" i="12"/>
  <c r="Q38" i="12"/>
  <c r="M39" i="12"/>
  <c r="N39" i="12"/>
  <c r="O39" i="12"/>
  <c r="Q39" i="12"/>
  <c r="L40" i="12"/>
  <c r="N40" i="12"/>
  <c r="O40" i="12"/>
  <c r="P40" i="12"/>
  <c r="Q40" i="12"/>
  <c r="L41" i="12"/>
  <c r="N41" i="12"/>
  <c r="O41" i="12"/>
  <c r="P41" i="12"/>
  <c r="Q41" i="12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N6" i="13"/>
  <c r="O7" i="13" s="1"/>
  <c r="M7" i="13"/>
  <c r="M27" i="13" s="1"/>
  <c r="L7" i="13"/>
  <c r="L27" i="13" s="1"/>
  <c r="AQ210" i="14" l="1"/>
  <c r="AQ208" i="14"/>
  <c r="AQ209" i="14" s="1"/>
  <c r="AQ214" i="14" s="1"/>
  <c r="AQ176" i="14"/>
  <c r="AQ174" i="14"/>
  <c r="AQ175" i="14" s="1"/>
  <c r="AQ184" i="14" s="1"/>
  <c r="M6" i="13"/>
  <c r="N7" i="13" s="1"/>
  <c r="O6" i="13" s="1"/>
  <c r="P7" i="13" s="1"/>
  <c r="AK52" i="13"/>
  <c r="U52" i="13"/>
  <c r="AO52" i="13"/>
  <c r="Y52" i="13"/>
  <c r="AG52" i="13"/>
  <c r="Q52" i="13"/>
  <c r="AS52" i="13"/>
  <c r="AC52" i="13"/>
  <c r="M52" i="13"/>
  <c r="P6" i="13"/>
  <c r="Q7" i="13" s="1"/>
  <c r="O27" i="13"/>
  <c r="L28" i="13"/>
  <c r="M28" i="13" s="1"/>
  <c r="M30" i="13" s="1"/>
  <c r="AR52" i="13"/>
  <c r="AN52" i="13"/>
  <c r="AJ52" i="13"/>
  <c r="AF52" i="13"/>
  <c r="AB52" i="13"/>
  <c r="X52" i="13"/>
  <c r="T52" i="13"/>
  <c r="P52" i="13"/>
  <c r="L52" i="13"/>
  <c r="AU52" i="13"/>
  <c r="AQ52" i="13"/>
  <c r="AM52" i="13"/>
  <c r="AI52" i="13"/>
  <c r="AE52" i="13"/>
  <c r="AA52" i="13"/>
  <c r="W52" i="13"/>
  <c r="S52" i="13"/>
  <c r="O52" i="13"/>
  <c r="AT52" i="13"/>
  <c r="AP52" i="13"/>
  <c r="AL52" i="13"/>
  <c r="AH52" i="13"/>
  <c r="AD52" i="13"/>
  <c r="Z52" i="13"/>
  <c r="V52" i="13"/>
  <c r="R52" i="13"/>
  <c r="I70" i="13"/>
  <c r="AN82" i="13" s="1"/>
  <c r="I75" i="13"/>
  <c r="I80" i="13"/>
  <c r="I71" i="13"/>
  <c r="I77" i="13"/>
  <c r="AR202" i="13"/>
  <c r="AN202" i="13"/>
  <c r="AJ202" i="13"/>
  <c r="AU202" i="13"/>
  <c r="AQ202" i="13"/>
  <c r="AM202" i="13"/>
  <c r="AI202" i="13"/>
  <c r="AT202" i="13"/>
  <c r="AP202" i="13"/>
  <c r="AL202" i="13"/>
  <c r="AH202" i="13"/>
  <c r="AG202" i="13"/>
  <c r="AC202" i="13"/>
  <c r="Y202" i="13"/>
  <c r="U202" i="13"/>
  <c r="Q202" i="13"/>
  <c r="M202" i="13"/>
  <c r="AO202" i="13"/>
  <c r="AA202" i="13"/>
  <c r="S202" i="13"/>
  <c r="AK202" i="13"/>
  <c r="Z202" i="13"/>
  <c r="R202" i="13"/>
  <c r="AS202" i="13"/>
  <c r="AF202" i="13"/>
  <c r="AB202" i="13"/>
  <c r="X202" i="13"/>
  <c r="T202" i="13"/>
  <c r="P202" i="13"/>
  <c r="L202" i="13"/>
  <c r="AE202" i="13"/>
  <c r="W202" i="13"/>
  <c r="O202" i="13"/>
  <c r="AD202" i="13"/>
  <c r="V202" i="13"/>
  <c r="N202" i="13"/>
  <c r="AR172" i="13"/>
  <c r="AN172" i="13"/>
  <c r="AJ172" i="13"/>
  <c r="AU172" i="13"/>
  <c r="AQ172" i="13"/>
  <c r="AM172" i="13"/>
  <c r="AI172" i="13"/>
  <c r="AT172" i="13"/>
  <c r="AP172" i="13"/>
  <c r="AL172" i="13"/>
  <c r="AH172" i="13"/>
  <c r="AG172" i="13"/>
  <c r="AC172" i="13"/>
  <c r="Y172" i="13"/>
  <c r="U172" i="13"/>
  <c r="Q172" i="13"/>
  <c r="M172" i="13"/>
  <c r="AK172" i="13"/>
  <c r="V172" i="13"/>
  <c r="AS172" i="13"/>
  <c r="AF172" i="13"/>
  <c r="AB172" i="13"/>
  <c r="X172" i="13"/>
  <c r="T172" i="13"/>
  <c r="P172" i="13"/>
  <c r="L172" i="13"/>
  <c r="R172" i="13"/>
  <c r="AO172" i="13"/>
  <c r="AE172" i="13"/>
  <c r="AA172" i="13"/>
  <c r="W172" i="13"/>
  <c r="S172" i="13"/>
  <c r="O172" i="13"/>
  <c r="AD172" i="13"/>
  <c r="Z172" i="13"/>
  <c r="N172" i="13"/>
  <c r="AR142" i="13"/>
  <c r="AN142" i="13"/>
  <c r="AJ142" i="13"/>
  <c r="AU142" i="13"/>
  <c r="AQ142" i="13"/>
  <c r="AM142" i="13"/>
  <c r="AI142" i="13"/>
  <c r="AT142" i="13"/>
  <c r="AP142" i="13"/>
  <c r="AL142" i="13"/>
  <c r="AH142" i="13"/>
  <c r="AG142" i="13"/>
  <c r="AC142" i="13"/>
  <c r="Y142" i="13"/>
  <c r="U142" i="13"/>
  <c r="Q142" i="13"/>
  <c r="M142" i="13"/>
  <c r="AO142" i="13"/>
  <c r="AE142" i="13"/>
  <c r="W142" i="13"/>
  <c r="O142" i="13"/>
  <c r="AK142" i="13"/>
  <c r="Z142" i="13"/>
  <c r="R142" i="13"/>
  <c r="AS142" i="13"/>
  <c r="AF142" i="13"/>
  <c r="AB142" i="13"/>
  <c r="X142" i="13"/>
  <c r="T142" i="13"/>
  <c r="P142" i="13"/>
  <c r="L142" i="13"/>
  <c r="AA142" i="13"/>
  <c r="S142" i="13"/>
  <c r="AD142" i="13"/>
  <c r="V142" i="13"/>
  <c r="N142" i="13"/>
  <c r="AR112" i="13"/>
  <c r="AN112" i="13"/>
  <c r="AJ112" i="13"/>
  <c r="AT112" i="13"/>
  <c r="AP112" i="13"/>
  <c r="AL112" i="13"/>
  <c r="AH112" i="13"/>
  <c r="AO112" i="13"/>
  <c r="AG112" i="13"/>
  <c r="AC112" i="13"/>
  <c r="Y112" i="13"/>
  <c r="U112" i="13"/>
  <c r="Q112" i="13"/>
  <c r="M112" i="13"/>
  <c r="AE112" i="13"/>
  <c r="S112" i="13"/>
  <c r="AD112" i="13"/>
  <c r="R112" i="13"/>
  <c r="AU112" i="13"/>
  <c r="AM112" i="13"/>
  <c r="AF112" i="13"/>
  <c r="AB112" i="13"/>
  <c r="X112" i="13"/>
  <c r="T112" i="13"/>
  <c r="P112" i="13"/>
  <c r="L112" i="13"/>
  <c r="AS112" i="13"/>
  <c r="AA112" i="13"/>
  <c r="O112" i="13"/>
  <c r="AI112" i="13"/>
  <c r="Z112" i="13"/>
  <c r="AK112" i="13"/>
  <c r="W112" i="13"/>
  <c r="AQ112" i="13"/>
  <c r="V112" i="13"/>
  <c r="N112" i="13"/>
  <c r="C41" i="13"/>
  <c r="I41" i="13" s="1"/>
  <c r="C47" i="13"/>
  <c r="I47" i="13" s="1"/>
  <c r="C42" i="13"/>
  <c r="I42" i="13" s="1"/>
  <c r="C48" i="13"/>
  <c r="I48" i="13" s="1"/>
  <c r="C43" i="13"/>
  <c r="I43" i="13" s="1"/>
  <c r="C49" i="13"/>
  <c r="I49" i="13" s="1"/>
  <c r="I50" i="13"/>
  <c r="AR176" i="14" l="1"/>
  <c r="AR174" i="14"/>
  <c r="AR175" i="14" s="1"/>
  <c r="AR184" i="14" s="1"/>
  <c r="AR210" i="14"/>
  <c r="AR208" i="14"/>
  <c r="AR209" i="14" s="1"/>
  <c r="AR214" i="14" s="1"/>
  <c r="AO82" i="13"/>
  <c r="AC82" i="13"/>
  <c r="P82" i="13"/>
  <c r="AP82" i="13"/>
  <c r="AF82" i="13"/>
  <c r="AQ82" i="13"/>
  <c r="S82" i="13"/>
  <c r="M82" i="13"/>
  <c r="AR82" i="13"/>
  <c r="N27" i="13"/>
  <c r="N28" i="13" s="1"/>
  <c r="O28" i="13" s="1"/>
  <c r="R82" i="13"/>
  <c r="W82" i="13"/>
  <c r="V82" i="13"/>
  <c r="T82" i="13"/>
  <c r="AS82" i="13"/>
  <c r="Q82" i="13"/>
  <c r="AG82" i="13"/>
  <c r="AT82" i="13"/>
  <c r="AU82" i="13"/>
  <c r="L32" i="13"/>
  <c r="L62" i="13" s="1"/>
  <c r="L63" i="13" s="1"/>
  <c r="M32" i="13"/>
  <c r="M62" i="13" s="1"/>
  <c r="M63" i="13" s="1"/>
  <c r="AD82" i="13"/>
  <c r="AA82" i="13"/>
  <c r="AK82" i="13"/>
  <c r="X82" i="13"/>
  <c r="N82" i="13"/>
  <c r="U82" i="13"/>
  <c r="AH82" i="13"/>
  <c r="AI82" i="13"/>
  <c r="AJ82" i="13"/>
  <c r="L31" i="13"/>
  <c r="M31" i="13"/>
  <c r="O82" i="13"/>
  <c r="AE82" i="13"/>
  <c r="L82" i="13"/>
  <c r="AB82" i="13"/>
  <c r="Z82" i="13"/>
  <c r="Y82" i="13"/>
  <c r="AL82" i="13"/>
  <c r="AM82" i="13"/>
  <c r="L30" i="13"/>
  <c r="L206" i="13" s="1"/>
  <c r="Q6" i="13"/>
  <c r="R7" i="13" s="1"/>
  <c r="P27" i="13"/>
  <c r="L58" i="13"/>
  <c r="L59" i="13" s="1"/>
  <c r="R6" i="13"/>
  <c r="S7" i="13" s="1"/>
  <c r="Q27" i="13"/>
  <c r="AS210" i="14" l="1"/>
  <c r="AS208" i="14"/>
  <c r="AS209" i="14" s="1"/>
  <c r="AS214" i="14" s="1"/>
  <c r="AS176" i="14"/>
  <c r="AS174" i="14"/>
  <c r="AS175" i="14" s="1"/>
  <c r="AS184" i="14" s="1"/>
  <c r="O30" i="13"/>
  <c r="O32" i="13"/>
  <c r="O31" i="13"/>
  <c r="L176" i="13"/>
  <c r="L56" i="13"/>
  <c r="M56" i="13" s="1"/>
  <c r="L174" i="13"/>
  <c r="L175" i="13" s="1"/>
  <c r="L204" i="13"/>
  <c r="L205" i="13" s="1"/>
  <c r="L144" i="13"/>
  <c r="L145" i="13" s="1"/>
  <c r="L154" i="13" s="1"/>
  <c r="L86" i="13"/>
  <c r="M86" i="13" s="1"/>
  <c r="L54" i="13"/>
  <c r="L55" i="13" s="1"/>
  <c r="L210" i="13"/>
  <c r="M210" i="13" s="1"/>
  <c r="L180" i="13"/>
  <c r="M180" i="13" s="1"/>
  <c r="L118" i="13"/>
  <c r="L119" i="13" s="1"/>
  <c r="L208" i="13"/>
  <c r="L209" i="13" s="1"/>
  <c r="L178" i="13"/>
  <c r="L179" i="13" s="1"/>
  <c r="L150" i="13"/>
  <c r="M150" i="13" s="1"/>
  <c r="L88" i="13"/>
  <c r="L89" i="13" s="1"/>
  <c r="L148" i="13"/>
  <c r="L149" i="13" s="1"/>
  <c r="L90" i="13"/>
  <c r="M90" i="13" s="1"/>
  <c r="L120" i="13"/>
  <c r="M120" i="13" s="1"/>
  <c r="N32" i="13"/>
  <c r="N182" i="13" s="1"/>
  <c r="N183" i="13" s="1"/>
  <c r="L146" i="13"/>
  <c r="L116" i="13"/>
  <c r="L84" i="13"/>
  <c r="L85" i="13" s="1"/>
  <c r="L114" i="13"/>
  <c r="L115" i="13" s="1"/>
  <c r="L60" i="13"/>
  <c r="M60" i="13" s="1"/>
  <c r="L92" i="13"/>
  <c r="L93" i="13" s="1"/>
  <c r="L212" i="13"/>
  <c r="L213" i="13" s="1"/>
  <c r="L152" i="13"/>
  <c r="L153" i="13" s="1"/>
  <c r="L122" i="13"/>
  <c r="L123" i="13" s="1"/>
  <c r="L182" i="13"/>
  <c r="L183" i="13" s="1"/>
  <c r="M182" i="13"/>
  <c r="M183" i="13" s="1"/>
  <c r="M152" i="13"/>
  <c r="M153" i="13" s="1"/>
  <c r="M122" i="13"/>
  <c r="M123" i="13" s="1"/>
  <c r="M92" i="13"/>
  <c r="M93" i="13" s="1"/>
  <c r="M212" i="13"/>
  <c r="M213" i="13" s="1"/>
  <c r="M54" i="13"/>
  <c r="M55" i="13" s="1"/>
  <c r="S6" i="13"/>
  <c r="T7" i="13" s="1"/>
  <c r="R27" i="13"/>
  <c r="M206" i="13"/>
  <c r="M204" i="13"/>
  <c r="M205" i="13" s="1"/>
  <c r="T6" i="13"/>
  <c r="U7" i="13" s="1"/>
  <c r="S27" i="13"/>
  <c r="O62" i="13"/>
  <c r="O63" i="13" s="1"/>
  <c r="O182" i="13"/>
  <c r="O183" i="13" s="1"/>
  <c r="O212" i="13"/>
  <c r="O213" i="13" s="1"/>
  <c r="O152" i="13"/>
  <c r="O153" i="13" s="1"/>
  <c r="O122" i="13"/>
  <c r="O123" i="13" s="1"/>
  <c r="O92" i="13"/>
  <c r="O93" i="13" s="1"/>
  <c r="P28" i="13"/>
  <c r="Q28" i="13" s="1"/>
  <c r="Q31" i="13" s="1"/>
  <c r="N31" i="13"/>
  <c r="N62" i="13"/>
  <c r="N63" i="13" s="1"/>
  <c r="M84" i="13"/>
  <c r="M85" i="13" s="1"/>
  <c r="L64" i="13"/>
  <c r="N30" i="13"/>
  <c r="N86" i="13" s="1"/>
  <c r="AT210" i="14" l="1"/>
  <c r="AT208" i="14"/>
  <c r="AT209" i="14" s="1"/>
  <c r="AT214" i="14" s="1"/>
  <c r="AT176" i="14"/>
  <c r="AT174" i="14"/>
  <c r="AT175" i="14" s="1"/>
  <c r="AT184" i="14" s="1"/>
  <c r="L184" i="13"/>
  <c r="M178" i="13"/>
  <c r="M179" i="13" s="1"/>
  <c r="M148" i="13"/>
  <c r="M149" i="13" s="1"/>
  <c r="P31" i="13"/>
  <c r="N152" i="13"/>
  <c r="N153" i="13" s="1"/>
  <c r="P30" i="13"/>
  <c r="N212" i="13"/>
  <c r="N213" i="13" s="1"/>
  <c r="L94" i="13"/>
  <c r="N92" i="13"/>
  <c r="N93" i="13" s="1"/>
  <c r="P32" i="13"/>
  <c r="P62" i="13" s="1"/>
  <c r="P63" i="13" s="1"/>
  <c r="N122" i="13"/>
  <c r="N123" i="13" s="1"/>
  <c r="M176" i="13"/>
  <c r="N174" i="13" s="1"/>
  <c r="N175" i="13" s="1"/>
  <c r="M174" i="13"/>
  <c r="M175" i="13" s="1"/>
  <c r="M184" i="13" s="1"/>
  <c r="M146" i="13"/>
  <c r="N146" i="13" s="1"/>
  <c r="M144" i="13"/>
  <c r="M145" i="13" s="1"/>
  <c r="M154" i="13" s="1"/>
  <c r="M118" i="13"/>
  <c r="M119" i="13" s="1"/>
  <c r="L214" i="13"/>
  <c r="M116" i="13"/>
  <c r="N114" i="13" s="1"/>
  <c r="N115" i="13" s="1"/>
  <c r="M114" i="13"/>
  <c r="M115" i="13" s="1"/>
  <c r="M208" i="13"/>
  <c r="M209" i="13" s="1"/>
  <c r="M214" i="13" s="1"/>
  <c r="L124" i="13"/>
  <c r="M88" i="13"/>
  <c r="M89" i="13" s="1"/>
  <c r="M94" i="13" s="1"/>
  <c r="M58" i="13"/>
  <c r="M59" i="13" s="1"/>
  <c r="M64" i="13" s="1"/>
  <c r="O86" i="13"/>
  <c r="O84" i="13"/>
  <c r="O85" i="13" s="1"/>
  <c r="R28" i="13"/>
  <c r="S28" i="13" s="1"/>
  <c r="S31" i="13" s="1"/>
  <c r="V6" i="13"/>
  <c r="W7" i="13" s="1"/>
  <c r="U27" i="13"/>
  <c r="Q30" i="13"/>
  <c r="U6" i="13"/>
  <c r="V7" i="13" s="1"/>
  <c r="T27" i="13"/>
  <c r="N208" i="13"/>
  <c r="N209" i="13" s="1"/>
  <c r="N178" i="13"/>
  <c r="N179" i="13" s="1"/>
  <c r="N148" i="13"/>
  <c r="N149" i="13" s="1"/>
  <c r="N118" i="13"/>
  <c r="N119" i="13" s="1"/>
  <c r="N88" i="13"/>
  <c r="N89" i="13" s="1"/>
  <c r="N58" i="13"/>
  <c r="N59" i="13" s="1"/>
  <c r="N180" i="13"/>
  <c r="N120" i="13"/>
  <c r="N60" i="13"/>
  <c r="N90" i="13"/>
  <c r="N210" i="13"/>
  <c r="N150" i="13"/>
  <c r="N206" i="13"/>
  <c r="N204" i="13"/>
  <c r="N205" i="13" s="1"/>
  <c r="N54" i="13"/>
  <c r="N55" i="13" s="1"/>
  <c r="N84" i="13"/>
  <c r="N85" i="13" s="1"/>
  <c r="N56" i="13"/>
  <c r="N144" i="13"/>
  <c r="N145" i="13" s="1"/>
  <c r="P182" i="13"/>
  <c r="P183" i="13" s="1"/>
  <c r="Q32" i="13"/>
  <c r="N116" i="13"/>
  <c r="AU176" i="14" l="1"/>
  <c r="AU174" i="14"/>
  <c r="AU175" i="14" s="1"/>
  <c r="AU210" i="14"/>
  <c r="AU208" i="14"/>
  <c r="AU209" i="14" s="1"/>
  <c r="AU214" i="14" s="1"/>
  <c r="J214" i="14" s="1"/>
  <c r="F225" i="14" s="1"/>
  <c r="H225" i="14" s="1"/>
  <c r="N176" i="13"/>
  <c r="R31" i="13"/>
  <c r="N124" i="13"/>
  <c r="N154" i="13"/>
  <c r="P152" i="13"/>
  <c r="P153" i="13" s="1"/>
  <c r="P92" i="13"/>
  <c r="P93" i="13" s="1"/>
  <c r="P212" i="13"/>
  <c r="P213" i="13" s="1"/>
  <c r="N184" i="13"/>
  <c r="P122" i="13"/>
  <c r="P123" i="13" s="1"/>
  <c r="M124" i="13"/>
  <c r="T28" i="13"/>
  <c r="N94" i="13"/>
  <c r="N214" i="13"/>
  <c r="O116" i="13"/>
  <c r="O114" i="13"/>
  <c r="O115" i="13" s="1"/>
  <c r="O56" i="13"/>
  <c r="O54" i="13"/>
  <c r="O55" i="13" s="1"/>
  <c r="O150" i="13"/>
  <c r="O148" i="13"/>
  <c r="O149" i="13" s="1"/>
  <c r="O120" i="13"/>
  <c r="O118" i="13"/>
  <c r="O119" i="13" s="1"/>
  <c r="Q62" i="13"/>
  <c r="Q63" i="13" s="1"/>
  <c r="Q212" i="13"/>
  <c r="Q213" i="13" s="1"/>
  <c r="Q182" i="13"/>
  <c r="Q183" i="13" s="1"/>
  <c r="Q152" i="13"/>
  <c r="Q153" i="13" s="1"/>
  <c r="Q92" i="13"/>
  <c r="Q93" i="13" s="1"/>
  <c r="Q122" i="13"/>
  <c r="Q123" i="13" s="1"/>
  <c r="O210" i="13"/>
  <c r="O208" i="13"/>
  <c r="O209" i="13" s="1"/>
  <c r="O180" i="13"/>
  <c r="O178" i="13"/>
  <c r="O179" i="13" s="1"/>
  <c r="T30" i="13"/>
  <c r="T31" i="13"/>
  <c r="T32" i="13"/>
  <c r="X6" i="13"/>
  <c r="Y7" i="13" s="1"/>
  <c r="W27" i="13"/>
  <c r="R30" i="13"/>
  <c r="S30" i="13"/>
  <c r="O206" i="13"/>
  <c r="O204" i="13"/>
  <c r="O205" i="13" s="1"/>
  <c r="O90" i="13"/>
  <c r="O88" i="13"/>
  <c r="O89" i="13" s="1"/>
  <c r="O94" i="13" s="1"/>
  <c r="W6" i="13"/>
  <c r="X7" i="13" s="1"/>
  <c r="V27" i="13"/>
  <c r="U28" i="13"/>
  <c r="R32" i="13"/>
  <c r="O146" i="13"/>
  <c r="O144" i="13"/>
  <c r="O145" i="13" s="1"/>
  <c r="O154" i="13" s="1"/>
  <c r="N64" i="13"/>
  <c r="O58" i="13"/>
  <c r="O59" i="13" s="1"/>
  <c r="O60" i="13"/>
  <c r="O176" i="13"/>
  <c r="O174" i="13"/>
  <c r="O175" i="13" s="1"/>
  <c r="S32" i="13"/>
  <c r="P86" i="13"/>
  <c r="Q86" i="13" s="1"/>
  <c r="P84" i="13"/>
  <c r="P85" i="13" s="1"/>
  <c r="AU184" i="14" l="1"/>
  <c r="J184" i="14" s="1"/>
  <c r="F224" i="14" s="1"/>
  <c r="E248" i="14" s="1"/>
  <c r="R86" i="13"/>
  <c r="V28" i="13"/>
  <c r="W28" i="13" s="1"/>
  <c r="O64" i="13"/>
  <c r="S86" i="13"/>
  <c r="T86" i="13" s="1"/>
  <c r="P90" i="13"/>
  <c r="P88" i="13"/>
  <c r="P89" i="13" s="1"/>
  <c r="S62" i="13"/>
  <c r="S63" i="13" s="1"/>
  <c r="S212" i="13"/>
  <c r="S213" i="13" s="1"/>
  <c r="S182" i="13"/>
  <c r="S183" i="13" s="1"/>
  <c r="S152" i="13"/>
  <c r="S153" i="13" s="1"/>
  <c r="S92" i="13"/>
  <c r="S93" i="13" s="1"/>
  <c r="S122" i="13"/>
  <c r="S123" i="13" s="1"/>
  <c r="P60" i="13"/>
  <c r="P58" i="13"/>
  <c r="P59" i="13" s="1"/>
  <c r="P146" i="13"/>
  <c r="P144" i="13"/>
  <c r="P145" i="13" s="1"/>
  <c r="V30" i="13"/>
  <c r="V31" i="13"/>
  <c r="V32" i="13"/>
  <c r="O214" i="13"/>
  <c r="S84" i="13"/>
  <c r="S85" i="13" s="1"/>
  <c r="T62" i="13"/>
  <c r="T63" i="13" s="1"/>
  <c r="T182" i="13"/>
  <c r="T183" i="13" s="1"/>
  <c r="T92" i="13"/>
  <c r="T93" i="13" s="1"/>
  <c r="T152" i="13"/>
  <c r="T153" i="13" s="1"/>
  <c r="T122" i="13"/>
  <c r="T123" i="13" s="1"/>
  <c r="T212" i="13"/>
  <c r="T213" i="13" s="1"/>
  <c r="P180" i="13"/>
  <c r="P178" i="13"/>
  <c r="P179" i="13" s="1"/>
  <c r="U32" i="13"/>
  <c r="P120" i="13"/>
  <c r="P118" i="13"/>
  <c r="P119" i="13" s="1"/>
  <c r="P56" i="13"/>
  <c r="P54" i="13"/>
  <c r="P55" i="13" s="1"/>
  <c r="P64" i="13" s="1"/>
  <c r="Q84" i="13"/>
  <c r="Q85" i="13" s="1"/>
  <c r="O184" i="13"/>
  <c r="Y6" i="13"/>
  <c r="Z7" i="13" s="1"/>
  <c r="X27" i="13"/>
  <c r="X28" i="13" s="1"/>
  <c r="P206" i="13"/>
  <c r="P204" i="13"/>
  <c r="P205" i="13" s="1"/>
  <c r="R84" i="13"/>
  <c r="R85" i="13" s="1"/>
  <c r="U31" i="13"/>
  <c r="O124" i="13"/>
  <c r="Z6" i="13"/>
  <c r="AA7" i="13" s="1"/>
  <c r="Y27" i="13"/>
  <c r="P94" i="13"/>
  <c r="P176" i="13"/>
  <c r="P174" i="13"/>
  <c r="P175" i="13" s="1"/>
  <c r="P184" i="13" s="1"/>
  <c r="R62" i="13"/>
  <c r="R63" i="13" s="1"/>
  <c r="R182" i="13"/>
  <c r="R183" i="13" s="1"/>
  <c r="R212" i="13"/>
  <c r="R213" i="13" s="1"/>
  <c r="R152" i="13"/>
  <c r="R153" i="13" s="1"/>
  <c r="R122" i="13"/>
  <c r="R123" i="13" s="1"/>
  <c r="R92" i="13"/>
  <c r="R93" i="13" s="1"/>
  <c r="W30" i="13"/>
  <c r="W31" i="13"/>
  <c r="W32" i="13"/>
  <c r="P210" i="13"/>
  <c r="P208" i="13"/>
  <c r="P209" i="13" s="1"/>
  <c r="U30" i="13"/>
  <c r="P150" i="13"/>
  <c r="P148" i="13"/>
  <c r="P149" i="13" s="1"/>
  <c r="P116" i="13"/>
  <c r="P114" i="13"/>
  <c r="P115" i="13" s="1"/>
  <c r="H224" i="14" l="1"/>
  <c r="E227" i="14" s="1"/>
  <c r="E228" i="14" s="1"/>
  <c r="E245" i="14" s="1"/>
  <c r="E247" i="14"/>
  <c r="E246" i="14"/>
  <c r="T84" i="13"/>
  <c r="T85" i="13" s="1"/>
  <c r="P124" i="13"/>
  <c r="P154" i="13"/>
  <c r="U84" i="13"/>
  <c r="U85" i="13" s="1"/>
  <c r="Y28" i="13"/>
  <c r="Y31" i="13" s="1"/>
  <c r="Q116" i="13"/>
  <c r="Q114" i="13"/>
  <c r="Q115" i="13" s="1"/>
  <c r="AB6" i="13"/>
  <c r="AC7" i="13" s="1"/>
  <c r="AA27" i="13"/>
  <c r="X30" i="13"/>
  <c r="X31" i="13"/>
  <c r="X32" i="13"/>
  <c r="Q120" i="13"/>
  <c r="Q118" i="13"/>
  <c r="Q119" i="13" s="1"/>
  <c r="V62" i="13"/>
  <c r="V63" i="13" s="1"/>
  <c r="V212" i="13"/>
  <c r="V213" i="13" s="1"/>
  <c r="V152" i="13"/>
  <c r="V153" i="13" s="1"/>
  <c r="V122" i="13"/>
  <c r="V123" i="13" s="1"/>
  <c r="V92" i="13"/>
  <c r="V93" i="13" s="1"/>
  <c r="V182" i="13"/>
  <c r="V183" i="13" s="1"/>
  <c r="Q146" i="13"/>
  <c r="Q144" i="13"/>
  <c r="Q145" i="13" s="1"/>
  <c r="Q206" i="13"/>
  <c r="Q204" i="13"/>
  <c r="Q205" i="13" s="1"/>
  <c r="Q214" i="13" s="1"/>
  <c r="Q210" i="13"/>
  <c r="Q208" i="13"/>
  <c r="Q209" i="13" s="1"/>
  <c r="Q176" i="13"/>
  <c r="Q174" i="13"/>
  <c r="Q175" i="13" s="1"/>
  <c r="U86" i="13"/>
  <c r="V86" i="13" s="1"/>
  <c r="W86" i="13" s="1"/>
  <c r="X86" i="13" s="1"/>
  <c r="AA6" i="13"/>
  <c r="AB7" i="13" s="1"/>
  <c r="Z27" i="13"/>
  <c r="U62" i="13"/>
  <c r="U63" i="13" s="1"/>
  <c r="U212" i="13"/>
  <c r="U213" i="13" s="1"/>
  <c r="U182" i="13"/>
  <c r="U183" i="13" s="1"/>
  <c r="U152" i="13"/>
  <c r="U153" i="13" s="1"/>
  <c r="U122" i="13"/>
  <c r="U123" i="13" s="1"/>
  <c r="U92" i="13"/>
  <c r="U93" i="13" s="1"/>
  <c r="Q180" i="13"/>
  <c r="Q178" i="13"/>
  <c r="Q179" i="13" s="1"/>
  <c r="Q150" i="13"/>
  <c r="Q148" i="13"/>
  <c r="Q149" i="13" s="1"/>
  <c r="W62" i="13"/>
  <c r="W63" i="13" s="1"/>
  <c r="W212" i="13"/>
  <c r="W213" i="13" s="1"/>
  <c r="W182" i="13"/>
  <c r="W183" i="13" s="1"/>
  <c r="W152" i="13"/>
  <c r="W153" i="13" s="1"/>
  <c r="W92" i="13"/>
  <c r="W93" i="13" s="1"/>
  <c r="W122" i="13"/>
  <c r="W123" i="13" s="1"/>
  <c r="P214" i="13"/>
  <c r="Q56" i="13"/>
  <c r="Q54" i="13"/>
  <c r="Q55" i="13" s="1"/>
  <c r="V84" i="13"/>
  <c r="V85" i="13" s="1"/>
  <c r="Q60" i="13"/>
  <c r="Q58" i="13"/>
  <c r="Q59" i="13" s="1"/>
  <c r="Q90" i="13"/>
  <c r="Q88" i="13"/>
  <c r="Q89" i="13" s="1"/>
  <c r="Q94" i="13" s="1"/>
  <c r="Q64" i="13" l="1"/>
  <c r="Y32" i="13"/>
  <c r="Y212" i="13" s="1"/>
  <c r="Y213" i="13" s="1"/>
  <c r="Y30" i="13"/>
  <c r="Y86" i="13" s="1"/>
  <c r="Y62" i="13"/>
  <c r="Y63" i="13" s="1"/>
  <c r="R90" i="13"/>
  <c r="R88" i="13"/>
  <c r="R89" i="13" s="1"/>
  <c r="R94" i="13" s="1"/>
  <c r="R54" i="13"/>
  <c r="R55" i="13" s="1"/>
  <c r="R56" i="13"/>
  <c r="R150" i="13"/>
  <c r="R148" i="13"/>
  <c r="R149" i="13" s="1"/>
  <c r="AC6" i="13"/>
  <c r="AD7" i="13" s="1"/>
  <c r="AB27" i="13"/>
  <c r="R206" i="13"/>
  <c r="R204" i="13"/>
  <c r="R205" i="13" s="1"/>
  <c r="R146" i="13"/>
  <c r="R144" i="13"/>
  <c r="R145" i="13" s="1"/>
  <c r="W84" i="13"/>
  <c r="W85" i="13" s="1"/>
  <c r="Q124" i="13"/>
  <c r="AD6" i="13"/>
  <c r="AE7" i="13" s="1"/>
  <c r="AC27" i="13"/>
  <c r="R210" i="13"/>
  <c r="R208" i="13"/>
  <c r="R209" i="13" s="1"/>
  <c r="R120" i="13"/>
  <c r="R118" i="13"/>
  <c r="R119" i="13" s="1"/>
  <c r="X84" i="13"/>
  <c r="X85" i="13" s="1"/>
  <c r="R116" i="13"/>
  <c r="R114" i="13"/>
  <c r="R115" i="13" s="1"/>
  <c r="Y84" i="13"/>
  <c r="Y85" i="13" s="1"/>
  <c r="R176" i="13"/>
  <c r="R174" i="13"/>
  <c r="R175" i="13" s="1"/>
  <c r="Q154" i="13"/>
  <c r="X62" i="13"/>
  <c r="X63" i="13" s="1"/>
  <c r="X182" i="13"/>
  <c r="X183" i="13" s="1"/>
  <c r="X212" i="13"/>
  <c r="X213" i="13" s="1"/>
  <c r="X152" i="13"/>
  <c r="X153" i="13" s="1"/>
  <c r="X122" i="13"/>
  <c r="X123" i="13" s="1"/>
  <c r="X92" i="13"/>
  <c r="X93" i="13" s="1"/>
  <c r="R60" i="13"/>
  <c r="R58" i="13"/>
  <c r="R59" i="13" s="1"/>
  <c r="R180" i="13"/>
  <c r="R178" i="13"/>
  <c r="R179" i="13" s="1"/>
  <c r="Q184" i="13"/>
  <c r="Z28" i="13"/>
  <c r="AA28" i="13" s="1"/>
  <c r="Y152" i="13" l="1"/>
  <c r="Y153" i="13" s="1"/>
  <c r="R154" i="13"/>
  <c r="Y122" i="13"/>
  <c r="Y123" i="13" s="1"/>
  <c r="Y92" i="13"/>
  <c r="Y93" i="13" s="1"/>
  <c r="Y182" i="13"/>
  <c r="Y183" i="13" s="1"/>
  <c r="R184" i="13"/>
  <c r="AB28" i="13"/>
  <c r="AC28" i="13" s="1"/>
  <c r="AC30" i="13" s="1"/>
  <c r="S58" i="13"/>
  <c r="S59" i="13" s="1"/>
  <c r="S60" i="13"/>
  <c r="S206" i="13"/>
  <c r="S204" i="13"/>
  <c r="S205" i="13" s="1"/>
  <c r="AA32" i="13"/>
  <c r="S176" i="13"/>
  <c r="S174" i="13"/>
  <c r="S175" i="13" s="1"/>
  <c r="S120" i="13"/>
  <c r="S118" i="13"/>
  <c r="S119" i="13" s="1"/>
  <c r="AC32" i="13"/>
  <c r="Z30" i="13"/>
  <c r="AB32" i="13"/>
  <c r="S54" i="13"/>
  <c r="S55" i="13" s="1"/>
  <c r="S64" i="13" s="1"/>
  <c r="S56" i="13"/>
  <c r="S90" i="13"/>
  <c r="S88" i="13"/>
  <c r="S89" i="13" s="1"/>
  <c r="S94" i="13" s="1"/>
  <c r="AA31" i="13"/>
  <c r="R124" i="13"/>
  <c r="AF6" i="13"/>
  <c r="AG7" i="13" s="1"/>
  <c r="AE27" i="13"/>
  <c r="S146" i="13"/>
  <c r="S144" i="13"/>
  <c r="S145" i="13" s="1"/>
  <c r="AE6" i="13"/>
  <c r="AF7" i="13" s="1"/>
  <c r="AD27" i="13"/>
  <c r="AD28" i="13" s="1"/>
  <c r="AE28" i="13" s="1"/>
  <c r="R64" i="13"/>
  <c r="Z31" i="13"/>
  <c r="S150" i="13"/>
  <c r="S148" i="13"/>
  <c r="S149" i="13" s="1"/>
  <c r="S180" i="13"/>
  <c r="S178" i="13"/>
  <c r="S179" i="13" s="1"/>
  <c r="AA30" i="13"/>
  <c r="S116" i="13"/>
  <c r="S114" i="13"/>
  <c r="S115" i="13" s="1"/>
  <c r="S124" i="13" s="1"/>
  <c r="S210" i="13"/>
  <c r="S208" i="13"/>
  <c r="S209" i="13" s="1"/>
  <c r="Z32" i="13"/>
  <c r="R214" i="13"/>
  <c r="S214" i="13" l="1"/>
  <c r="AB31" i="13"/>
  <c r="AC31" i="13"/>
  <c r="AB30" i="13"/>
  <c r="S184" i="13"/>
  <c r="T150" i="13"/>
  <c r="T148" i="13"/>
  <c r="T149" i="13" s="1"/>
  <c r="AE30" i="13"/>
  <c r="AE31" i="13"/>
  <c r="AE32" i="13"/>
  <c r="T90" i="13"/>
  <c r="T88" i="13"/>
  <c r="T89" i="13" s="1"/>
  <c r="T94" i="13" s="1"/>
  <c r="T206" i="13"/>
  <c r="T204" i="13"/>
  <c r="T205" i="13" s="1"/>
  <c r="T210" i="13"/>
  <c r="T208" i="13"/>
  <c r="T209" i="13" s="1"/>
  <c r="S154" i="13"/>
  <c r="AH6" i="13"/>
  <c r="AI7" i="13" s="1"/>
  <c r="AG27" i="13"/>
  <c r="T54" i="13"/>
  <c r="T55" i="13" s="1"/>
  <c r="T56" i="13"/>
  <c r="T176" i="13"/>
  <c r="T174" i="13"/>
  <c r="T175" i="13" s="1"/>
  <c r="T60" i="13"/>
  <c r="T58" i="13"/>
  <c r="T59" i="13" s="1"/>
  <c r="AG6" i="13"/>
  <c r="AH7" i="13" s="1"/>
  <c r="AF27" i="13"/>
  <c r="T180" i="13"/>
  <c r="T178" i="13"/>
  <c r="T179" i="13" s="1"/>
  <c r="T144" i="13"/>
  <c r="T145" i="13" s="1"/>
  <c r="T154" i="13" s="1"/>
  <c r="T146" i="13"/>
  <c r="Z84" i="13"/>
  <c r="Z85" i="13" s="1"/>
  <c r="Z86" i="13"/>
  <c r="AA86" i="13" s="1"/>
  <c r="AA62" i="13"/>
  <c r="AA63" i="13" s="1"/>
  <c r="AA182" i="13"/>
  <c r="AA183" i="13" s="1"/>
  <c r="AA152" i="13"/>
  <c r="AA153" i="13" s="1"/>
  <c r="AA92" i="13"/>
  <c r="AA93" i="13" s="1"/>
  <c r="AA212" i="13"/>
  <c r="AA213" i="13" s="1"/>
  <c r="AA122" i="13"/>
  <c r="AA123" i="13" s="1"/>
  <c r="Z62" i="13"/>
  <c r="Z63" i="13" s="1"/>
  <c r="Z212" i="13"/>
  <c r="Z213" i="13" s="1"/>
  <c r="Z182" i="13"/>
  <c r="Z183" i="13" s="1"/>
  <c r="Z152" i="13"/>
  <c r="Z153" i="13" s="1"/>
  <c r="Z92" i="13"/>
  <c r="Z93" i="13" s="1"/>
  <c r="Z122" i="13"/>
  <c r="Z123" i="13" s="1"/>
  <c r="T116" i="13"/>
  <c r="T114" i="13"/>
  <c r="T115" i="13" s="1"/>
  <c r="AD32" i="13"/>
  <c r="AD30" i="13"/>
  <c r="AD31" i="13"/>
  <c r="AB62" i="13"/>
  <c r="AB63" i="13" s="1"/>
  <c r="AB212" i="13"/>
  <c r="AB213" i="13" s="1"/>
  <c r="AB122" i="13"/>
  <c r="AB123" i="13" s="1"/>
  <c r="AB182" i="13"/>
  <c r="AB183" i="13" s="1"/>
  <c r="AB152" i="13"/>
  <c r="AB153" i="13" s="1"/>
  <c r="AB92" i="13"/>
  <c r="AB93" i="13" s="1"/>
  <c r="AC62" i="13"/>
  <c r="AC63" i="13" s="1"/>
  <c r="AC212" i="13"/>
  <c r="AC213" i="13" s="1"/>
  <c r="AC152" i="13"/>
  <c r="AC153" i="13" s="1"/>
  <c r="AC182" i="13"/>
  <c r="AC183" i="13" s="1"/>
  <c r="AC122" i="13"/>
  <c r="AC123" i="13" s="1"/>
  <c r="AC92" i="13"/>
  <c r="AC93" i="13" s="1"/>
  <c r="T120" i="13"/>
  <c r="T118" i="13"/>
  <c r="T119" i="13" s="1"/>
  <c r="AB86" i="13" l="1"/>
  <c r="AA84" i="13"/>
  <c r="AA85" i="13" s="1"/>
  <c r="T184" i="13"/>
  <c r="T214" i="13"/>
  <c r="U116" i="13"/>
  <c r="U114" i="13"/>
  <c r="U115" i="13" s="1"/>
  <c r="AI6" i="13"/>
  <c r="AJ7" i="13" s="1"/>
  <c r="AH27" i="13"/>
  <c r="U176" i="13"/>
  <c r="U174" i="13"/>
  <c r="U175" i="13" s="1"/>
  <c r="AB84" i="13"/>
  <c r="AB85" i="13" s="1"/>
  <c r="U54" i="13"/>
  <c r="U55" i="13" s="1"/>
  <c r="U56" i="13"/>
  <c r="U90" i="13"/>
  <c r="U88" i="13"/>
  <c r="U89" i="13" s="1"/>
  <c r="U94" i="13" s="1"/>
  <c r="AD62" i="13"/>
  <c r="AD63" i="13" s="1"/>
  <c r="AD182" i="13"/>
  <c r="AD183" i="13" s="1"/>
  <c r="AD212" i="13"/>
  <c r="AD213" i="13" s="1"/>
  <c r="AD92" i="13"/>
  <c r="AD93" i="13" s="1"/>
  <c r="AD152" i="13"/>
  <c r="AD153" i="13" s="1"/>
  <c r="AD122" i="13"/>
  <c r="AD123" i="13" s="1"/>
  <c r="AC84" i="13"/>
  <c r="AC85" i="13" s="1"/>
  <c r="AC86" i="13"/>
  <c r="U180" i="13"/>
  <c r="U178" i="13"/>
  <c r="U179" i="13" s="1"/>
  <c r="T64" i="13"/>
  <c r="U206" i="13"/>
  <c r="U204" i="13"/>
  <c r="U205" i="13" s="1"/>
  <c r="AE62" i="13"/>
  <c r="AE63" i="13" s="1"/>
  <c r="AE182" i="13"/>
  <c r="AE183" i="13" s="1"/>
  <c r="AE212" i="13"/>
  <c r="AE213" i="13" s="1"/>
  <c r="AE152" i="13"/>
  <c r="AE153" i="13" s="1"/>
  <c r="AE92" i="13"/>
  <c r="AE93" i="13" s="1"/>
  <c r="AE122" i="13"/>
  <c r="AE123" i="13" s="1"/>
  <c r="U150" i="13"/>
  <c r="U148" i="13"/>
  <c r="U149" i="13" s="1"/>
  <c r="AJ6" i="13"/>
  <c r="AK7" i="13" s="1"/>
  <c r="AI27" i="13"/>
  <c r="U210" i="13"/>
  <c r="U208" i="13"/>
  <c r="U209" i="13" s="1"/>
  <c r="U120" i="13"/>
  <c r="U118" i="13"/>
  <c r="U119" i="13" s="1"/>
  <c r="U124" i="13" s="1"/>
  <c r="T124" i="13"/>
  <c r="U146" i="13"/>
  <c r="U144" i="13"/>
  <c r="U145" i="13" s="1"/>
  <c r="U60" i="13"/>
  <c r="U58" i="13"/>
  <c r="U59" i="13" s="1"/>
  <c r="AF28" i="13"/>
  <c r="AG28" i="13" s="1"/>
  <c r="AH28" i="13" s="1"/>
  <c r="AI28" i="13" s="1"/>
  <c r="U214" i="13" l="1"/>
  <c r="AG30" i="13"/>
  <c r="V144" i="13"/>
  <c r="V145" i="13" s="1"/>
  <c r="V146" i="13"/>
  <c r="AF31" i="13"/>
  <c r="V56" i="13"/>
  <c r="V54" i="13"/>
  <c r="V55" i="13" s="1"/>
  <c r="V176" i="13"/>
  <c r="V174" i="13"/>
  <c r="V175" i="13" s="1"/>
  <c r="AF30" i="13"/>
  <c r="U64" i="13"/>
  <c r="AH30" i="13"/>
  <c r="AH31" i="13"/>
  <c r="AH32" i="13"/>
  <c r="V120" i="13"/>
  <c r="V118" i="13"/>
  <c r="V119" i="13" s="1"/>
  <c r="AG32" i="13"/>
  <c r="V58" i="13"/>
  <c r="V59" i="13" s="1"/>
  <c r="V60" i="13"/>
  <c r="V210" i="13"/>
  <c r="V208" i="13"/>
  <c r="V209" i="13" s="1"/>
  <c r="V180" i="13"/>
  <c r="V178" i="13"/>
  <c r="V179" i="13" s="1"/>
  <c r="AK6" i="13"/>
  <c r="AL7" i="13" s="1"/>
  <c r="AJ27" i="13"/>
  <c r="V116" i="13"/>
  <c r="V114" i="13"/>
  <c r="V115" i="13" s="1"/>
  <c r="AL6" i="13"/>
  <c r="AM7" i="13" s="1"/>
  <c r="AK27" i="13"/>
  <c r="AG31" i="13"/>
  <c r="U154" i="13"/>
  <c r="AI30" i="13"/>
  <c r="AI31" i="13"/>
  <c r="AI32" i="13"/>
  <c r="V150" i="13"/>
  <c r="V148" i="13"/>
  <c r="V149" i="13" s="1"/>
  <c r="V206" i="13"/>
  <c r="V204" i="13"/>
  <c r="V205" i="13" s="1"/>
  <c r="AD84" i="13"/>
  <c r="AD85" i="13" s="1"/>
  <c r="AD86" i="13"/>
  <c r="AF32" i="13"/>
  <c r="V90" i="13"/>
  <c r="V88" i="13"/>
  <c r="V89" i="13" s="1"/>
  <c r="V94" i="13" s="1"/>
  <c r="U184" i="13"/>
  <c r="V124" i="13" l="1"/>
  <c r="W90" i="13"/>
  <c r="W88" i="13"/>
  <c r="W89" i="13" s="1"/>
  <c r="W94" i="13" s="1"/>
  <c r="W58" i="13"/>
  <c r="W59" i="13" s="1"/>
  <c r="W60" i="13"/>
  <c r="W176" i="13"/>
  <c r="W174" i="13"/>
  <c r="W175" i="13" s="1"/>
  <c r="AF62" i="13"/>
  <c r="AF63" i="13" s="1"/>
  <c r="AF212" i="13"/>
  <c r="AF213" i="13" s="1"/>
  <c r="AF152" i="13"/>
  <c r="AF153" i="13" s="1"/>
  <c r="AF182" i="13"/>
  <c r="AF183" i="13" s="1"/>
  <c r="AF122" i="13"/>
  <c r="AF123" i="13" s="1"/>
  <c r="AF92" i="13"/>
  <c r="AF93" i="13" s="1"/>
  <c r="W206" i="13"/>
  <c r="W204" i="13"/>
  <c r="W205" i="13" s="1"/>
  <c r="W180" i="13"/>
  <c r="W178" i="13"/>
  <c r="W179" i="13" s="1"/>
  <c r="AJ28" i="13"/>
  <c r="AK28" i="13" s="1"/>
  <c r="V64" i="13"/>
  <c r="W144" i="13"/>
  <c r="W145" i="13" s="1"/>
  <c r="W146" i="13"/>
  <c r="AE86" i="13"/>
  <c r="AE84" i="13"/>
  <c r="AE85" i="13" s="1"/>
  <c r="AN6" i="13"/>
  <c r="AO7" i="13" s="1"/>
  <c r="AM27" i="13"/>
  <c r="AL27" i="13"/>
  <c r="AM6" i="13"/>
  <c r="AN7" i="13" s="1"/>
  <c r="V214" i="13"/>
  <c r="AG62" i="13"/>
  <c r="AG63" i="13" s="1"/>
  <c r="AG212" i="13"/>
  <c r="AG213" i="13" s="1"/>
  <c r="AG182" i="13"/>
  <c r="AG183" i="13" s="1"/>
  <c r="AG152" i="13"/>
  <c r="AG153" i="13" s="1"/>
  <c r="AG92" i="13"/>
  <c r="AG93" i="13" s="1"/>
  <c r="AG122" i="13"/>
  <c r="AG123" i="13" s="1"/>
  <c r="AH62" i="13"/>
  <c r="AH63" i="13" s="1"/>
  <c r="AH182" i="13"/>
  <c r="AH183" i="13" s="1"/>
  <c r="AH212" i="13"/>
  <c r="AH213" i="13" s="1"/>
  <c r="AH152" i="13"/>
  <c r="AH153" i="13" s="1"/>
  <c r="AH122" i="13"/>
  <c r="AH123" i="13" s="1"/>
  <c r="AH92" i="13"/>
  <c r="AH93" i="13" s="1"/>
  <c r="W54" i="13"/>
  <c r="W55" i="13" s="1"/>
  <c r="W56" i="13"/>
  <c r="V154" i="13"/>
  <c r="AI62" i="13"/>
  <c r="AI63" i="13" s="1"/>
  <c r="AI212" i="13"/>
  <c r="AI213" i="13" s="1"/>
  <c r="AI182" i="13"/>
  <c r="AI183" i="13" s="1"/>
  <c r="AI122" i="13"/>
  <c r="AI123" i="13" s="1"/>
  <c r="AI152" i="13"/>
  <c r="AI153" i="13" s="1"/>
  <c r="AI92" i="13"/>
  <c r="AI93" i="13" s="1"/>
  <c r="W116" i="13"/>
  <c r="W114" i="13"/>
  <c r="W115" i="13" s="1"/>
  <c r="W120" i="13"/>
  <c r="W118" i="13"/>
  <c r="W119" i="13" s="1"/>
  <c r="W150" i="13"/>
  <c r="W148" i="13"/>
  <c r="W149" i="13" s="1"/>
  <c r="W210" i="13"/>
  <c r="W208" i="13"/>
  <c r="W209" i="13" s="1"/>
  <c r="V184" i="13"/>
  <c r="AL28" i="13" l="1"/>
  <c r="AM28" i="13" s="1"/>
  <c r="AO6" i="13"/>
  <c r="AP7" i="13" s="1"/>
  <c r="AN27" i="13"/>
  <c r="AJ31" i="13"/>
  <c r="X150" i="13"/>
  <c r="X148" i="13"/>
  <c r="X149" i="13" s="1"/>
  <c r="W124" i="13"/>
  <c r="AL31" i="13"/>
  <c r="AL30" i="13"/>
  <c r="AL32" i="13"/>
  <c r="X146" i="13"/>
  <c r="X144" i="13"/>
  <c r="X145" i="13" s="1"/>
  <c r="X154" i="13" s="1"/>
  <c r="AJ30" i="13"/>
  <c r="X120" i="13"/>
  <c r="X118" i="13"/>
  <c r="X119" i="13" s="1"/>
  <c r="AN28" i="13"/>
  <c r="X116" i="13"/>
  <c r="X114" i="13"/>
  <c r="X115" i="13" s="1"/>
  <c r="X56" i="13"/>
  <c r="X54" i="13"/>
  <c r="X55" i="13" s="1"/>
  <c r="AM30" i="13"/>
  <c r="AM31" i="13"/>
  <c r="AM32" i="13"/>
  <c r="W154" i="13"/>
  <c r="X180" i="13"/>
  <c r="X178" i="13"/>
  <c r="X179" i="13" s="1"/>
  <c r="AK32" i="13"/>
  <c r="W214" i="13"/>
  <c r="W184" i="13"/>
  <c r="AF84" i="13"/>
  <c r="AF85" i="13" s="1"/>
  <c r="AF86" i="13"/>
  <c r="AK30" i="13"/>
  <c r="X210" i="13"/>
  <c r="X208" i="13"/>
  <c r="X209" i="13" s="1"/>
  <c r="W64" i="13"/>
  <c r="AP6" i="13"/>
  <c r="AQ7" i="13" s="1"/>
  <c r="AO27" i="13"/>
  <c r="AJ32" i="13"/>
  <c r="AK31" i="13"/>
  <c r="X206" i="13"/>
  <c r="X204" i="13"/>
  <c r="X205" i="13" s="1"/>
  <c r="X176" i="13"/>
  <c r="X174" i="13"/>
  <c r="X175" i="13" s="1"/>
  <c r="X60" i="13"/>
  <c r="X58" i="13"/>
  <c r="X59" i="13" s="1"/>
  <c r="X90" i="13"/>
  <c r="X88" i="13"/>
  <c r="X89" i="13" s="1"/>
  <c r="X94" i="13" s="1"/>
  <c r="X124" i="13" l="1"/>
  <c r="X184" i="13"/>
  <c r="Y180" i="13"/>
  <c r="Y178" i="13"/>
  <c r="Y179" i="13" s="1"/>
  <c r="Y116" i="13"/>
  <c r="Y114" i="13"/>
  <c r="Y115" i="13" s="1"/>
  <c r="Y150" i="13"/>
  <c r="Y148" i="13"/>
  <c r="Y149" i="13" s="1"/>
  <c r="AQ27" i="13"/>
  <c r="AR6" i="13"/>
  <c r="AS7" i="13" s="1"/>
  <c r="X64" i="13"/>
  <c r="AO28" i="13"/>
  <c r="AO31" i="13" s="1"/>
  <c r="Y60" i="13"/>
  <c r="Y58" i="13"/>
  <c r="Y59" i="13" s="1"/>
  <c r="Y90" i="13"/>
  <c r="Y88" i="13"/>
  <c r="Y89" i="13" s="1"/>
  <c r="Y94" i="13" s="1"/>
  <c r="Y176" i="13"/>
  <c r="Y174" i="13"/>
  <c r="Y175" i="13" s="1"/>
  <c r="AJ62" i="13"/>
  <c r="AJ63" i="13" s="1"/>
  <c r="AJ182" i="13"/>
  <c r="AJ183" i="13" s="1"/>
  <c r="AJ92" i="13"/>
  <c r="AJ93" i="13" s="1"/>
  <c r="AJ122" i="13"/>
  <c r="AJ123" i="13" s="1"/>
  <c r="AJ152" i="13"/>
  <c r="AJ153" i="13" s="1"/>
  <c r="AJ212" i="13"/>
  <c r="AJ213" i="13" s="1"/>
  <c r="AG86" i="13"/>
  <c r="AG84" i="13"/>
  <c r="AG85" i="13" s="1"/>
  <c r="AK62" i="13"/>
  <c r="AK63" i="13" s="1"/>
  <c r="AK212" i="13"/>
  <c r="AK213" i="13" s="1"/>
  <c r="AK182" i="13"/>
  <c r="AK183" i="13" s="1"/>
  <c r="AK152" i="13"/>
  <c r="AK153" i="13" s="1"/>
  <c r="AK122" i="13"/>
  <c r="AK123" i="13" s="1"/>
  <c r="AK92" i="13"/>
  <c r="AK93" i="13" s="1"/>
  <c r="AM62" i="13"/>
  <c r="AM63" i="13" s="1"/>
  <c r="AM212" i="13"/>
  <c r="AM213" i="13" s="1"/>
  <c r="AM182" i="13"/>
  <c r="AM183" i="13" s="1"/>
  <c r="AM122" i="13"/>
  <c r="AM123" i="13" s="1"/>
  <c r="AM92" i="13"/>
  <c r="AM93" i="13" s="1"/>
  <c r="AM152" i="13"/>
  <c r="AM153" i="13" s="1"/>
  <c r="Y56" i="13"/>
  <c r="Y54" i="13"/>
  <c r="Y55" i="13" s="1"/>
  <c r="Y146" i="13"/>
  <c r="Y144" i="13"/>
  <c r="Y145" i="13" s="1"/>
  <c r="AN30" i="13"/>
  <c r="AN31" i="13"/>
  <c r="AN32" i="13"/>
  <c r="Y206" i="13"/>
  <c r="Y204" i="13"/>
  <c r="Y205" i="13" s="1"/>
  <c r="Y210" i="13"/>
  <c r="Y208" i="13"/>
  <c r="Y209" i="13" s="1"/>
  <c r="X214" i="13"/>
  <c r="Y120" i="13"/>
  <c r="Y118" i="13"/>
  <c r="Y119" i="13" s="1"/>
  <c r="AL62" i="13"/>
  <c r="AL63" i="13" s="1"/>
  <c r="AL212" i="13"/>
  <c r="AL213" i="13" s="1"/>
  <c r="AL122" i="13"/>
  <c r="AL123" i="13" s="1"/>
  <c r="AL152" i="13"/>
  <c r="AL153" i="13" s="1"/>
  <c r="AL182" i="13"/>
  <c r="AL183" i="13" s="1"/>
  <c r="AL92" i="13"/>
  <c r="AL93" i="13" s="1"/>
  <c r="AQ6" i="13"/>
  <c r="AR7" i="13" s="1"/>
  <c r="AP27" i="13"/>
  <c r="Y154" i="13" l="1"/>
  <c r="Y184" i="13"/>
  <c r="Y214" i="13"/>
  <c r="Y124" i="13"/>
  <c r="Y64" i="13"/>
  <c r="Z206" i="13"/>
  <c r="Z204" i="13"/>
  <c r="Z205" i="13" s="1"/>
  <c r="AS27" i="13"/>
  <c r="AT6" i="13"/>
  <c r="AU7" i="13" s="1"/>
  <c r="AU27" i="13" s="1"/>
  <c r="Z150" i="13"/>
  <c r="Z148" i="13"/>
  <c r="Z149" i="13" s="1"/>
  <c r="Z180" i="13"/>
  <c r="Z178" i="13"/>
  <c r="Z179" i="13" s="1"/>
  <c r="AN62" i="13"/>
  <c r="AN63" i="13" s="1"/>
  <c r="AN182" i="13"/>
  <c r="AN183" i="13" s="1"/>
  <c r="AN212" i="13"/>
  <c r="AN213" i="13" s="1"/>
  <c r="AN152" i="13"/>
  <c r="AN153" i="13" s="1"/>
  <c r="AN122" i="13"/>
  <c r="AN123" i="13" s="1"/>
  <c r="AN92" i="13"/>
  <c r="AN93" i="13" s="1"/>
  <c r="Z146" i="13"/>
  <c r="Z144" i="13"/>
  <c r="Z145" i="13" s="1"/>
  <c r="AH84" i="13"/>
  <c r="AH85" i="13" s="1"/>
  <c r="AH86" i="13"/>
  <c r="Z176" i="13"/>
  <c r="Z174" i="13"/>
  <c r="Z175" i="13" s="1"/>
  <c r="Z184" i="13" s="1"/>
  <c r="AO32" i="13"/>
  <c r="Z210" i="13"/>
  <c r="Z208" i="13"/>
  <c r="Z209" i="13" s="1"/>
  <c r="Z116" i="13"/>
  <c r="Z114" i="13"/>
  <c r="Z115" i="13" s="1"/>
  <c r="Z60" i="13"/>
  <c r="Z58" i="13"/>
  <c r="Z59" i="13" s="1"/>
  <c r="AR27" i="13"/>
  <c r="AS6" i="13"/>
  <c r="AT7" i="13" s="1"/>
  <c r="Z120" i="13"/>
  <c r="Z118" i="13"/>
  <c r="Z119" i="13" s="1"/>
  <c r="Z54" i="13"/>
  <c r="Z55" i="13" s="1"/>
  <c r="Z56" i="13"/>
  <c r="Z90" i="13"/>
  <c r="Z88" i="13"/>
  <c r="Z89" i="13" s="1"/>
  <c r="Z94" i="13" s="1"/>
  <c r="AP28" i="13"/>
  <c r="AQ28" i="13" s="1"/>
  <c r="AR28" i="13" s="1"/>
  <c r="AO30" i="13"/>
  <c r="AS28" i="13" l="1"/>
  <c r="Z64" i="13"/>
  <c r="AA60" i="13"/>
  <c r="AA58" i="13"/>
  <c r="AA59" i="13" s="1"/>
  <c r="AQ31" i="13"/>
  <c r="AI84" i="13"/>
  <c r="AI85" i="13" s="1"/>
  <c r="AI86" i="13"/>
  <c r="AA120" i="13"/>
  <c r="AA118" i="13"/>
  <c r="AA119" i="13" s="1"/>
  <c r="AP31" i="13"/>
  <c r="Z124" i="13"/>
  <c r="AA210" i="13"/>
  <c r="AA208" i="13"/>
  <c r="AA209" i="13" s="1"/>
  <c r="AQ30" i="13"/>
  <c r="AA150" i="13"/>
  <c r="AA148" i="13"/>
  <c r="AA149" i="13" s="1"/>
  <c r="Z214" i="13"/>
  <c r="AA90" i="13"/>
  <c r="AA88" i="13"/>
  <c r="AA89" i="13" s="1"/>
  <c r="AA94" i="13" s="1"/>
  <c r="AU6" i="13"/>
  <c r="AT27" i="13"/>
  <c r="AP30" i="13"/>
  <c r="AA116" i="13"/>
  <c r="AA114" i="13"/>
  <c r="AA115" i="13" s="1"/>
  <c r="AA124" i="13" s="1"/>
  <c r="AO62" i="13"/>
  <c r="AO63" i="13" s="1"/>
  <c r="AO152" i="13"/>
  <c r="AO153" i="13" s="1"/>
  <c r="AO182" i="13"/>
  <c r="AO183" i="13" s="1"/>
  <c r="AO122" i="13"/>
  <c r="AO123" i="13" s="1"/>
  <c r="AO212" i="13"/>
  <c r="AO213" i="13" s="1"/>
  <c r="AO92" i="13"/>
  <c r="AO93" i="13" s="1"/>
  <c r="Z154" i="13"/>
  <c r="AA206" i="13"/>
  <c r="AA204" i="13"/>
  <c r="AA205" i="13" s="1"/>
  <c r="AA214" i="13" s="1"/>
  <c r="AT28" i="13"/>
  <c r="AU28" i="13" s="1"/>
  <c r="AU32" i="13" s="1"/>
  <c r="AP32" i="13"/>
  <c r="AA56" i="13"/>
  <c r="AA54" i="13"/>
  <c r="AA55" i="13" s="1"/>
  <c r="AR30" i="13"/>
  <c r="AR31" i="13"/>
  <c r="AR32" i="13"/>
  <c r="AQ32" i="13"/>
  <c r="AA176" i="13"/>
  <c r="AA174" i="13"/>
  <c r="AA175" i="13" s="1"/>
  <c r="AA146" i="13"/>
  <c r="AA144" i="13"/>
  <c r="AA145" i="13" s="1"/>
  <c r="AA180" i="13"/>
  <c r="AA178" i="13"/>
  <c r="AA179" i="13" s="1"/>
  <c r="AS30" i="13"/>
  <c r="AS31" i="13"/>
  <c r="AS32" i="13"/>
  <c r="AA154" i="13" l="1"/>
  <c r="AA64" i="13"/>
  <c r="AA184" i="13"/>
  <c r="AU62" i="13"/>
  <c r="AU63" i="13" s="1"/>
  <c r="AU182" i="13"/>
  <c r="AU183" i="13" s="1"/>
  <c r="AU212" i="13"/>
  <c r="AU213" i="13" s="1"/>
  <c r="AU152" i="13"/>
  <c r="AU153" i="13" s="1"/>
  <c r="AU122" i="13"/>
  <c r="AU123" i="13" s="1"/>
  <c r="AU92" i="13"/>
  <c r="AU93" i="13" s="1"/>
  <c r="AS62" i="13"/>
  <c r="AS63" i="13" s="1"/>
  <c r="AS212" i="13"/>
  <c r="AS213" i="13" s="1"/>
  <c r="AS182" i="13"/>
  <c r="AS183" i="13" s="1"/>
  <c r="AS152" i="13"/>
  <c r="AS153" i="13" s="1"/>
  <c r="AS92" i="13"/>
  <c r="AS93" i="13" s="1"/>
  <c r="AS122" i="13"/>
  <c r="AS123" i="13" s="1"/>
  <c r="AB180" i="13"/>
  <c r="AB178" i="13"/>
  <c r="AB179" i="13" s="1"/>
  <c r="AB176" i="13"/>
  <c r="AB174" i="13"/>
  <c r="AB175" i="13" s="1"/>
  <c r="AB184" i="13" s="1"/>
  <c r="AU30" i="13"/>
  <c r="AU31" i="13"/>
  <c r="AT30" i="13"/>
  <c r="AT31" i="13"/>
  <c r="AT32" i="13"/>
  <c r="AQ62" i="13"/>
  <c r="AQ63" i="13" s="1"/>
  <c r="AQ182" i="13"/>
  <c r="AQ183" i="13" s="1"/>
  <c r="AQ122" i="13"/>
  <c r="AQ123" i="13" s="1"/>
  <c r="AQ92" i="13"/>
  <c r="AQ93" i="13" s="1"/>
  <c r="AQ212" i="13"/>
  <c r="AQ213" i="13" s="1"/>
  <c r="AQ152" i="13"/>
  <c r="AQ153" i="13" s="1"/>
  <c r="AB206" i="13"/>
  <c r="AB204" i="13"/>
  <c r="AB205" i="13" s="1"/>
  <c r="AB116" i="13"/>
  <c r="AB114" i="13"/>
  <c r="AB115" i="13" s="1"/>
  <c r="AB150" i="13"/>
  <c r="AB148" i="13"/>
  <c r="AB149" i="13" s="1"/>
  <c r="AB210" i="13"/>
  <c r="AB208" i="13"/>
  <c r="AB209" i="13" s="1"/>
  <c r="AB120" i="13"/>
  <c r="AB118" i="13"/>
  <c r="AB119" i="13" s="1"/>
  <c r="AB146" i="13"/>
  <c r="AB144" i="13"/>
  <c r="AB145" i="13" s="1"/>
  <c r="AR62" i="13"/>
  <c r="AR63" i="13" s="1"/>
  <c r="AR212" i="13"/>
  <c r="AR213" i="13" s="1"/>
  <c r="AR152" i="13"/>
  <c r="AR153" i="13" s="1"/>
  <c r="AR182" i="13"/>
  <c r="AR183" i="13" s="1"/>
  <c r="AR122" i="13"/>
  <c r="AR123" i="13" s="1"/>
  <c r="AR92" i="13"/>
  <c r="AR93" i="13" s="1"/>
  <c r="AB56" i="13"/>
  <c r="AB54" i="13"/>
  <c r="AB55" i="13" s="1"/>
  <c r="AP62" i="13"/>
  <c r="AP63" i="13" s="1"/>
  <c r="AP212" i="13"/>
  <c r="AP213" i="13" s="1"/>
  <c r="AP182" i="13"/>
  <c r="AP183" i="13" s="1"/>
  <c r="AP152" i="13"/>
  <c r="AP153" i="13" s="1"/>
  <c r="AP122" i="13"/>
  <c r="AP123" i="13" s="1"/>
  <c r="AP92" i="13"/>
  <c r="AP93" i="13" s="1"/>
  <c r="AB90" i="13"/>
  <c r="AB88" i="13"/>
  <c r="AB89" i="13" s="1"/>
  <c r="AB94" i="13" s="1"/>
  <c r="AJ86" i="13"/>
  <c r="AJ84" i="13"/>
  <c r="AJ85" i="13" s="1"/>
  <c r="AB58" i="13"/>
  <c r="AB59" i="13" s="1"/>
  <c r="AB60" i="13"/>
  <c r="AB64" i="13" l="1"/>
  <c r="AB214" i="13"/>
  <c r="AC146" i="13"/>
  <c r="AC144" i="13"/>
  <c r="AC145" i="13" s="1"/>
  <c r="AC176" i="13"/>
  <c r="AC174" i="13"/>
  <c r="AC175" i="13" s="1"/>
  <c r="AC90" i="13"/>
  <c r="AC88" i="13"/>
  <c r="AC89" i="13" s="1"/>
  <c r="AC94" i="13" s="1"/>
  <c r="AC120" i="13"/>
  <c r="AC118" i="13"/>
  <c r="AC119" i="13" s="1"/>
  <c r="AC150" i="13"/>
  <c r="AC148" i="13"/>
  <c r="AC149" i="13" s="1"/>
  <c r="AC206" i="13"/>
  <c r="AC204" i="13"/>
  <c r="AC205" i="13" s="1"/>
  <c r="AT62" i="13"/>
  <c r="AT63" i="13" s="1"/>
  <c r="AT182" i="13"/>
  <c r="AT183" i="13" s="1"/>
  <c r="AT92" i="13"/>
  <c r="AT93" i="13" s="1"/>
  <c r="AT212" i="13"/>
  <c r="AT213" i="13" s="1"/>
  <c r="E241" i="13" s="1"/>
  <c r="AT152" i="13"/>
  <c r="AT153" i="13" s="1"/>
  <c r="AT122" i="13"/>
  <c r="AT123" i="13" s="1"/>
  <c r="AC60" i="13"/>
  <c r="AC58" i="13"/>
  <c r="AC59" i="13" s="1"/>
  <c r="AB124" i="13"/>
  <c r="AC180" i="13"/>
  <c r="AC178" i="13"/>
  <c r="AC179" i="13" s="1"/>
  <c r="AC54" i="13"/>
  <c r="AC55" i="13" s="1"/>
  <c r="AC56" i="13"/>
  <c r="AK84" i="13"/>
  <c r="AK85" i="13" s="1"/>
  <c r="AK86" i="13"/>
  <c r="AB154" i="13"/>
  <c r="AC210" i="13"/>
  <c r="AC208" i="13"/>
  <c r="AC209" i="13" s="1"/>
  <c r="AC116" i="13"/>
  <c r="AC114" i="13"/>
  <c r="AC115" i="13" s="1"/>
  <c r="AC214" i="13" l="1"/>
  <c r="AC184" i="13"/>
  <c r="AD210" i="13"/>
  <c r="AD208" i="13"/>
  <c r="AD209" i="13" s="1"/>
  <c r="AC124" i="13"/>
  <c r="AC64" i="13"/>
  <c r="AD58" i="13"/>
  <c r="AD59" i="13" s="1"/>
  <c r="AD60" i="13"/>
  <c r="AD206" i="13"/>
  <c r="AD204" i="13"/>
  <c r="AD205" i="13" s="1"/>
  <c r="AD120" i="13"/>
  <c r="AD118" i="13"/>
  <c r="AD119" i="13" s="1"/>
  <c r="AD176" i="13"/>
  <c r="AD174" i="13"/>
  <c r="AD175" i="13" s="1"/>
  <c r="AD184" i="13" s="1"/>
  <c r="AD116" i="13"/>
  <c r="AD114" i="13"/>
  <c r="AD115" i="13" s="1"/>
  <c r="AD124" i="13" s="1"/>
  <c r="AL86" i="13"/>
  <c r="AL84" i="13"/>
  <c r="AL85" i="13" s="1"/>
  <c r="AC154" i="13"/>
  <c r="AD56" i="13"/>
  <c r="AD54" i="13"/>
  <c r="AD55" i="13" s="1"/>
  <c r="AD64" i="13" s="1"/>
  <c r="AD180" i="13"/>
  <c r="AD178" i="13"/>
  <c r="AD179" i="13" s="1"/>
  <c r="AD150" i="13"/>
  <c r="AD148" i="13"/>
  <c r="AD149" i="13" s="1"/>
  <c r="AD90" i="13"/>
  <c r="AD88" i="13"/>
  <c r="AD89" i="13" s="1"/>
  <c r="AD94" i="13" s="1"/>
  <c r="AD146" i="13"/>
  <c r="AD144" i="13"/>
  <c r="AD145" i="13" s="1"/>
  <c r="AD154" i="13" s="1"/>
  <c r="AD214" i="13" l="1"/>
  <c r="AE144" i="13"/>
  <c r="AE145" i="13" s="1"/>
  <c r="AE154" i="13" s="1"/>
  <c r="AE146" i="13"/>
  <c r="AE150" i="13"/>
  <c r="AE148" i="13"/>
  <c r="AE149" i="13" s="1"/>
  <c r="AM86" i="13"/>
  <c r="AM84" i="13"/>
  <c r="AM85" i="13" s="1"/>
  <c r="AE176" i="13"/>
  <c r="AE174" i="13"/>
  <c r="AE175" i="13" s="1"/>
  <c r="AE206" i="13"/>
  <c r="AE204" i="13"/>
  <c r="AE205" i="13" s="1"/>
  <c r="AE56" i="13"/>
  <c r="AE54" i="13"/>
  <c r="AE55" i="13" s="1"/>
  <c r="AE64" i="13" s="1"/>
  <c r="AE60" i="13"/>
  <c r="AE58" i="13"/>
  <c r="AE59" i="13" s="1"/>
  <c r="AE90" i="13"/>
  <c r="AE88" i="13"/>
  <c r="AE89" i="13" s="1"/>
  <c r="AE94" i="13" s="1"/>
  <c r="AE180" i="13"/>
  <c r="AE178" i="13"/>
  <c r="AE179" i="13" s="1"/>
  <c r="AE116" i="13"/>
  <c r="AE114" i="13"/>
  <c r="AE115" i="13" s="1"/>
  <c r="AE120" i="13"/>
  <c r="AE118" i="13"/>
  <c r="AE119" i="13" s="1"/>
  <c r="AE210" i="13"/>
  <c r="AE208" i="13"/>
  <c r="AE209" i="13" s="1"/>
  <c r="AF116" i="13" l="1"/>
  <c r="AF114" i="13"/>
  <c r="AF115" i="13" s="1"/>
  <c r="AF150" i="13"/>
  <c r="AF148" i="13"/>
  <c r="AF149" i="13" s="1"/>
  <c r="AE124" i="13"/>
  <c r="AE214" i="13"/>
  <c r="AF146" i="13"/>
  <c r="AF144" i="13"/>
  <c r="AF145" i="13" s="1"/>
  <c r="AF54" i="13"/>
  <c r="AF55" i="13" s="1"/>
  <c r="AF56" i="13"/>
  <c r="AF120" i="13"/>
  <c r="AF118" i="13"/>
  <c r="AF119" i="13" s="1"/>
  <c r="AF180" i="13"/>
  <c r="AF178" i="13"/>
  <c r="AF179" i="13" s="1"/>
  <c r="AF60" i="13"/>
  <c r="AF58" i="13"/>
  <c r="AF59" i="13" s="1"/>
  <c r="AF206" i="13"/>
  <c r="AF204" i="13"/>
  <c r="AF205" i="13" s="1"/>
  <c r="AN86" i="13"/>
  <c r="AN84" i="13"/>
  <c r="AN85" i="13" s="1"/>
  <c r="AF210" i="13"/>
  <c r="AF208" i="13"/>
  <c r="AF209" i="13" s="1"/>
  <c r="AF90" i="13"/>
  <c r="AF88" i="13"/>
  <c r="AF89" i="13" s="1"/>
  <c r="AF94" i="13" s="1"/>
  <c r="AF176" i="13"/>
  <c r="AF174" i="13"/>
  <c r="AF175" i="13" s="1"/>
  <c r="AF184" i="13" s="1"/>
  <c r="AE184" i="13"/>
  <c r="AF64" i="13" l="1"/>
  <c r="AG60" i="13"/>
  <c r="AG58" i="13"/>
  <c r="AG59" i="13" s="1"/>
  <c r="AG120" i="13"/>
  <c r="AG118" i="13"/>
  <c r="AG119" i="13" s="1"/>
  <c r="AF214" i="13"/>
  <c r="AG54" i="13"/>
  <c r="AG55" i="13" s="1"/>
  <c r="AG64" i="13" s="1"/>
  <c r="AG56" i="13"/>
  <c r="AG150" i="13"/>
  <c r="AG148" i="13"/>
  <c r="AG149" i="13" s="1"/>
  <c r="AG90" i="13"/>
  <c r="AG88" i="13"/>
  <c r="AG89" i="13" s="1"/>
  <c r="AG94" i="13" s="1"/>
  <c r="AG176" i="13"/>
  <c r="AG174" i="13"/>
  <c r="AG175" i="13" s="1"/>
  <c r="AG210" i="13"/>
  <c r="AG208" i="13"/>
  <c r="AG209" i="13" s="1"/>
  <c r="AG206" i="13"/>
  <c r="AG204" i="13"/>
  <c r="AG205" i="13" s="1"/>
  <c r="AG180" i="13"/>
  <c r="AG178" i="13"/>
  <c r="AG179" i="13" s="1"/>
  <c r="AF124" i="13"/>
  <c r="AO86" i="13"/>
  <c r="AO84" i="13"/>
  <c r="AO85" i="13" s="1"/>
  <c r="AG144" i="13"/>
  <c r="AG145" i="13" s="1"/>
  <c r="AG154" i="13" s="1"/>
  <c r="AG146" i="13"/>
  <c r="AF154" i="13"/>
  <c r="AG116" i="13"/>
  <c r="AG114" i="13"/>
  <c r="AG115" i="13" s="1"/>
  <c r="AG124" i="13" s="1"/>
  <c r="AG214" i="13" l="1"/>
  <c r="AH144" i="13"/>
  <c r="AH145" i="13" s="1"/>
  <c r="AH146" i="13"/>
  <c r="AH176" i="13"/>
  <c r="AH174" i="13"/>
  <c r="AH175" i="13" s="1"/>
  <c r="AH116" i="13"/>
  <c r="AH114" i="13"/>
  <c r="AH115" i="13" s="1"/>
  <c r="AH54" i="13"/>
  <c r="AH55" i="13" s="1"/>
  <c r="AH56" i="13"/>
  <c r="AH120" i="13"/>
  <c r="AH118" i="13"/>
  <c r="AH119" i="13" s="1"/>
  <c r="AH206" i="13"/>
  <c r="AH204" i="13"/>
  <c r="AH205" i="13" s="1"/>
  <c r="AH180" i="13"/>
  <c r="AH178" i="13"/>
  <c r="AH179" i="13" s="1"/>
  <c r="AH210" i="13"/>
  <c r="AH208" i="13"/>
  <c r="AH209" i="13" s="1"/>
  <c r="AH90" i="13"/>
  <c r="AH88" i="13"/>
  <c r="AH89" i="13" s="1"/>
  <c r="AH94" i="13" s="1"/>
  <c r="AH150" i="13"/>
  <c r="AH148" i="13"/>
  <c r="AH149" i="13" s="1"/>
  <c r="AP86" i="13"/>
  <c r="AP84" i="13"/>
  <c r="AP85" i="13" s="1"/>
  <c r="AG184" i="13"/>
  <c r="AH60" i="13"/>
  <c r="AH58" i="13"/>
  <c r="AH59" i="13" s="1"/>
  <c r="AH184" i="13" l="1"/>
  <c r="AI206" i="13"/>
  <c r="AI204" i="13"/>
  <c r="AI205" i="13" s="1"/>
  <c r="AH64" i="13"/>
  <c r="AI176" i="13"/>
  <c r="AI174" i="13"/>
  <c r="AI175" i="13" s="1"/>
  <c r="AQ86" i="13"/>
  <c r="AQ84" i="13"/>
  <c r="AQ85" i="13" s="1"/>
  <c r="AI90" i="13"/>
  <c r="AI88" i="13"/>
  <c r="AI89" i="13" s="1"/>
  <c r="AI94" i="13" s="1"/>
  <c r="AI180" i="13"/>
  <c r="AI178" i="13"/>
  <c r="AI179" i="13" s="1"/>
  <c r="AH124" i="13"/>
  <c r="AI144" i="13"/>
  <c r="AI145" i="13" s="1"/>
  <c r="AI154" i="13" s="1"/>
  <c r="AI146" i="13"/>
  <c r="AI150" i="13"/>
  <c r="AI148" i="13"/>
  <c r="AI149" i="13" s="1"/>
  <c r="AI210" i="13"/>
  <c r="AI208" i="13"/>
  <c r="AI209" i="13" s="1"/>
  <c r="AI56" i="13"/>
  <c r="AI54" i="13"/>
  <c r="AI55" i="13" s="1"/>
  <c r="AI58" i="13"/>
  <c r="AI59" i="13" s="1"/>
  <c r="AI60" i="13"/>
  <c r="AH214" i="13"/>
  <c r="AI120" i="13"/>
  <c r="AI118" i="13"/>
  <c r="AI119" i="13" s="1"/>
  <c r="AI116" i="13"/>
  <c r="AI114" i="13"/>
  <c r="AI115" i="13" s="1"/>
  <c r="AI124" i="13" s="1"/>
  <c r="AH154" i="13"/>
  <c r="AJ54" i="13" l="1"/>
  <c r="AJ55" i="13" s="1"/>
  <c r="AJ56" i="13"/>
  <c r="AJ150" i="13"/>
  <c r="AJ148" i="13"/>
  <c r="AJ149" i="13" s="1"/>
  <c r="AJ116" i="13"/>
  <c r="AJ114" i="13"/>
  <c r="AJ115" i="13" s="1"/>
  <c r="AJ60" i="13"/>
  <c r="AJ58" i="13"/>
  <c r="AJ59" i="13" s="1"/>
  <c r="AJ144" i="13"/>
  <c r="AJ145" i="13" s="1"/>
  <c r="AJ146" i="13"/>
  <c r="AJ180" i="13"/>
  <c r="AJ178" i="13"/>
  <c r="AJ179" i="13" s="1"/>
  <c r="AR84" i="13"/>
  <c r="AR85" i="13" s="1"/>
  <c r="AR86" i="13"/>
  <c r="AI214" i="13"/>
  <c r="AJ210" i="13"/>
  <c r="AJ208" i="13"/>
  <c r="AJ209" i="13" s="1"/>
  <c r="AI184" i="13"/>
  <c r="AJ206" i="13"/>
  <c r="AJ204" i="13"/>
  <c r="AJ205" i="13" s="1"/>
  <c r="AJ120" i="13"/>
  <c r="AJ118" i="13"/>
  <c r="AJ119" i="13" s="1"/>
  <c r="AI64" i="13"/>
  <c r="AJ90" i="13"/>
  <c r="AJ88" i="13"/>
  <c r="AJ89" i="13" s="1"/>
  <c r="AJ94" i="13" s="1"/>
  <c r="AJ176" i="13"/>
  <c r="AJ174" i="13"/>
  <c r="AJ175" i="13" s="1"/>
  <c r="AJ184" i="13" l="1"/>
  <c r="AJ154" i="13"/>
  <c r="AK206" i="13"/>
  <c r="AK204" i="13"/>
  <c r="AK205" i="13" s="1"/>
  <c r="AK180" i="13"/>
  <c r="AK178" i="13"/>
  <c r="AK179" i="13" s="1"/>
  <c r="AK58" i="13"/>
  <c r="AK59" i="13" s="1"/>
  <c r="AK60" i="13"/>
  <c r="AK176" i="13"/>
  <c r="AK174" i="13"/>
  <c r="AK175" i="13" s="1"/>
  <c r="AK184" i="13" s="1"/>
  <c r="AS86" i="13"/>
  <c r="AS84" i="13"/>
  <c r="AS85" i="13" s="1"/>
  <c r="AK144" i="13"/>
  <c r="AK145" i="13" s="1"/>
  <c r="AK146" i="13"/>
  <c r="AJ124" i="13"/>
  <c r="AK150" i="13"/>
  <c r="AK148" i="13"/>
  <c r="AK149" i="13" s="1"/>
  <c r="AK120" i="13"/>
  <c r="AK118" i="13"/>
  <c r="AK119" i="13" s="1"/>
  <c r="AK116" i="13"/>
  <c r="AK114" i="13"/>
  <c r="AK115" i="13" s="1"/>
  <c r="AK56" i="13"/>
  <c r="AK54" i="13"/>
  <c r="AK55" i="13" s="1"/>
  <c r="AK90" i="13"/>
  <c r="AK88" i="13"/>
  <c r="AK89" i="13" s="1"/>
  <c r="AK94" i="13" s="1"/>
  <c r="AJ214" i="13"/>
  <c r="AK210" i="13"/>
  <c r="AK208" i="13"/>
  <c r="AK209" i="13" s="1"/>
  <c r="AJ64" i="13"/>
  <c r="AL54" i="13" l="1"/>
  <c r="AL55" i="13" s="1"/>
  <c r="AL56" i="13"/>
  <c r="AT86" i="13"/>
  <c r="AT84" i="13"/>
  <c r="AT85" i="13" s="1"/>
  <c r="AL206" i="13"/>
  <c r="AL204" i="13"/>
  <c r="AL205" i="13" s="1"/>
  <c r="AK124" i="13"/>
  <c r="AL120" i="13"/>
  <c r="AL118" i="13"/>
  <c r="AL119" i="13" s="1"/>
  <c r="AL144" i="13"/>
  <c r="AL145" i="13" s="1"/>
  <c r="AL146" i="13"/>
  <c r="AL90" i="13"/>
  <c r="AL88" i="13"/>
  <c r="AL89" i="13" s="1"/>
  <c r="AL94" i="13" s="1"/>
  <c r="AL116" i="13"/>
  <c r="AL114" i="13"/>
  <c r="AL115" i="13" s="1"/>
  <c r="AK154" i="13"/>
  <c r="AL176" i="13"/>
  <c r="AL174" i="13"/>
  <c r="AL175" i="13" s="1"/>
  <c r="AL180" i="13"/>
  <c r="AL178" i="13"/>
  <c r="AL179" i="13" s="1"/>
  <c r="AL210" i="13"/>
  <c r="AL208" i="13"/>
  <c r="AL209" i="13" s="1"/>
  <c r="AK64" i="13"/>
  <c r="AL150" i="13"/>
  <c r="AL148" i="13"/>
  <c r="AL149" i="13" s="1"/>
  <c r="AL60" i="13"/>
  <c r="AL58" i="13"/>
  <c r="AL59" i="13" s="1"/>
  <c r="AK214" i="13"/>
  <c r="AL124" i="13" l="1"/>
  <c r="AM180" i="13"/>
  <c r="AM178" i="13"/>
  <c r="AM179" i="13" s="1"/>
  <c r="AM146" i="13"/>
  <c r="AM144" i="13"/>
  <c r="AM145" i="13" s="1"/>
  <c r="AU84" i="13"/>
  <c r="AU85" i="13" s="1"/>
  <c r="AU86" i="13"/>
  <c r="AL184" i="13"/>
  <c r="AM116" i="13"/>
  <c r="AM114" i="13"/>
  <c r="AM115" i="13" s="1"/>
  <c r="AL154" i="13"/>
  <c r="AL214" i="13"/>
  <c r="AM54" i="13"/>
  <c r="AM55" i="13" s="1"/>
  <c r="AM56" i="13"/>
  <c r="AM150" i="13"/>
  <c r="AM148" i="13"/>
  <c r="AM149" i="13" s="1"/>
  <c r="AM90" i="13"/>
  <c r="AM88" i="13"/>
  <c r="AM89" i="13" s="1"/>
  <c r="AM94" i="13" s="1"/>
  <c r="AM120" i="13"/>
  <c r="AM118" i="13"/>
  <c r="AM119" i="13" s="1"/>
  <c r="AM60" i="13"/>
  <c r="AM58" i="13"/>
  <c r="AM59" i="13" s="1"/>
  <c r="AM210" i="13"/>
  <c r="AM208" i="13"/>
  <c r="AM209" i="13" s="1"/>
  <c r="AM176" i="13"/>
  <c r="AM174" i="13"/>
  <c r="AM175" i="13" s="1"/>
  <c r="AM206" i="13"/>
  <c r="AM204" i="13"/>
  <c r="AM205" i="13" s="1"/>
  <c r="AM214" i="13" s="1"/>
  <c r="AL64" i="13"/>
  <c r="AM184" i="13" l="1"/>
  <c r="AM64" i="13"/>
  <c r="AM154" i="13"/>
  <c r="AM124" i="13"/>
  <c r="AN144" i="13"/>
  <c r="AN145" i="13" s="1"/>
  <c r="AN146" i="13"/>
  <c r="AN206" i="13"/>
  <c r="AN204" i="13"/>
  <c r="AN205" i="13" s="1"/>
  <c r="AN210" i="13"/>
  <c r="AN208" i="13"/>
  <c r="AN209" i="13" s="1"/>
  <c r="AN120" i="13"/>
  <c r="AN118" i="13"/>
  <c r="AN119" i="13" s="1"/>
  <c r="AN150" i="13"/>
  <c r="AN148" i="13"/>
  <c r="AN149" i="13" s="1"/>
  <c r="AN56" i="13"/>
  <c r="AN54" i="13"/>
  <c r="AN55" i="13" s="1"/>
  <c r="AN180" i="13"/>
  <c r="AN178" i="13"/>
  <c r="AN179" i="13" s="1"/>
  <c r="AN176" i="13"/>
  <c r="AN174" i="13"/>
  <c r="AN175" i="13" s="1"/>
  <c r="AN184" i="13" s="1"/>
  <c r="AN58" i="13"/>
  <c r="AN59" i="13" s="1"/>
  <c r="AN60" i="13"/>
  <c r="AN90" i="13"/>
  <c r="AN88" i="13"/>
  <c r="AN89" i="13" s="1"/>
  <c r="AN94" i="13" s="1"/>
  <c r="AN116" i="13"/>
  <c r="AN114" i="13"/>
  <c r="AN115" i="13" s="1"/>
  <c r="AN124" i="13" l="1"/>
  <c r="AN64" i="13"/>
  <c r="AN154" i="13"/>
  <c r="AO150" i="13"/>
  <c r="AO148" i="13"/>
  <c r="AO149" i="13" s="1"/>
  <c r="AO210" i="13"/>
  <c r="AO208" i="13"/>
  <c r="AO209" i="13" s="1"/>
  <c r="AO90" i="13"/>
  <c r="AO88" i="13"/>
  <c r="AO89" i="13" s="1"/>
  <c r="AO94" i="13" s="1"/>
  <c r="AO176" i="13"/>
  <c r="AO174" i="13"/>
  <c r="AO175" i="13" s="1"/>
  <c r="AN214" i="13"/>
  <c r="AO58" i="13"/>
  <c r="AO59" i="13" s="1"/>
  <c r="AO60" i="13"/>
  <c r="AO54" i="13"/>
  <c r="AO55" i="13" s="1"/>
  <c r="AO56" i="13"/>
  <c r="AO120" i="13"/>
  <c r="AO118" i="13"/>
  <c r="AO119" i="13" s="1"/>
  <c r="AO206" i="13"/>
  <c r="AO204" i="13"/>
  <c r="AO205" i="13" s="1"/>
  <c r="AO214" i="13" s="1"/>
  <c r="AO116" i="13"/>
  <c r="AO114" i="13"/>
  <c r="AO115" i="13" s="1"/>
  <c r="AO124" i="13" s="1"/>
  <c r="AO180" i="13"/>
  <c r="AO178" i="13"/>
  <c r="AO179" i="13" s="1"/>
  <c r="AO146" i="13"/>
  <c r="AO144" i="13"/>
  <c r="AO145" i="13" s="1"/>
  <c r="AO154" i="13" l="1"/>
  <c r="AO64" i="13"/>
  <c r="AP56" i="13"/>
  <c r="AP54" i="13"/>
  <c r="AP55" i="13" s="1"/>
  <c r="AP90" i="13"/>
  <c r="AP88" i="13"/>
  <c r="AP89" i="13" s="1"/>
  <c r="AP94" i="13" s="1"/>
  <c r="AP150" i="13"/>
  <c r="AP148" i="13"/>
  <c r="AP149" i="13" s="1"/>
  <c r="AP180" i="13"/>
  <c r="AP178" i="13"/>
  <c r="AP179" i="13" s="1"/>
  <c r="AP206" i="13"/>
  <c r="AP204" i="13"/>
  <c r="AP205" i="13" s="1"/>
  <c r="AO184" i="13"/>
  <c r="AP58" i="13"/>
  <c r="AP59" i="13" s="1"/>
  <c r="AP60" i="13"/>
  <c r="AP176" i="13"/>
  <c r="AP174" i="13"/>
  <c r="AP175" i="13" s="1"/>
  <c r="AP210" i="13"/>
  <c r="AP208" i="13"/>
  <c r="AP209" i="13" s="1"/>
  <c r="AP146" i="13"/>
  <c r="AP144" i="13"/>
  <c r="AP145" i="13" s="1"/>
  <c r="AP116" i="13"/>
  <c r="AP114" i="13"/>
  <c r="AP115" i="13" s="1"/>
  <c r="AP120" i="13"/>
  <c r="AP118" i="13"/>
  <c r="AP119" i="13" s="1"/>
  <c r="AP154" i="13" l="1"/>
  <c r="AP184" i="13"/>
  <c r="AP124" i="13"/>
  <c r="AQ58" i="13"/>
  <c r="AQ59" i="13" s="1"/>
  <c r="AQ60" i="13"/>
  <c r="AQ206" i="13"/>
  <c r="AQ204" i="13"/>
  <c r="AQ205" i="13" s="1"/>
  <c r="AQ150" i="13"/>
  <c r="AQ148" i="13"/>
  <c r="AQ149" i="13" s="1"/>
  <c r="AQ56" i="13"/>
  <c r="AQ54" i="13"/>
  <c r="AQ55" i="13" s="1"/>
  <c r="AQ116" i="13"/>
  <c r="AQ114" i="13"/>
  <c r="AQ115" i="13" s="1"/>
  <c r="AQ210" i="13"/>
  <c r="AQ208" i="13"/>
  <c r="AQ209" i="13" s="1"/>
  <c r="AQ180" i="13"/>
  <c r="AQ178" i="13"/>
  <c r="AQ179" i="13" s="1"/>
  <c r="AQ90" i="13"/>
  <c r="AQ88" i="13"/>
  <c r="AQ89" i="13" s="1"/>
  <c r="AQ94" i="13" s="1"/>
  <c r="AQ120" i="13"/>
  <c r="AQ118" i="13"/>
  <c r="AQ119" i="13" s="1"/>
  <c r="AQ146" i="13"/>
  <c r="AQ144" i="13"/>
  <c r="AQ145" i="13" s="1"/>
  <c r="AQ176" i="13"/>
  <c r="AQ174" i="13"/>
  <c r="AQ175" i="13" s="1"/>
  <c r="AQ184" i="13" s="1"/>
  <c r="AP214" i="13"/>
  <c r="AP64" i="13"/>
  <c r="AQ154" i="13" l="1"/>
  <c r="AQ64" i="13"/>
  <c r="AQ214" i="13"/>
  <c r="AR146" i="13"/>
  <c r="AR144" i="13"/>
  <c r="AR145" i="13" s="1"/>
  <c r="AR90" i="13"/>
  <c r="AR88" i="13"/>
  <c r="AR89" i="13" s="1"/>
  <c r="AR94" i="13" s="1"/>
  <c r="AR210" i="13"/>
  <c r="AR208" i="13"/>
  <c r="AR209" i="13" s="1"/>
  <c r="AR56" i="13"/>
  <c r="AR54" i="13"/>
  <c r="AR55" i="13" s="1"/>
  <c r="AR206" i="13"/>
  <c r="AR204" i="13"/>
  <c r="AR205" i="13" s="1"/>
  <c r="AR214" i="13" s="1"/>
  <c r="AQ124" i="13"/>
  <c r="AR60" i="13"/>
  <c r="AR58" i="13"/>
  <c r="AR59" i="13" s="1"/>
  <c r="AR176" i="13"/>
  <c r="AR174" i="13"/>
  <c r="AR175" i="13" s="1"/>
  <c r="AR120" i="13"/>
  <c r="AR118" i="13"/>
  <c r="AR119" i="13" s="1"/>
  <c r="AR180" i="13"/>
  <c r="AR178" i="13"/>
  <c r="AR179" i="13" s="1"/>
  <c r="AR116" i="13"/>
  <c r="AR114" i="13"/>
  <c r="AR115" i="13" s="1"/>
  <c r="AR124" i="13" s="1"/>
  <c r="AR150" i="13"/>
  <c r="AR148" i="13"/>
  <c r="AR149" i="13" s="1"/>
  <c r="AR184" i="13" l="1"/>
  <c r="AS56" i="13"/>
  <c r="AS54" i="13"/>
  <c r="AS55" i="13" s="1"/>
  <c r="AS90" i="13"/>
  <c r="AS88" i="13"/>
  <c r="AS89" i="13" s="1"/>
  <c r="AS94" i="13" s="1"/>
  <c r="AS150" i="13"/>
  <c r="AS148" i="13"/>
  <c r="AS149" i="13" s="1"/>
  <c r="AS180" i="13"/>
  <c r="AS178" i="13"/>
  <c r="AS179" i="13" s="1"/>
  <c r="AS176" i="13"/>
  <c r="AS174" i="13"/>
  <c r="AS175" i="13" s="1"/>
  <c r="AR154" i="13"/>
  <c r="AS206" i="13"/>
  <c r="AS204" i="13"/>
  <c r="AS205" i="13" s="1"/>
  <c r="AS210" i="13"/>
  <c r="AS208" i="13"/>
  <c r="AS209" i="13" s="1"/>
  <c r="AS144" i="13"/>
  <c r="AS145" i="13" s="1"/>
  <c r="AS154" i="13" s="1"/>
  <c r="AS146" i="13"/>
  <c r="AS116" i="13"/>
  <c r="AS114" i="13"/>
  <c r="AS115" i="13" s="1"/>
  <c r="AS124" i="13" s="1"/>
  <c r="E242" i="13" s="1"/>
  <c r="AS120" i="13"/>
  <c r="AS118" i="13"/>
  <c r="AS119" i="13" s="1"/>
  <c r="AS60" i="13"/>
  <c r="AS58" i="13"/>
  <c r="AS59" i="13" s="1"/>
  <c r="AR64" i="13"/>
  <c r="AS184" i="13" l="1"/>
  <c r="AT180" i="13"/>
  <c r="AT178" i="13"/>
  <c r="AT179" i="13" s="1"/>
  <c r="AT90" i="13"/>
  <c r="AT88" i="13"/>
  <c r="AT89" i="13" s="1"/>
  <c r="AT94" i="13" s="1"/>
  <c r="AT60" i="13"/>
  <c r="AT58" i="13"/>
  <c r="AT59" i="13" s="1"/>
  <c r="AT116" i="13"/>
  <c r="AT114" i="13"/>
  <c r="AT115" i="13" s="1"/>
  <c r="AT210" i="13"/>
  <c r="AT208" i="13"/>
  <c r="AT209" i="13" s="1"/>
  <c r="AS64" i="13"/>
  <c r="AT146" i="13"/>
  <c r="AT144" i="13"/>
  <c r="AT145" i="13" s="1"/>
  <c r="AS214" i="13"/>
  <c r="AT176" i="13"/>
  <c r="AT174" i="13"/>
  <c r="AT175" i="13" s="1"/>
  <c r="AT184" i="13" s="1"/>
  <c r="AT150" i="13"/>
  <c r="AT148" i="13"/>
  <c r="AT149" i="13" s="1"/>
  <c r="AT56" i="13"/>
  <c r="AT54" i="13"/>
  <c r="AT55" i="13" s="1"/>
  <c r="AT64" i="13" s="1"/>
  <c r="AT120" i="13"/>
  <c r="AT118" i="13"/>
  <c r="AT119" i="13" s="1"/>
  <c r="AT206" i="13"/>
  <c r="AT204" i="13"/>
  <c r="AT205" i="13" s="1"/>
  <c r="AT214" i="13" s="1"/>
  <c r="AT154" i="13" l="1"/>
  <c r="AU146" i="13"/>
  <c r="AU144" i="13"/>
  <c r="AU145" i="13" s="1"/>
  <c r="AT124" i="13"/>
  <c r="AU206" i="13"/>
  <c r="AU204" i="13"/>
  <c r="AU205" i="13" s="1"/>
  <c r="AU54" i="13"/>
  <c r="AU55" i="13" s="1"/>
  <c r="AU56" i="13"/>
  <c r="AU176" i="13"/>
  <c r="AU174" i="13"/>
  <c r="AU175" i="13" s="1"/>
  <c r="E239" i="13" s="1"/>
  <c r="AU116" i="13"/>
  <c r="AU114" i="13"/>
  <c r="AU115" i="13" s="1"/>
  <c r="AU90" i="13"/>
  <c r="AU88" i="13"/>
  <c r="AU89" i="13" s="1"/>
  <c r="AU120" i="13"/>
  <c r="AU118" i="13"/>
  <c r="AU119" i="13" s="1"/>
  <c r="AU150" i="13"/>
  <c r="AU148" i="13"/>
  <c r="AU149" i="13" s="1"/>
  <c r="AU210" i="13"/>
  <c r="AU208" i="13"/>
  <c r="AU209" i="13" s="1"/>
  <c r="AU60" i="13"/>
  <c r="AU58" i="13"/>
  <c r="AU59" i="13" s="1"/>
  <c r="AU180" i="13"/>
  <c r="AU178" i="13"/>
  <c r="AU179" i="13" s="1"/>
  <c r="AU94" i="13" l="1"/>
  <c r="J94" i="13" s="1"/>
  <c r="E221" i="13" s="1"/>
  <c r="E240" i="13"/>
  <c r="AU124" i="13"/>
  <c r="J124" i="13" s="1"/>
  <c r="E222" i="13" s="1"/>
  <c r="AU64" i="13"/>
  <c r="J64" i="13" s="1"/>
  <c r="E220" i="13" s="1"/>
  <c r="E227" i="13" s="1"/>
  <c r="E228" i="13" s="1"/>
  <c r="AU154" i="13"/>
  <c r="J154" i="13" s="1"/>
  <c r="E223" i="13" s="1"/>
  <c r="AU184" i="13"/>
  <c r="J184" i="13" s="1"/>
  <c r="E224" i="13" s="1"/>
  <c r="AU214" i="13"/>
  <c r="J214" i="13" s="1"/>
  <c r="E225" i="13" s="1"/>
  <c r="A11" i="13" l="1"/>
  <c r="A25" i="13" l="1"/>
  <c r="A35" i="13" s="1"/>
  <c r="A216" i="13"/>
  <c r="A236" i="13" s="1"/>
  <c r="A11" i="12"/>
  <c r="A28" i="12" l="1"/>
  <c r="A43" i="12" s="1"/>
</calcChain>
</file>

<file path=xl/sharedStrings.xml><?xml version="1.0" encoding="utf-8"?>
<sst xmlns="http://schemas.openxmlformats.org/spreadsheetml/2006/main" count="793" uniqueCount="149">
  <si>
    <t>Units</t>
  </si>
  <si>
    <t>End Sheet</t>
  </si>
  <si>
    <t>Workings</t>
  </si>
  <si>
    <t>[$]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</si>
  <si>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</si>
  <si>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</si>
  <si>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</si>
  <si>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</si>
  <si>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</si>
  <si>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</si>
  <si>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</si>
  <si>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</si>
  <si>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</si>
  <si>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</si>
  <si>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</si>
  <si>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</si>
  <si>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</si>
  <si>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</si>
  <si>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</si>
  <si>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</si>
  <si>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</si>
  <si>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</si>
  <si>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</si>
  <si>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Cell to be populated by model author</t>
  </si>
  <si>
    <t>ModelOff 2015 - Round 1 - Section 4</t>
  </si>
  <si>
    <t>Provided Data</t>
  </si>
  <si>
    <t>Run</t>
  </si>
  <si>
    <t>Swim</t>
  </si>
  <si>
    <t>Bike</t>
  </si>
  <si>
    <t>Jump</t>
  </si>
  <si>
    <t>Kayak</t>
  </si>
  <si>
    <t>Skip</t>
  </si>
  <si>
    <t>Carrier</t>
  </si>
  <si>
    <t>Cost per month ($)</t>
  </si>
  <si>
    <t>Included minutes</t>
  </si>
  <si>
    <t>Included text messages</t>
  </si>
  <si>
    <t>Do text messages carry forward to the next month?</t>
  </si>
  <si>
    <t>Included data</t>
  </si>
  <si>
    <t>Additional minutes ($ per minute)</t>
  </si>
  <si>
    <t>Additional text messages ($ per text message)</t>
  </si>
  <si>
    <t>Additional data pack ($ per pack)</t>
  </si>
  <si>
    <t>Additional data (MB per pack)</t>
  </si>
  <si>
    <t>[switch]</t>
  </si>
  <si>
    <t>[$ / minute]</t>
  </si>
  <si>
    <t>[$ per message]</t>
  </si>
  <si>
    <t>[$ per pack]</t>
  </si>
  <si>
    <t>[MB / pack]</t>
  </si>
  <si>
    <t>[# MB]</t>
  </si>
  <si>
    <t>[# minutes]</t>
  </si>
  <si>
    <t>[# messages]</t>
  </si>
  <si>
    <t>Unlimited</t>
  </si>
  <si>
    <t>NA</t>
  </si>
  <si>
    <t>Yes</t>
  </si>
  <si>
    <t>No</t>
  </si>
  <si>
    <t>1,250 MB</t>
  </si>
  <si>
    <t>2,000 MB</t>
  </si>
  <si>
    <t>1,500 MB</t>
  </si>
  <si>
    <t>3,000 MB</t>
  </si>
  <si>
    <t>dan@fintega.com</t>
  </si>
  <si>
    <t>www.fintega.com</t>
  </si>
  <si>
    <t>Month Start</t>
  </si>
  <si>
    <t>Month End</t>
  </si>
  <si>
    <t>Period Number</t>
  </si>
  <si>
    <t>(1) Make a copy of the provided table, but using more formula-friendly numeric inputs for those cells that were provided as text.</t>
  </si>
  <si>
    <t>(2) Make a table showing our estimated usage.</t>
  </si>
  <si>
    <t>These tables have been created in the 'Data' worksheet of this file.</t>
  </si>
  <si>
    <t>First Step is to create some new assumption tables on the 'Data' worksheet.</t>
  </si>
  <si>
    <t>Next, we model our usage month by month.</t>
  </si>
  <si>
    <t>Finally, we model each of the six plans.  We can do this in a modular fashion, building the block once and then copying/pasting it 5 further times, changing only a single input which will update the block for the next plan.</t>
  </si>
  <si>
    <t>Workings - Approach</t>
  </si>
  <si>
    <t>Estimated Usage</t>
  </si>
  <si>
    <t>Month number of period</t>
  </si>
  <si>
    <t>Year Number</t>
  </si>
  <si>
    <t>Minutes</t>
  </si>
  <si>
    <t>Messages</t>
  </si>
  <si>
    <t>Data</t>
  </si>
  <si>
    <t>[minutes]</t>
  </si>
  <si>
    <t>[messages]</t>
  </si>
  <si>
    <t>[MB]</t>
  </si>
  <si>
    <t>[#]</t>
  </si>
  <si>
    <r>
      <t xml:space="preserve">Friendly Format Provided Data </t>
    </r>
    <r>
      <rPr>
        <b/>
        <sz val="10"/>
        <color rgb="FFFF0000"/>
        <rFont val="Arial"/>
        <family val="2"/>
      </rPr>
      <t>(red cells are different)</t>
    </r>
  </si>
  <si>
    <t>Year 1 Usage</t>
  </si>
  <si>
    <t>Month Number</t>
  </si>
  <si>
    <t>Increase per annum</t>
  </si>
  <si>
    <t>[%]</t>
  </si>
  <si>
    <t>row index</t>
  </si>
  <si>
    <t>Calculations of each Plan</t>
  </si>
  <si>
    <t>Plan Number</t>
  </si>
  <si>
    <t>Plan Name</t>
  </si>
  <si>
    <t>Base cost</t>
  </si>
  <si>
    <t>Included messages</t>
  </si>
  <si>
    <t>Minutes rollover</t>
  </si>
  <si>
    <t>Messages rollover</t>
  </si>
  <si>
    <t>Data rollover</t>
  </si>
  <si>
    <t>Cost per extra minute</t>
  </si>
  <si>
    <t>Cost per extra message</t>
  </si>
  <si>
    <t>Cost per extra data pack</t>
  </si>
  <si>
    <t>Data pack size</t>
  </si>
  <si>
    <t>[name]</t>
  </si>
  <si>
    <t>[$/minute]</t>
  </si>
  <si>
    <t>[$/message]</t>
  </si>
  <si>
    <t>[$/pack]</t>
  </si>
  <si>
    <t>[MB/pack]</t>
  </si>
  <si>
    <t>Row number of table</t>
  </si>
  <si>
    <t>Base Cost</t>
  </si>
  <si>
    <t>Additional Messages</t>
  </si>
  <si>
    <t>Additional Message Cost</t>
  </si>
  <si>
    <t>Messages available for rollover</t>
  </si>
  <si>
    <t>Additional Data Cost</t>
  </si>
  <si>
    <t>Additional Data Packs</t>
  </si>
  <si>
    <t>Total Cost</t>
  </si>
  <si>
    <t>For the questions using incentives, we'll make a copy of this solution worksheet, and then manually override the relevant cells.  It's a little more crude than we would normally want in a professional model, but it is the best way to go under competition conditions.</t>
  </si>
  <si>
    <t>Make sure that our anchoring (use of absolute references) is done in such a way that the blocks can be copied and pasted correctly.</t>
  </si>
  <si>
    <t>[packs]</t>
  </si>
  <si>
    <t>Sum</t>
  </si>
  <si>
    <t>Questions and Answers</t>
  </si>
  <si>
    <t>Additional Working</t>
  </si>
  <si>
    <t>Correct Answer</t>
  </si>
  <si>
    <t>B</t>
  </si>
  <si>
    <t>C</t>
  </si>
  <si>
    <t>D</t>
  </si>
  <si>
    <t>F</t>
  </si>
  <si>
    <t>A</t>
  </si>
  <si>
    <t>Live Answer</t>
  </si>
  <si>
    <t>Plan</t>
  </si>
  <si>
    <t>Minimum Cost</t>
  </si>
  <si>
    <t>cheapest plan</t>
  </si>
  <si>
    <t>Q47</t>
  </si>
  <si>
    <t>Q48</t>
  </si>
  <si>
    <t>Bike Cumulative Cost</t>
  </si>
  <si>
    <t>Jump Cumulative Cost</t>
  </si>
  <si>
    <t>Total Cost ($)</t>
  </si>
  <si>
    <t>Difference</t>
  </si>
  <si>
    <t>Month Number when difference is zero</t>
  </si>
  <si>
    <t>Additional Minutes</t>
  </si>
  <si>
    <t>Additional Minute Cost</t>
  </si>
  <si>
    <t>Minutes available for rollover</t>
  </si>
  <si>
    <t>Q49</t>
  </si>
  <si>
    <t>Old Cost</t>
  </si>
  <si>
    <t>New Cost</t>
  </si>
  <si>
    <t>Minimum Difference</t>
  </si>
  <si>
    <t>Plan with smallest Incentive Saving</t>
  </si>
  <si>
    <t>Static Answer</t>
  </si>
  <si>
    <t>Usage Switch (Set to 2 for final question, 1 otherwise)</t>
  </si>
  <si>
    <t>Set Usage Switch (cell F34) to 1</t>
  </si>
  <si>
    <t>Set Usage Switch (cell F34) to 2</t>
  </si>
  <si>
    <t>Solution workbook prepared by Dan Mayoh (ModelOff QDT)</t>
  </si>
  <si>
    <t>Solution workbook prepared by Dan Mayoh (ModelOff QDT, Fintega Pty Ltd)</t>
  </si>
  <si>
    <t>Dan Mayoh is Managing Director of Fintega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</si>
</sst>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rgb="FFC00000"/>
      </top>
      <bottom/>
      <diagonal/>
    </border>
    <border>
      <left/>
      <right style="hair">
        <color auto="1"/>
      </right>
      <top/>
      <bottom/>
      <diagonal/>
    </border>
  </borders>
  <cellStyleXfs count="63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  <xf numFmtId="0" fontId="30" fillId="0" borderId="0" applyNumberFormat="0" applyFill="0" applyBorder="0" applyAlignment="0" applyProtection="0"/>
  </cellStyleXfs>
  <cellXfs count="65">
    <xf numFmtId="0" fontId="0" fillId="0" borderId="0" xfId="0"/>
    <xf numFmtId="168" fontId="4" fillId="36" borderId="0" xfId="1" applyNumberFormat="1"/>
    <xf numFmtId="0" fontId="4" fillId="36" borderId="0" xfId="1"/>
    <xf numFmtId="0" fontId="3" fillId="0" borderId="0" xfId="0" applyFont="1"/>
    <xf numFmtId="0" fontId="4" fillId="36" borderId="0" xfId="1" applyFont="1"/>
    <xf numFmtId="0" fontId="5" fillId="0" borderId="0" xfId="0" applyFont="1"/>
    <xf numFmtId="164" fontId="6" fillId="36" borderId="0" xfId="1" applyNumberFormat="1" applyFont="1" applyAlignment="1">
      <alignment horizontal="left"/>
    </xf>
    <xf numFmtId="0" fontId="6" fillId="36" borderId="0" xfId="1" applyFont="1"/>
    <xf numFmtId="165" fontId="3" fillId="0" borderId="0" xfId="2"/>
    <xf numFmtId="165" fontId="7" fillId="0" borderId="0" xfId="3" applyNumberFormat="1">
      <alignment horizontal="right"/>
    </xf>
    <xf numFmtId="165" fontId="9" fillId="0" borderId="0" xfId="5"/>
    <xf numFmtId="166" fontId="3" fillId="0" borderId="0" xfId="6"/>
    <xf numFmtId="165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0" fontId="3" fillId="0" borderId="0" xfId="6" applyNumberFormat="1"/>
    <xf numFmtId="165" fontId="7" fillId="0" borderId="12" xfId="10"/>
    <xf numFmtId="0" fontId="2" fillId="36" borderId="0" xfId="1" applyFont="1" applyAlignment="1"/>
    <xf numFmtId="167" fontId="11" fillId="0" borderId="0" xfId="11"/>
    <xf numFmtId="165" fontId="12" fillId="0" borderId="0" xfId="2" applyFont="1"/>
    <xf numFmtId="165" fontId="10" fillId="0" borderId="0" xfId="12" applyNumberFormat="1"/>
    <xf numFmtId="166" fontId="3" fillId="0" borderId="0" xfId="6" applyBorder="1"/>
    <xf numFmtId="0" fontId="3" fillId="0" borderId="0" xfId="6" applyNumberFormat="1" applyBorder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165" fontId="9" fillId="0" borderId="0" xfId="5" applyAlignment="1">
      <alignment horizontal="right"/>
    </xf>
    <xf numFmtId="165" fontId="9" fillId="0" borderId="0" xfId="5" applyAlignment="1">
      <alignment horizontal="center"/>
    </xf>
    <xf numFmtId="165" fontId="7" fillId="4" borderId="11" xfId="9" applyAlignment="1">
      <alignment horizontal="center"/>
      <protection locked="0"/>
    </xf>
    <xf numFmtId="168" fontId="7" fillId="4" borderId="11" xfId="60" applyAlignment="1">
      <alignment horizontal="center"/>
      <protection locked="0"/>
    </xf>
    <xf numFmtId="165" fontId="30" fillId="0" borderId="0" xfId="62" applyNumberFormat="1"/>
    <xf numFmtId="166" fontId="12" fillId="0" borderId="0" xfId="6" applyFont="1"/>
    <xf numFmtId="165" fontId="12" fillId="4" borderId="11" xfId="9" applyFont="1" applyAlignment="1">
      <alignment horizontal="center"/>
      <protection locked="0"/>
    </xf>
    <xf numFmtId="168" fontId="12" fillId="4" borderId="11" xfId="60" applyFont="1" applyAlignment="1">
      <alignment horizontal="center"/>
      <protection locked="0"/>
    </xf>
    <xf numFmtId="165" fontId="3" fillId="0" borderId="0" xfId="2" applyAlignment="1">
      <alignment horizontal="right"/>
    </xf>
    <xf numFmtId="165" fontId="10" fillId="0" borderId="0" xfId="12" applyNumberFormat="1" applyAlignment="1">
      <alignment horizontal="right"/>
    </xf>
    <xf numFmtId="165" fontId="3" fillId="0" borderId="13" xfId="2" applyFill="1" applyBorder="1"/>
    <xf numFmtId="165" fontId="3" fillId="0" borderId="14" xfId="2" applyBorder="1"/>
    <xf numFmtId="165" fontId="3" fillId="0" borderId="0" xfId="2" applyFill="1"/>
    <xf numFmtId="165" fontId="3" fillId="0" borderId="13" xfId="2" applyBorder="1"/>
    <xf numFmtId="168" fontId="3" fillId="0" borderId="0" xfId="59" applyAlignment="1">
      <alignment horizontal="right"/>
    </xf>
    <xf numFmtId="0" fontId="3" fillId="37" borderId="0" xfId="0" applyFont="1" applyFill="1"/>
    <xf numFmtId="0" fontId="10" fillId="37" borderId="0" xfId="0" applyFont="1" applyFill="1"/>
    <xf numFmtId="165" fontId="3" fillId="37" borderId="0" xfId="2" applyFill="1"/>
    <xf numFmtId="168" fontId="3" fillId="37" borderId="0" xfId="59" applyFill="1"/>
    <xf numFmtId="165" fontId="9" fillId="37" borderId="0" xfId="5" applyFill="1" applyAlignment="1">
      <alignment horizontal="center"/>
    </xf>
    <xf numFmtId="0" fontId="3" fillId="0" borderId="0" xfId="0" applyFont="1" applyFill="1"/>
    <xf numFmtId="0" fontId="10" fillId="0" borderId="0" xfId="0" applyFont="1" applyFill="1"/>
    <xf numFmtId="165" fontId="9" fillId="0" borderId="0" xfId="5" applyFill="1" applyAlignment="1">
      <alignment horizontal="center"/>
    </xf>
    <xf numFmtId="168" fontId="3" fillId="37" borderId="0" xfId="59" applyFill="1" applyAlignment="1">
      <alignment horizontal="right"/>
    </xf>
    <xf numFmtId="168" fontId="3" fillId="0" borderId="0" xfId="59" applyFill="1" applyAlignment="1">
      <alignment horizontal="right"/>
    </xf>
    <xf numFmtId="0" fontId="12" fillId="0" borderId="0" xfId="0" applyFont="1"/>
    <xf numFmtId="0" fontId="7" fillId="0" borderId="0" xfId="0" applyFont="1"/>
    <xf numFmtId="165" fontId="3" fillId="0" borderId="15" xfId="2" applyBorder="1" applyAlignment="1">
      <alignment horizontal="right"/>
    </xf>
    <xf numFmtId="165" fontId="3" fillId="37" borderId="15" xfId="2" applyFill="1" applyBorder="1"/>
    <xf numFmtId="168" fontId="3" fillId="0" borderId="15" xfId="59" applyFill="1" applyBorder="1" applyAlignment="1">
      <alignment horizontal="right"/>
    </xf>
    <xf numFmtId="165" fontId="11" fillId="0" borderId="0" xfId="3" applyNumberFormat="1" applyFont="1" applyAlignment="1">
      <alignment horizontal="right"/>
    </xf>
  </cellXfs>
  <cellStyles count="63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Hyperlink" xfId="62" builtinId="8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fintega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669677</xdr:colOff>
      <xdr:row>6</xdr:row>
      <xdr:rowOff>98491</xdr:rowOff>
    </xdr:from>
    <xdr:to>
      <xdr:col>10</xdr:col>
      <xdr:colOff>63158</xdr:colOff>
      <xdr:row>9</xdr:row>
      <xdr:rowOff>102915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9527" y="1308166"/>
          <a:ext cx="1374681" cy="461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3771</xdr:rowOff>
    </xdr:from>
    <xdr:to>
      <xdr:col>3</xdr:col>
      <xdr:colOff>548150</xdr:colOff>
      <xdr:row>7</xdr:row>
      <xdr:rowOff>92076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8646"/>
          <a:ext cx="1624475" cy="545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3</xdr:col>
      <xdr:colOff>576725</xdr:colOff>
      <xdr:row>7</xdr:row>
      <xdr:rowOff>88305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4875"/>
          <a:ext cx="1624475" cy="545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2150</xdr:colOff>
      <xdr:row>4</xdr:row>
      <xdr:rowOff>3771</xdr:rowOff>
    </xdr:from>
    <xdr:to>
      <xdr:col>3</xdr:col>
      <xdr:colOff>578875</xdr:colOff>
      <xdr:row>7</xdr:row>
      <xdr:rowOff>92076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0" y="908646"/>
          <a:ext cx="1624475" cy="545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n@fintega.com" TargetMode="External"/><Relationship Id="rId1" Type="http://schemas.openxmlformats.org/officeDocument/2006/relationships/hyperlink" Target="http://www.finteg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zoomScaleNormal="100" zoomScalePageLayoutView="85" workbookViewId="0">
      <pane ySplit="3" topLeftCell="A4" activePane="bottomLeft" state="frozen"/>
      <selection pane="bottomLeft" activeCell="L8" sqref="L8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7" style="3" customWidth="1"/>
    <col min="11" max="16384" width="8.85546875" style="3"/>
  </cols>
  <sheetData>
    <row r="1" spans="1:10" ht="23.25" x14ac:dyDescent="0.35">
      <c r="A1" s="20" t="s">
        <v>24</v>
      </c>
      <c r="B1" s="2"/>
      <c r="C1" s="2"/>
      <c r="D1" s="2"/>
      <c r="E1" s="2"/>
      <c r="F1" s="2"/>
      <c r="G1" s="2"/>
      <c r="H1" s="2"/>
      <c r="I1" s="2"/>
      <c r="J1" s="2"/>
    </row>
    <row r="2" spans="1:10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5">
      <c r="A3" s="6"/>
      <c r="B3" s="2"/>
      <c r="C3" s="7" t="s">
        <v>4</v>
      </c>
      <c r="D3" s="2"/>
      <c r="E3" s="2"/>
      <c r="F3" s="2"/>
      <c r="G3" s="2"/>
      <c r="H3" s="2"/>
      <c r="I3" s="2"/>
      <c r="J3" s="2"/>
    </row>
    <row r="4" spans="1:10" s="8" customFormat="1" ht="12" customHeight="1" x14ac:dyDescent="0.2">
      <c r="H4" s="9"/>
    </row>
    <row r="5" spans="1:10" s="8" customFormat="1" ht="12" customHeight="1" x14ac:dyDescent="0.2">
      <c r="D5" s="10" t="s">
        <v>146</v>
      </c>
      <c r="G5" s="64" t="s">
        <v>148</v>
      </c>
      <c r="H5" s="64"/>
      <c r="I5" s="64"/>
      <c r="J5" s="64"/>
    </row>
    <row r="6" spans="1:10" s="8" customFormat="1" ht="12" customHeight="1" x14ac:dyDescent="0.25">
      <c r="H6" s="9"/>
      <c r="J6" s="38" t="s">
        <v>58</v>
      </c>
    </row>
    <row r="7" spans="1:10" s="8" customFormat="1" ht="12" customHeight="1" x14ac:dyDescent="0.25">
      <c r="H7" s="9"/>
      <c r="J7" s="38" t="s">
        <v>59</v>
      </c>
    </row>
    <row r="8" spans="1:10" s="8" customFormat="1" ht="12" customHeight="1" x14ac:dyDescent="0.2">
      <c r="H8" s="9"/>
    </row>
    <row r="9" spans="1:10" s="8" customFormat="1" ht="12" customHeight="1" x14ac:dyDescent="0.2">
      <c r="H9" s="9"/>
    </row>
    <row r="10" spans="1:10" s="8" customFormat="1" ht="12" customHeight="1" x14ac:dyDescent="0.2">
      <c r="E10" s="10"/>
      <c r="H10" s="9"/>
    </row>
    <row r="11" spans="1:10" ht="12" customHeight="1" x14ac:dyDescent="0.2">
      <c r="A11" s="13"/>
      <c r="B11" s="13"/>
      <c r="C11" s="13" t="s">
        <v>5</v>
      </c>
      <c r="D11" s="13"/>
      <c r="E11" s="13"/>
      <c r="F11" s="13"/>
      <c r="G11" s="13"/>
      <c r="H11" s="13"/>
      <c r="I11" s="13"/>
      <c r="J11" s="13"/>
    </row>
    <row r="12" spans="1:10" s="14" customFormat="1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12" customHeight="1" x14ac:dyDescent="0.2">
      <c r="A13" s="27"/>
      <c r="B13" s="27"/>
      <c r="C13" s="10"/>
      <c r="D13" s="27"/>
      <c r="E13" s="30"/>
      <c r="F13" s="27"/>
      <c r="G13" s="27"/>
      <c r="H13" s="27"/>
      <c r="I13" s="27"/>
      <c r="J13" s="27"/>
    </row>
    <row r="14" spans="1:10" ht="12" customHeight="1" x14ac:dyDescent="0.2">
      <c r="A14" s="27"/>
      <c r="B14" s="27"/>
      <c r="C14" s="27"/>
      <c r="D14" s="27" t="s">
        <v>6</v>
      </c>
      <c r="E14" s="30"/>
      <c r="F14" s="27"/>
      <c r="G14" s="27"/>
      <c r="H14" s="31"/>
      <c r="I14" s="26">
        <v>1000</v>
      </c>
      <c r="J14" s="27"/>
    </row>
    <row r="15" spans="1:10" ht="12" customHeight="1" x14ac:dyDescent="0.2">
      <c r="A15" s="27"/>
      <c r="B15" s="27"/>
      <c r="C15" s="27"/>
      <c r="D15" s="27"/>
      <c r="E15" s="30"/>
      <c r="F15" s="27"/>
      <c r="G15" s="27"/>
      <c r="H15" s="31"/>
      <c r="I15" s="27"/>
      <c r="J15" s="27"/>
    </row>
    <row r="16" spans="1:10" ht="12" customHeight="1" x14ac:dyDescent="0.2">
      <c r="A16" s="27"/>
      <c r="B16" s="27"/>
      <c r="C16" s="27"/>
      <c r="D16" s="27" t="s">
        <v>7</v>
      </c>
      <c r="E16" s="30"/>
      <c r="F16" s="27"/>
      <c r="G16" s="27"/>
      <c r="H16" s="31"/>
      <c r="I16" s="32">
        <v>1000</v>
      </c>
      <c r="J16" s="27"/>
    </row>
    <row r="17" spans="1:10" ht="12" customHeight="1" x14ac:dyDescent="0.2">
      <c r="A17" s="27"/>
      <c r="B17" s="27"/>
      <c r="C17" s="27"/>
      <c r="D17" s="27"/>
      <c r="E17" s="30"/>
      <c r="F17" s="27"/>
      <c r="G17" s="27"/>
      <c r="H17" s="27"/>
      <c r="I17" s="27"/>
      <c r="J17" s="27"/>
    </row>
    <row r="18" spans="1:10" ht="12" customHeight="1" x14ac:dyDescent="0.2">
      <c r="A18" s="27"/>
      <c r="B18" s="27"/>
      <c r="C18" s="27"/>
      <c r="D18" s="27" t="s">
        <v>8</v>
      </c>
      <c r="E18" s="30"/>
      <c r="F18" s="27"/>
      <c r="G18" s="27"/>
      <c r="H18" s="27"/>
      <c r="I18" s="17">
        <v>0.5</v>
      </c>
      <c r="J18" s="27"/>
    </row>
    <row r="19" spans="1:10" ht="12" customHeight="1" x14ac:dyDescent="0.2">
      <c r="A19" s="27"/>
      <c r="B19" s="27"/>
      <c r="C19" s="27"/>
      <c r="D19" s="27"/>
      <c r="E19" s="30"/>
      <c r="F19" s="27"/>
      <c r="G19" s="27"/>
      <c r="H19" s="27"/>
      <c r="I19" s="27"/>
      <c r="J19" s="27"/>
    </row>
    <row r="20" spans="1:10" ht="12" customHeight="1" x14ac:dyDescent="0.2">
      <c r="A20" s="27"/>
      <c r="B20" s="27"/>
      <c r="C20" s="27"/>
      <c r="D20" s="27" t="s">
        <v>9</v>
      </c>
      <c r="E20" s="30"/>
      <c r="F20" s="27"/>
      <c r="G20" s="27"/>
      <c r="H20" s="27"/>
      <c r="I20" s="33">
        <v>42369</v>
      </c>
      <c r="J20" s="27"/>
    </row>
    <row r="21" spans="1:10" ht="12" customHeight="1" x14ac:dyDescent="0.2">
      <c r="A21" s="27"/>
      <c r="B21" s="27"/>
      <c r="C21" s="27"/>
      <c r="D21" s="27"/>
      <c r="E21" s="30"/>
      <c r="F21" s="27"/>
      <c r="G21" s="27"/>
      <c r="H21" s="27"/>
      <c r="I21" s="27"/>
      <c r="J21" s="27"/>
    </row>
    <row r="22" spans="1:10" ht="12" customHeight="1" x14ac:dyDescent="0.2">
      <c r="A22" s="27"/>
      <c r="B22" s="27"/>
      <c r="C22" s="27"/>
      <c r="D22" s="27" t="s">
        <v>10</v>
      </c>
      <c r="E22" s="30"/>
      <c r="F22" s="27"/>
      <c r="G22" s="27"/>
      <c r="H22" s="27"/>
      <c r="I22" s="8">
        <v>1000</v>
      </c>
      <c r="J22" s="27"/>
    </row>
    <row r="23" spans="1:10" ht="12" customHeight="1" x14ac:dyDescent="0.2">
      <c r="A23" s="27"/>
      <c r="B23" s="27"/>
      <c r="C23" s="27"/>
      <c r="D23" s="27"/>
      <c r="E23" s="30"/>
      <c r="F23" s="27"/>
      <c r="G23" s="27"/>
      <c r="H23" s="27"/>
      <c r="I23" s="27"/>
      <c r="J23" s="27"/>
    </row>
    <row r="24" spans="1:10" ht="12" customHeight="1" x14ac:dyDescent="0.2">
      <c r="A24" s="27"/>
      <c r="B24" s="27"/>
      <c r="C24" s="27"/>
      <c r="D24" s="27" t="s">
        <v>22</v>
      </c>
      <c r="E24" s="30"/>
      <c r="F24" s="27"/>
      <c r="G24" s="27"/>
      <c r="H24" s="27"/>
      <c r="I24" s="8">
        <v>-1000</v>
      </c>
      <c r="J24" s="27"/>
    </row>
    <row r="25" spans="1:10" ht="12" customHeight="1" x14ac:dyDescent="0.2">
      <c r="A25" s="27"/>
      <c r="B25" s="27"/>
      <c r="C25" s="27"/>
      <c r="D25" s="27"/>
      <c r="E25" s="30"/>
      <c r="F25" s="27"/>
      <c r="G25" s="27"/>
      <c r="H25" s="27"/>
      <c r="I25" s="27"/>
      <c r="J25" s="27"/>
    </row>
    <row r="26" spans="1:10" ht="12" customHeight="1" x14ac:dyDescent="0.2">
      <c r="A26" s="27"/>
      <c r="B26" s="27"/>
      <c r="C26" s="27"/>
      <c r="D26" s="27" t="s">
        <v>11</v>
      </c>
      <c r="E26" s="30"/>
      <c r="F26" s="27"/>
      <c r="G26" s="27"/>
      <c r="H26" s="27"/>
      <c r="I26" s="27">
        <v>1000</v>
      </c>
      <c r="J26" s="27"/>
    </row>
    <row r="27" spans="1:10" ht="12" customHeight="1" x14ac:dyDescent="0.2">
      <c r="A27" s="27"/>
      <c r="B27" s="27"/>
      <c r="C27" s="27"/>
      <c r="D27" s="27"/>
      <c r="E27" s="30"/>
      <c r="F27" s="27"/>
      <c r="G27" s="27"/>
      <c r="H27" s="27"/>
      <c r="I27" s="27"/>
      <c r="J27" s="27"/>
    </row>
    <row r="28" spans="1:10" ht="12" customHeight="1" x14ac:dyDescent="0.2">
      <c r="A28" s="27"/>
      <c r="B28" s="27"/>
      <c r="C28" s="27"/>
      <c r="D28" s="27" t="s">
        <v>12</v>
      </c>
      <c r="E28" s="30"/>
      <c r="F28" s="27"/>
      <c r="G28" s="27"/>
      <c r="H28" s="27"/>
      <c r="I28" s="21">
        <v>0.5</v>
      </c>
      <c r="J28" s="27"/>
    </row>
    <row r="29" spans="1:10" ht="12" customHeight="1" x14ac:dyDescent="0.2">
      <c r="A29" s="27"/>
      <c r="B29" s="27"/>
      <c r="C29" s="27"/>
      <c r="D29" s="27"/>
      <c r="E29" s="30"/>
      <c r="F29" s="27"/>
      <c r="G29" s="27"/>
      <c r="H29" s="27"/>
      <c r="I29" s="27"/>
      <c r="J29" s="27"/>
    </row>
    <row r="30" spans="1:10" ht="12" customHeight="1" x14ac:dyDescent="0.2">
      <c r="A30" s="27"/>
      <c r="B30" s="27"/>
      <c r="C30" s="27"/>
      <c r="D30" s="27" t="s">
        <v>23</v>
      </c>
      <c r="E30" s="30"/>
      <c r="F30" s="27"/>
      <c r="G30" s="27"/>
      <c r="H30" s="27"/>
      <c r="I30" s="29">
        <v>0</v>
      </c>
      <c r="J30" s="27"/>
    </row>
    <row r="31" spans="1:10" ht="12" customHeight="1" x14ac:dyDescent="0.2">
      <c r="A31" s="27"/>
      <c r="B31" s="27"/>
      <c r="C31" s="27"/>
      <c r="D31" s="27"/>
      <c r="E31" s="30"/>
      <c r="F31" s="27"/>
      <c r="G31" s="27"/>
      <c r="H31" s="27"/>
      <c r="I31" s="27"/>
      <c r="J31" s="27"/>
    </row>
    <row r="32" spans="1:10" ht="12" customHeight="1" x14ac:dyDescent="0.2">
      <c r="A32" s="27"/>
      <c r="B32" s="27"/>
      <c r="C32" s="27"/>
      <c r="D32" s="27" t="s">
        <v>13</v>
      </c>
      <c r="E32" s="30"/>
      <c r="F32" s="27"/>
      <c r="G32" s="27"/>
      <c r="H32" s="27"/>
      <c r="I32" s="11">
        <v>42369</v>
      </c>
      <c r="J32" s="27"/>
    </row>
    <row r="33" spans="1:10" ht="12" customHeight="1" x14ac:dyDescent="0.2">
      <c r="A33" s="27"/>
      <c r="B33" s="27"/>
      <c r="C33" s="27"/>
      <c r="D33" s="27"/>
      <c r="E33" s="30"/>
      <c r="F33" s="27"/>
      <c r="G33" s="27"/>
      <c r="H33" s="27"/>
      <c r="I33" s="27"/>
      <c r="J33" s="27"/>
    </row>
    <row r="34" spans="1:10" ht="12" customHeight="1" x14ac:dyDescent="0.2">
      <c r="A34" s="27"/>
      <c r="B34" s="27"/>
      <c r="C34" s="27"/>
      <c r="D34" s="27" t="s">
        <v>20</v>
      </c>
      <c r="E34" s="30"/>
      <c r="F34" s="27"/>
      <c r="G34" s="27"/>
      <c r="H34" s="27"/>
      <c r="I34" s="22" t="s">
        <v>21</v>
      </c>
      <c r="J34" s="27"/>
    </row>
    <row r="35" spans="1:10" ht="12" customHeight="1" x14ac:dyDescent="0.2">
      <c r="A35" s="27"/>
      <c r="B35" s="27"/>
      <c r="C35" s="27"/>
      <c r="D35" s="27"/>
      <c r="E35" s="30"/>
      <c r="F35" s="27"/>
      <c r="G35" s="27"/>
      <c r="H35" s="27"/>
      <c r="I35" s="27"/>
      <c r="J35" s="27"/>
    </row>
    <row r="36" spans="1:10" ht="12" customHeight="1" x14ac:dyDescent="0.2">
      <c r="A36" s="27"/>
      <c r="B36" s="27"/>
      <c r="C36" s="27"/>
      <c r="D36" s="27" t="s">
        <v>14</v>
      </c>
      <c r="E36" s="30"/>
      <c r="F36" s="27"/>
      <c r="G36" s="27"/>
      <c r="H36" s="27"/>
      <c r="I36" s="31" t="s">
        <v>3</v>
      </c>
      <c r="J36" s="27"/>
    </row>
    <row r="37" spans="1:10" ht="12" customHeight="1" x14ac:dyDescent="0.2">
      <c r="A37" s="27"/>
      <c r="B37" s="27"/>
      <c r="C37" s="27"/>
      <c r="D37" s="27"/>
      <c r="E37" s="30"/>
      <c r="F37" s="27"/>
      <c r="G37" s="27"/>
      <c r="H37" s="27"/>
      <c r="I37" s="27"/>
      <c r="J37" s="27"/>
    </row>
    <row r="38" spans="1:10" ht="12" customHeight="1" x14ac:dyDescent="0.2">
      <c r="A38" s="27"/>
      <c r="B38" s="27"/>
      <c r="C38" s="27"/>
      <c r="D38" s="27" t="s">
        <v>15</v>
      </c>
      <c r="E38" s="30"/>
      <c r="F38" s="27"/>
      <c r="G38" s="27"/>
      <c r="H38" s="27"/>
      <c r="I38" s="19">
        <v>1000</v>
      </c>
      <c r="J38" s="27"/>
    </row>
    <row r="39" spans="1:10" ht="12" customHeight="1" x14ac:dyDescent="0.2">
      <c r="A39" s="27"/>
      <c r="B39" s="27"/>
      <c r="C39" s="27"/>
      <c r="D39" s="27"/>
      <c r="E39" s="30"/>
      <c r="F39" s="27"/>
      <c r="G39" s="27"/>
      <c r="H39" s="27"/>
      <c r="I39" s="27"/>
      <c r="J39" s="27"/>
    </row>
    <row r="40" spans="1:10" ht="12" customHeight="1" x14ac:dyDescent="0.2">
      <c r="A40" s="27"/>
      <c r="B40" s="27"/>
      <c r="C40" s="27"/>
      <c r="D40" s="27" t="s">
        <v>16</v>
      </c>
      <c r="E40" s="30"/>
      <c r="F40" s="27"/>
      <c r="G40" s="27"/>
      <c r="H40" s="27"/>
      <c r="I40" s="10" t="s">
        <v>17</v>
      </c>
      <c r="J40" s="27"/>
    </row>
    <row r="41" spans="1:10" ht="12" customHeight="1" x14ac:dyDescent="0.2">
      <c r="A41" s="27"/>
      <c r="B41" s="27"/>
      <c r="C41" s="27"/>
      <c r="D41" s="27"/>
      <c r="E41" s="30"/>
      <c r="F41" s="27"/>
      <c r="G41" s="27"/>
      <c r="H41" s="27"/>
      <c r="I41" s="27"/>
      <c r="J41" s="27"/>
    </row>
    <row r="42" spans="1:10" ht="12" customHeight="1" x14ac:dyDescent="0.2">
      <c r="A42" s="27"/>
      <c r="B42" s="27"/>
      <c r="C42" s="27"/>
      <c r="D42" s="27" t="s">
        <v>2</v>
      </c>
      <c r="E42" s="30"/>
      <c r="F42" s="27"/>
      <c r="G42" s="27"/>
      <c r="H42" s="27"/>
      <c r="I42" s="23">
        <v>1000</v>
      </c>
      <c r="J42" s="27"/>
    </row>
    <row r="43" spans="1:10" ht="12" customHeight="1" x14ac:dyDescent="0.2">
      <c r="A43" s="27"/>
      <c r="B43" s="27"/>
      <c r="C43" s="27"/>
      <c r="D43" s="27"/>
      <c r="E43" s="30"/>
      <c r="F43" s="27"/>
      <c r="G43" s="27"/>
      <c r="H43" s="27"/>
      <c r="I43" s="27"/>
      <c r="J43" s="27"/>
    </row>
    <row r="44" spans="1:10" ht="12" customHeight="1" x14ac:dyDescent="0.25">
      <c r="A44" s="27"/>
      <c r="B44" s="27"/>
      <c r="C44" s="27"/>
      <c r="D44" s="27" t="s">
        <v>18</v>
      </c>
      <c r="E44" s="30"/>
      <c r="F44" s="27"/>
      <c r="G44" s="27"/>
      <c r="H44" s="27"/>
      <c r="I44" s="1" t="s">
        <v>17</v>
      </c>
      <c r="J44" s="27"/>
    </row>
    <row r="45" spans="1:10" ht="12" customHeight="1" x14ac:dyDescent="0.2">
      <c r="A45" s="27"/>
      <c r="B45" s="27"/>
      <c r="C45" s="27"/>
      <c r="D45" s="27"/>
      <c r="E45" s="30"/>
      <c r="F45" s="27"/>
      <c r="G45" s="27"/>
      <c r="H45" s="27"/>
      <c r="I45" s="27"/>
      <c r="J45" s="27"/>
    </row>
    <row r="46" spans="1:10" ht="12" customHeight="1" x14ac:dyDescent="0.2">
      <c r="A46" s="27"/>
      <c r="B46" s="27"/>
      <c r="C46" s="27"/>
      <c r="D46" s="27" t="s">
        <v>19</v>
      </c>
      <c r="E46" s="30"/>
      <c r="F46" s="27"/>
      <c r="G46" s="27"/>
      <c r="H46" s="27"/>
      <c r="I46" s="13" t="s">
        <v>17</v>
      </c>
      <c r="J46" s="27"/>
    </row>
    <row r="47" spans="1:10" ht="12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ht="12" customHeight="1" x14ac:dyDescent="0.2">
      <c r="A48" s="13"/>
      <c r="B48" s="13"/>
      <c r="C48" s="13" t="s">
        <v>1</v>
      </c>
      <c r="D48" s="13"/>
      <c r="E48" s="13"/>
      <c r="F48" s="13"/>
      <c r="G48" s="13"/>
      <c r="H48" s="13"/>
      <c r="I48" s="13"/>
      <c r="J48" s="13"/>
    </row>
    <row r="49" ht="12" customHeight="1" x14ac:dyDescent="0.2"/>
  </sheetData>
  <mergeCells count="1">
    <mergeCell ref="G5:J5"/>
  </mergeCells>
  <hyperlinks>
    <hyperlink ref="J7" r:id="rId1"/>
    <hyperlink ref="J6" r:id="rId2"/>
  </hyperlinks>
  <pageMargins left="0.70866141732283472" right="0.70866141732283472" top="0.74803149606299213" bottom="0.74803149606299213" header="0.31496062992125984" footer="0.31496062992125984"/>
  <pageSetup paperSize="9" fitToWidth="2" orientation="portrait" verticalDpi="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W53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D7" sqref="D7"/>
    </sheetView>
  </sheetViews>
  <sheetFormatPr defaultColWidth="8.85546875" defaultRowHeight="12.75" x14ac:dyDescent="0.2"/>
  <cols>
    <col min="1" max="1" width="7.710937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5.7109375" style="3" customWidth="1"/>
    <col min="11" max="11" width="3.7109375" style="3" customWidth="1"/>
    <col min="12" max="23" width="12.7109375" style="3" customWidth="1"/>
    <col min="24" max="16384" width="8.85546875" style="3"/>
  </cols>
  <sheetData>
    <row r="1" spans="1:23" ht="23.25" x14ac:dyDescent="0.35">
      <c r="A1" s="20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customHeight="1" x14ac:dyDescent="0.25">
      <c r="A3" s="6">
        <v>1</v>
      </c>
      <c r="B3" s="2"/>
      <c r="C3" s="7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8" customFormat="1" ht="12" customHeight="1" x14ac:dyDescent="0.2">
      <c r="A4" s="10" t="s">
        <v>147</v>
      </c>
      <c r="H4" s="9"/>
    </row>
    <row r="5" spans="1:23" s="8" customFormat="1" ht="12" customHeight="1" x14ac:dyDescent="0.2">
      <c r="H5" s="9"/>
    </row>
    <row r="6" spans="1:23" s="8" customFormat="1" ht="12" customHeight="1" x14ac:dyDescent="0.2">
      <c r="E6" s="10"/>
      <c r="H6" s="9"/>
      <c r="L6" s="11"/>
      <c r="M6" s="11"/>
      <c r="N6" s="11"/>
      <c r="O6" s="24"/>
      <c r="P6" s="11"/>
      <c r="Q6" s="11"/>
      <c r="R6" s="11"/>
      <c r="S6" s="11"/>
      <c r="T6" s="11"/>
      <c r="U6" s="11"/>
      <c r="V6" s="11"/>
      <c r="W6" s="11"/>
    </row>
    <row r="7" spans="1:23" s="8" customFormat="1" ht="12" customHeight="1" x14ac:dyDescent="0.2">
      <c r="E7" s="10"/>
      <c r="H7" s="9"/>
      <c r="L7" s="11"/>
      <c r="M7" s="11"/>
      <c r="N7" s="11"/>
      <c r="O7" s="24"/>
      <c r="P7" s="11"/>
      <c r="Q7" s="11"/>
      <c r="R7" s="11"/>
      <c r="S7" s="11"/>
      <c r="T7" s="11"/>
      <c r="U7" s="11"/>
      <c r="V7" s="11"/>
      <c r="W7" s="11"/>
    </row>
    <row r="8" spans="1:23" s="8" customFormat="1" ht="12" customHeight="1" x14ac:dyDescent="0.2">
      <c r="E8" s="10"/>
      <c r="H8" s="9"/>
      <c r="O8" s="12"/>
    </row>
    <row r="9" spans="1:23" s="8" customFormat="1" ht="12" customHeight="1" x14ac:dyDescent="0.2">
      <c r="E9" s="10"/>
      <c r="H9" s="9" t="s">
        <v>0</v>
      </c>
      <c r="I9" s="9"/>
      <c r="O9" s="12"/>
    </row>
    <row r="10" spans="1:23" s="8" customFormat="1" ht="12" customHeight="1" x14ac:dyDescent="0.2">
      <c r="E10" s="10"/>
      <c r="H10" s="9"/>
      <c r="L10" s="18"/>
      <c r="M10" s="18"/>
      <c r="N10" s="18"/>
      <c r="O10" s="25"/>
      <c r="P10" s="18"/>
      <c r="Q10" s="18"/>
      <c r="R10" s="18"/>
      <c r="S10" s="18"/>
      <c r="T10" s="18"/>
      <c r="U10" s="18"/>
      <c r="V10" s="18"/>
      <c r="W10" s="18"/>
    </row>
    <row r="11" spans="1:23" ht="12" customHeight="1" x14ac:dyDescent="0.2">
      <c r="A11" s="13">
        <f>MAX(A$3:A10)+0.01</f>
        <v>1.01</v>
      </c>
      <c r="B11" s="13"/>
      <c r="C11" s="13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">
      <c r="A13" s="8"/>
      <c r="B13" s="8"/>
      <c r="C13" s="10" t="s">
        <v>32</v>
      </c>
      <c r="D13" s="8"/>
      <c r="E13" s="34"/>
      <c r="F13" s="34"/>
      <c r="G13" s="34"/>
      <c r="H13" s="34"/>
      <c r="I13" s="34"/>
      <c r="J13" s="8"/>
      <c r="K13" s="8"/>
      <c r="L13" s="35" t="s">
        <v>26</v>
      </c>
      <c r="M13" s="35" t="s">
        <v>27</v>
      </c>
      <c r="N13" s="35" t="s">
        <v>28</v>
      </c>
      <c r="O13" s="35" t="s">
        <v>29</v>
      </c>
      <c r="P13" s="35" t="s">
        <v>30</v>
      </c>
      <c r="Q13" s="35" t="s">
        <v>31</v>
      </c>
      <c r="R13" s="35"/>
      <c r="S13" s="35"/>
      <c r="T13" s="35"/>
      <c r="U13" s="35"/>
      <c r="V13" s="35"/>
      <c r="W13" s="35"/>
    </row>
    <row r="14" spans="1:23" x14ac:dyDescent="0.2">
      <c r="A14" s="8"/>
      <c r="B14" s="8"/>
      <c r="C14" s="8"/>
      <c r="D14" s="8"/>
      <c r="E14" s="9"/>
      <c r="F14" s="9"/>
      <c r="G14" s="9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">
      <c r="A15" s="8"/>
      <c r="B15" s="8"/>
      <c r="C15" s="8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">
      <c r="A16" s="8"/>
      <c r="B16" s="8"/>
      <c r="C16" s="8"/>
      <c r="D16" s="8" t="s">
        <v>33</v>
      </c>
      <c r="E16" s="8"/>
      <c r="F16" s="8"/>
      <c r="G16" s="8"/>
      <c r="H16" s="9" t="s">
        <v>3</v>
      </c>
      <c r="I16" s="8"/>
      <c r="J16" s="8"/>
      <c r="K16" s="8"/>
      <c r="L16" s="36">
        <v>60</v>
      </c>
      <c r="M16" s="36">
        <v>80</v>
      </c>
      <c r="N16" s="36">
        <v>80</v>
      </c>
      <c r="O16" s="36">
        <v>75</v>
      </c>
      <c r="P16" s="36">
        <v>60</v>
      </c>
      <c r="Q16" s="36">
        <v>10</v>
      </c>
      <c r="R16" s="8"/>
      <c r="S16" s="8"/>
      <c r="T16" s="8"/>
      <c r="U16" s="8"/>
      <c r="V16" s="8"/>
      <c r="W16" s="8"/>
    </row>
    <row r="17" spans="1:23" x14ac:dyDescent="0.2">
      <c r="A17" s="8"/>
      <c r="B17" s="8"/>
      <c r="C17" s="8"/>
      <c r="D17" s="8" t="s">
        <v>34</v>
      </c>
      <c r="E17" s="8"/>
      <c r="F17" s="8"/>
      <c r="G17" s="8"/>
      <c r="H17" s="9" t="s">
        <v>48</v>
      </c>
      <c r="I17" s="8"/>
      <c r="J17" s="8"/>
      <c r="K17" s="8"/>
      <c r="L17" s="36">
        <v>400</v>
      </c>
      <c r="M17" s="36">
        <v>180</v>
      </c>
      <c r="N17" s="36" t="s">
        <v>50</v>
      </c>
      <c r="O17" s="36" t="s">
        <v>50</v>
      </c>
      <c r="P17" s="36">
        <v>320</v>
      </c>
      <c r="Q17" s="36">
        <v>150</v>
      </c>
      <c r="R17" s="8"/>
      <c r="S17" s="8"/>
      <c r="T17" s="8"/>
      <c r="U17" s="8"/>
      <c r="V17" s="8"/>
      <c r="W17" s="8"/>
    </row>
    <row r="18" spans="1:23" x14ac:dyDescent="0.2">
      <c r="A18" s="8"/>
      <c r="B18" s="8"/>
      <c r="C18" s="8"/>
      <c r="D18" s="8" t="s">
        <v>35</v>
      </c>
      <c r="E18" s="8"/>
      <c r="F18" s="8"/>
      <c r="G18" s="8"/>
      <c r="H18" s="9" t="s">
        <v>49</v>
      </c>
      <c r="I18" s="8"/>
      <c r="J18" s="8"/>
      <c r="K18" s="8"/>
      <c r="L18" s="36" t="s">
        <v>50</v>
      </c>
      <c r="M18" s="36">
        <v>1200</v>
      </c>
      <c r="N18" s="36">
        <v>750</v>
      </c>
      <c r="O18" s="36">
        <v>500</v>
      </c>
      <c r="P18" s="36" t="s">
        <v>50</v>
      </c>
      <c r="Q18" s="36">
        <v>3000</v>
      </c>
      <c r="R18" s="8"/>
      <c r="S18" s="8"/>
      <c r="T18" s="8"/>
      <c r="U18" s="8"/>
      <c r="V18" s="8"/>
      <c r="W18" s="8"/>
    </row>
    <row r="19" spans="1:23" x14ac:dyDescent="0.2">
      <c r="A19" s="8"/>
      <c r="B19" s="8"/>
      <c r="C19" s="8"/>
      <c r="D19" s="8" t="s">
        <v>36</v>
      </c>
      <c r="E19" s="8"/>
      <c r="F19" s="8"/>
      <c r="G19" s="8"/>
      <c r="H19" s="9" t="s">
        <v>42</v>
      </c>
      <c r="I19" s="8"/>
      <c r="J19" s="8"/>
      <c r="K19" s="8"/>
      <c r="L19" s="36" t="s">
        <v>51</v>
      </c>
      <c r="M19" s="36" t="s">
        <v>52</v>
      </c>
      <c r="N19" s="36" t="s">
        <v>53</v>
      </c>
      <c r="O19" s="36" t="s">
        <v>52</v>
      </c>
      <c r="P19" s="36" t="s">
        <v>51</v>
      </c>
      <c r="Q19" s="36" t="s">
        <v>53</v>
      </c>
      <c r="R19" s="8"/>
      <c r="S19" s="8"/>
      <c r="T19" s="8"/>
      <c r="U19" s="8"/>
      <c r="V19" s="8"/>
      <c r="W19" s="8"/>
    </row>
    <row r="20" spans="1:23" x14ac:dyDescent="0.2">
      <c r="A20" s="8"/>
      <c r="B20" s="8"/>
      <c r="C20" s="8"/>
      <c r="D20" s="8" t="s">
        <v>37</v>
      </c>
      <c r="E20" s="8"/>
      <c r="F20" s="8"/>
      <c r="G20" s="8"/>
      <c r="H20" s="9" t="s">
        <v>47</v>
      </c>
      <c r="I20" s="8"/>
      <c r="J20" s="8"/>
      <c r="K20" s="8"/>
      <c r="L20" s="36" t="s">
        <v>54</v>
      </c>
      <c r="M20" s="36" t="s">
        <v>50</v>
      </c>
      <c r="N20" s="36" t="s">
        <v>55</v>
      </c>
      <c r="O20" s="36" t="s">
        <v>56</v>
      </c>
      <c r="P20" s="36" t="s">
        <v>57</v>
      </c>
      <c r="Q20" s="36" t="s">
        <v>54</v>
      </c>
      <c r="R20" s="8"/>
      <c r="S20" s="8"/>
      <c r="T20" s="8"/>
      <c r="U20" s="8"/>
      <c r="V20" s="8"/>
      <c r="W20" s="8"/>
    </row>
    <row r="21" spans="1:23" x14ac:dyDescent="0.2">
      <c r="A21" s="8"/>
      <c r="B21" s="8"/>
      <c r="C21" s="8"/>
      <c r="D21" s="8" t="s">
        <v>38</v>
      </c>
      <c r="E21" s="8"/>
      <c r="F21" s="8"/>
      <c r="G21" s="8"/>
      <c r="H21" s="9" t="s">
        <v>43</v>
      </c>
      <c r="I21" s="8"/>
      <c r="J21" s="8"/>
      <c r="K21" s="8"/>
      <c r="L21" s="37">
        <v>0.1</v>
      </c>
      <c r="M21" s="37">
        <v>0.69</v>
      </c>
      <c r="N21" s="37" t="s">
        <v>51</v>
      </c>
      <c r="O21" s="37" t="s">
        <v>51</v>
      </c>
      <c r="P21" s="37">
        <v>0.99</v>
      </c>
      <c r="Q21" s="37">
        <v>0.59</v>
      </c>
      <c r="R21" s="8"/>
      <c r="S21" s="8"/>
      <c r="T21" s="8"/>
      <c r="U21" s="8"/>
      <c r="V21" s="8"/>
      <c r="W21" s="8"/>
    </row>
    <row r="22" spans="1:23" x14ac:dyDescent="0.2">
      <c r="A22" s="8"/>
      <c r="B22" s="8"/>
      <c r="C22" s="8"/>
      <c r="D22" s="8" t="s">
        <v>39</v>
      </c>
      <c r="E22" s="8"/>
      <c r="F22" s="8"/>
      <c r="G22" s="8"/>
      <c r="H22" s="9" t="s">
        <v>44</v>
      </c>
      <c r="I22" s="8"/>
      <c r="J22" s="8"/>
      <c r="K22" s="8"/>
      <c r="L22" s="37" t="s">
        <v>51</v>
      </c>
      <c r="M22" s="37">
        <v>0.04</v>
      </c>
      <c r="N22" s="37">
        <v>0.1</v>
      </c>
      <c r="O22" s="37">
        <v>0.05</v>
      </c>
      <c r="P22" s="37" t="s">
        <v>51</v>
      </c>
      <c r="Q22" s="37">
        <v>0.06</v>
      </c>
      <c r="R22" s="8"/>
      <c r="S22" s="8"/>
      <c r="T22" s="8"/>
      <c r="U22" s="8"/>
      <c r="V22" s="8"/>
      <c r="W22" s="8"/>
    </row>
    <row r="23" spans="1:23" x14ac:dyDescent="0.2">
      <c r="A23" s="8"/>
      <c r="B23" s="8"/>
      <c r="C23" s="8"/>
      <c r="D23" s="8" t="s">
        <v>40</v>
      </c>
      <c r="E23" s="8"/>
      <c r="F23" s="8"/>
      <c r="G23" s="8"/>
      <c r="H23" s="9" t="s">
        <v>45</v>
      </c>
      <c r="I23" s="8"/>
      <c r="J23" s="8"/>
      <c r="K23" s="8"/>
      <c r="L23" s="36">
        <v>10</v>
      </c>
      <c r="M23" s="36" t="s">
        <v>51</v>
      </c>
      <c r="N23" s="36">
        <v>35</v>
      </c>
      <c r="O23" s="36">
        <v>20</v>
      </c>
      <c r="P23" s="36">
        <v>50</v>
      </c>
      <c r="Q23" s="36">
        <v>45</v>
      </c>
      <c r="R23" s="8"/>
      <c r="S23" s="8"/>
      <c r="T23" s="8"/>
      <c r="U23" s="8"/>
      <c r="V23" s="8"/>
      <c r="W23" s="8"/>
    </row>
    <row r="24" spans="1:23" x14ac:dyDescent="0.2">
      <c r="A24" s="8"/>
      <c r="B24" s="8"/>
      <c r="C24" s="8"/>
      <c r="D24" s="8" t="s">
        <v>41</v>
      </c>
      <c r="E24" s="8"/>
      <c r="F24" s="8"/>
      <c r="G24" s="8"/>
      <c r="H24" s="9" t="s">
        <v>46</v>
      </c>
      <c r="I24" s="8"/>
      <c r="J24" s="8"/>
      <c r="K24" s="8"/>
      <c r="L24" s="36">
        <v>50</v>
      </c>
      <c r="M24" s="36" t="s">
        <v>51</v>
      </c>
      <c r="N24" s="36">
        <v>100</v>
      </c>
      <c r="O24" s="36">
        <v>200</v>
      </c>
      <c r="P24" s="36">
        <v>50</v>
      </c>
      <c r="Q24" s="36">
        <v>300</v>
      </c>
      <c r="R24" s="8"/>
      <c r="S24" s="8"/>
      <c r="T24" s="8"/>
      <c r="U24" s="8"/>
      <c r="V24" s="8"/>
      <c r="W24" s="8"/>
    </row>
    <row r="25" spans="1:23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2" customHeight="1" x14ac:dyDescent="0.2">
      <c r="A28" s="13">
        <f>MAX(A$3:A27)+0.01</f>
        <v>1.02</v>
      </c>
      <c r="B28" s="13"/>
      <c r="C28" s="13" t="s">
        <v>80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">
      <c r="A29" s="8"/>
      <c r="B29" s="8"/>
      <c r="C29" s="8"/>
      <c r="D29" s="8"/>
      <c r="E29" s="8"/>
      <c r="F29" s="8"/>
      <c r="G29" s="8"/>
      <c r="H29" s="8"/>
      <c r="I29" s="8"/>
      <c r="J29" s="43" t="s">
        <v>85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">
      <c r="A30" s="8"/>
      <c r="B30" s="8"/>
      <c r="C30" s="10" t="s">
        <v>32</v>
      </c>
      <c r="D30" s="8"/>
      <c r="E30" s="34"/>
      <c r="F30" s="34"/>
      <c r="G30" s="34"/>
      <c r="H30" s="34"/>
      <c r="I30" s="34"/>
      <c r="J30" s="23">
        <v>1</v>
      </c>
      <c r="K30" s="8"/>
      <c r="L30" s="35" t="s">
        <v>26</v>
      </c>
      <c r="M30" s="35" t="s">
        <v>27</v>
      </c>
      <c r="N30" s="35" t="s">
        <v>28</v>
      </c>
      <c r="O30" s="35" t="s">
        <v>29</v>
      </c>
      <c r="P30" s="35" t="s">
        <v>30</v>
      </c>
      <c r="Q30" s="35" t="s">
        <v>31</v>
      </c>
      <c r="R30" s="35"/>
      <c r="S30" s="35"/>
      <c r="T30" s="35"/>
      <c r="U30" s="35"/>
      <c r="V30" s="35"/>
      <c r="W30" s="35"/>
    </row>
    <row r="31" spans="1:23" x14ac:dyDescent="0.2">
      <c r="A31" s="8"/>
      <c r="B31" s="8"/>
      <c r="C31" s="8"/>
      <c r="D31" s="8"/>
      <c r="E31" s="9"/>
      <c r="F31" s="9"/>
      <c r="G31" s="9"/>
      <c r="H31" s="9"/>
      <c r="I31" s="9"/>
      <c r="J31" s="23">
        <f t="shared" ref="J31:J41" si="0">J30+1</f>
        <v>2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">
      <c r="A32" s="8"/>
      <c r="B32" s="8"/>
      <c r="C32" s="8"/>
      <c r="D32" s="8"/>
      <c r="E32" s="8"/>
      <c r="F32" s="8"/>
      <c r="G32" s="8"/>
      <c r="H32" s="9"/>
      <c r="I32" s="8"/>
      <c r="J32" s="23">
        <f t="shared" si="0"/>
        <v>3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">
      <c r="A33" s="8"/>
      <c r="B33" s="8"/>
      <c r="C33" s="8"/>
      <c r="D33" s="8" t="s">
        <v>33</v>
      </c>
      <c r="E33" s="8"/>
      <c r="F33" s="8"/>
      <c r="G33" s="8"/>
      <c r="H33" s="9" t="s">
        <v>3</v>
      </c>
      <c r="I33" s="8"/>
      <c r="J33" s="23">
        <f t="shared" si="0"/>
        <v>4</v>
      </c>
      <c r="K33" s="8"/>
      <c r="L33" s="36">
        <f t="shared" ref="L33:Q41" si="1">L16</f>
        <v>60</v>
      </c>
      <c r="M33" s="36">
        <f t="shared" si="1"/>
        <v>80</v>
      </c>
      <c r="N33" s="36">
        <f t="shared" si="1"/>
        <v>80</v>
      </c>
      <c r="O33" s="36">
        <f t="shared" si="1"/>
        <v>75</v>
      </c>
      <c r="P33" s="36">
        <f t="shared" si="1"/>
        <v>60</v>
      </c>
      <c r="Q33" s="36">
        <f t="shared" si="1"/>
        <v>10</v>
      </c>
      <c r="R33" s="8"/>
      <c r="S33" s="8"/>
      <c r="T33" s="8"/>
      <c r="U33" s="8"/>
      <c r="V33" s="8"/>
      <c r="W33" s="8"/>
    </row>
    <row r="34" spans="1:23" x14ac:dyDescent="0.2">
      <c r="A34" s="8"/>
      <c r="B34" s="8"/>
      <c r="C34" s="8"/>
      <c r="D34" s="8" t="s">
        <v>34</v>
      </c>
      <c r="E34" s="8"/>
      <c r="F34" s="8"/>
      <c r="G34" s="8"/>
      <c r="H34" s="9" t="s">
        <v>48</v>
      </c>
      <c r="I34" s="8"/>
      <c r="J34" s="23">
        <f t="shared" si="0"/>
        <v>5</v>
      </c>
      <c r="K34" s="8"/>
      <c r="L34" s="36">
        <f t="shared" si="1"/>
        <v>400</v>
      </c>
      <c r="M34" s="36">
        <f t="shared" si="1"/>
        <v>180</v>
      </c>
      <c r="N34" s="40">
        <v>100000</v>
      </c>
      <c r="O34" s="40">
        <v>100000</v>
      </c>
      <c r="P34" s="36">
        <f t="shared" si="1"/>
        <v>320</v>
      </c>
      <c r="Q34" s="36">
        <f t="shared" si="1"/>
        <v>150</v>
      </c>
      <c r="R34" s="8"/>
      <c r="S34" s="8"/>
      <c r="T34" s="8"/>
      <c r="U34" s="8"/>
      <c r="V34" s="8"/>
      <c r="W34" s="8"/>
    </row>
    <row r="35" spans="1:23" x14ac:dyDescent="0.2">
      <c r="A35" s="8"/>
      <c r="B35" s="8"/>
      <c r="C35" s="8"/>
      <c r="D35" s="8" t="s">
        <v>35</v>
      </c>
      <c r="E35" s="8"/>
      <c r="F35" s="8"/>
      <c r="G35" s="8"/>
      <c r="H35" s="9" t="s">
        <v>49</v>
      </c>
      <c r="I35" s="8"/>
      <c r="J35" s="23">
        <f t="shared" si="0"/>
        <v>6</v>
      </c>
      <c r="K35" s="8"/>
      <c r="L35" s="40">
        <v>100000</v>
      </c>
      <c r="M35" s="36">
        <f t="shared" si="1"/>
        <v>1200</v>
      </c>
      <c r="N35" s="36">
        <f t="shared" si="1"/>
        <v>750</v>
      </c>
      <c r="O35" s="36">
        <f t="shared" si="1"/>
        <v>500</v>
      </c>
      <c r="P35" s="40">
        <v>100000</v>
      </c>
      <c r="Q35" s="36">
        <f t="shared" si="1"/>
        <v>3000</v>
      </c>
      <c r="R35" s="8"/>
      <c r="S35" s="8"/>
      <c r="T35" s="8"/>
      <c r="U35" s="8"/>
      <c r="V35" s="8"/>
      <c r="W35" s="8"/>
    </row>
    <row r="36" spans="1:23" x14ac:dyDescent="0.2">
      <c r="A36" s="8"/>
      <c r="B36" s="8"/>
      <c r="C36" s="8"/>
      <c r="D36" s="8" t="s">
        <v>36</v>
      </c>
      <c r="E36" s="8"/>
      <c r="F36" s="8"/>
      <c r="G36" s="8"/>
      <c r="H36" s="9" t="s">
        <v>42</v>
      </c>
      <c r="I36" s="8"/>
      <c r="J36" s="23">
        <f t="shared" si="0"/>
        <v>7</v>
      </c>
      <c r="K36" s="8"/>
      <c r="L36" s="40">
        <v>1</v>
      </c>
      <c r="M36" s="40">
        <v>1</v>
      </c>
      <c r="N36" s="40">
        <v>0</v>
      </c>
      <c r="O36" s="40">
        <v>1</v>
      </c>
      <c r="P36" s="40">
        <v>1</v>
      </c>
      <c r="Q36" s="40">
        <v>0</v>
      </c>
      <c r="R36" s="8"/>
      <c r="S36" s="8"/>
      <c r="T36" s="8"/>
      <c r="U36" s="8"/>
      <c r="V36" s="8"/>
      <c r="W36" s="8"/>
    </row>
    <row r="37" spans="1:23" x14ac:dyDescent="0.2">
      <c r="A37" s="8"/>
      <c r="B37" s="8"/>
      <c r="C37" s="8"/>
      <c r="D37" s="8" t="s">
        <v>37</v>
      </c>
      <c r="E37" s="8"/>
      <c r="F37" s="8"/>
      <c r="G37" s="8"/>
      <c r="H37" s="9" t="s">
        <v>47</v>
      </c>
      <c r="I37" s="8"/>
      <c r="J37" s="23">
        <f t="shared" si="0"/>
        <v>8</v>
      </c>
      <c r="K37" s="8"/>
      <c r="L37" s="40">
        <v>1250</v>
      </c>
      <c r="M37" s="40">
        <v>100000</v>
      </c>
      <c r="N37" s="40">
        <v>2000</v>
      </c>
      <c r="O37" s="40">
        <v>1500</v>
      </c>
      <c r="P37" s="40">
        <v>3000</v>
      </c>
      <c r="Q37" s="40">
        <v>1250</v>
      </c>
      <c r="R37" s="8"/>
      <c r="S37" s="8"/>
      <c r="T37" s="8"/>
      <c r="U37" s="8"/>
      <c r="V37" s="8"/>
      <c r="W37" s="8"/>
    </row>
    <row r="38" spans="1:23" x14ac:dyDescent="0.2">
      <c r="A38" s="8"/>
      <c r="B38" s="8"/>
      <c r="C38" s="8"/>
      <c r="D38" s="8" t="s">
        <v>38</v>
      </c>
      <c r="E38" s="8"/>
      <c r="F38" s="8"/>
      <c r="G38" s="8"/>
      <c r="H38" s="9" t="s">
        <v>43</v>
      </c>
      <c r="I38" s="8"/>
      <c r="J38" s="23">
        <f t="shared" si="0"/>
        <v>9</v>
      </c>
      <c r="K38" s="8"/>
      <c r="L38" s="37">
        <f t="shared" si="1"/>
        <v>0.1</v>
      </c>
      <c r="M38" s="37">
        <f t="shared" si="1"/>
        <v>0.69</v>
      </c>
      <c r="N38" s="41">
        <v>0</v>
      </c>
      <c r="O38" s="41">
        <v>0</v>
      </c>
      <c r="P38" s="37">
        <f t="shared" si="1"/>
        <v>0.99</v>
      </c>
      <c r="Q38" s="37">
        <f t="shared" si="1"/>
        <v>0.59</v>
      </c>
      <c r="R38" s="8"/>
      <c r="S38" s="8"/>
      <c r="T38" s="8"/>
      <c r="U38" s="8"/>
      <c r="V38" s="8"/>
      <c r="W38" s="8"/>
    </row>
    <row r="39" spans="1:23" x14ac:dyDescent="0.2">
      <c r="A39" s="8"/>
      <c r="B39" s="8"/>
      <c r="C39" s="8"/>
      <c r="D39" s="8" t="s">
        <v>39</v>
      </c>
      <c r="E39" s="8"/>
      <c r="F39" s="8"/>
      <c r="G39" s="8"/>
      <c r="H39" s="9" t="s">
        <v>44</v>
      </c>
      <c r="I39" s="8"/>
      <c r="J39" s="23">
        <f t="shared" si="0"/>
        <v>10</v>
      </c>
      <c r="K39" s="8"/>
      <c r="L39" s="41">
        <v>0</v>
      </c>
      <c r="M39" s="37">
        <f t="shared" si="1"/>
        <v>0.04</v>
      </c>
      <c r="N39" s="37">
        <f t="shared" si="1"/>
        <v>0.1</v>
      </c>
      <c r="O39" s="37">
        <f t="shared" si="1"/>
        <v>0.05</v>
      </c>
      <c r="P39" s="41">
        <v>0</v>
      </c>
      <c r="Q39" s="37">
        <f t="shared" si="1"/>
        <v>0.06</v>
      </c>
      <c r="R39" s="8"/>
      <c r="S39" s="8"/>
      <c r="T39" s="8"/>
      <c r="U39" s="8"/>
      <c r="V39" s="8"/>
      <c r="W39" s="8"/>
    </row>
    <row r="40" spans="1:23" x14ac:dyDescent="0.2">
      <c r="A40" s="8"/>
      <c r="B40" s="8"/>
      <c r="C40" s="8"/>
      <c r="D40" s="8" t="s">
        <v>40</v>
      </c>
      <c r="E40" s="8"/>
      <c r="F40" s="8"/>
      <c r="G40" s="8"/>
      <c r="H40" s="9" t="s">
        <v>45</v>
      </c>
      <c r="I40" s="8"/>
      <c r="J40" s="23">
        <f t="shared" si="0"/>
        <v>11</v>
      </c>
      <c r="K40" s="8"/>
      <c r="L40" s="36">
        <f t="shared" si="1"/>
        <v>10</v>
      </c>
      <c r="M40" s="40">
        <v>0</v>
      </c>
      <c r="N40" s="36">
        <f t="shared" si="1"/>
        <v>35</v>
      </c>
      <c r="O40" s="36">
        <f t="shared" si="1"/>
        <v>20</v>
      </c>
      <c r="P40" s="36">
        <f t="shared" si="1"/>
        <v>50</v>
      </c>
      <c r="Q40" s="36">
        <f t="shared" si="1"/>
        <v>45</v>
      </c>
      <c r="R40" s="8"/>
      <c r="S40" s="8"/>
      <c r="T40" s="8"/>
      <c r="U40" s="8"/>
      <c r="V40" s="8"/>
      <c r="W40" s="8"/>
    </row>
    <row r="41" spans="1:23" x14ac:dyDescent="0.2">
      <c r="A41" s="8"/>
      <c r="B41" s="8"/>
      <c r="C41" s="8"/>
      <c r="D41" s="8" t="s">
        <v>41</v>
      </c>
      <c r="E41" s="8"/>
      <c r="F41" s="8"/>
      <c r="G41" s="8"/>
      <c r="H41" s="9" t="s">
        <v>46</v>
      </c>
      <c r="I41" s="8"/>
      <c r="J41" s="23">
        <f t="shared" si="0"/>
        <v>12</v>
      </c>
      <c r="K41" s="8"/>
      <c r="L41" s="36">
        <f t="shared" si="1"/>
        <v>50</v>
      </c>
      <c r="M41" s="40">
        <v>100000</v>
      </c>
      <c r="N41" s="36">
        <f t="shared" si="1"/>
        <v>100</v>
      </c>
      <c r="O41" s="36">
        <f t="shared" si="1"/>
        <v>200</v>
      </c>
      <c r="P41" s="36">
        <f t="shared" si="1"/>
        <v>50</v>
      </c>
      <c r="Q41" s="36">
        <f t="shared" si="1"/>
        <v>300</v>
      </c>
      <c r="R41" s="8"/>
      <c r="S41" s="8"/>
      <c r="T41" s="8"/>
      <c r="U41" s="8"/>
      <c r="V41" s="8"/>
      <c r="W41" s="8"/>
    </row>
    <row r="42" spans="1:23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" customHeight="1" x14ac:dyDescent="0.2">
      <c r="A43" s="13">
        <f>MAX(A$3:A42)+0.01</f>
        <v>1.03</v>
      </c>
      <c r="B43" s="13"/>
      <c r="C43" s="13" t="s">
        <v>70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2">
      <c r="A45" s="8"/>
      <c r="B45" s="8"/>
      <c r="C45" s="10" t="s">
        <v>81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">
      <c r="A46" s="8"/>
      <c r="B46" s="8"/>
      <c r="C46" s="10"/>
      <c r="D46" s="8" t="s">
        <v>82</v>
      </c>
      <c r="E46" s="8"/>
      <c r="F46" s="8"/>
      <c r="G46" s="8"/>
      <c r="H46" s="9" t="s">
        <v>79</v>
      </c>
      <c r="I46" s="8"/>
      <c r="J46" s="8"/>
      <c r="K46" s="8"/>
      <c r="L46" s="8">
        <v>1</v>
      </c>
      <c r="M46" s="8">
        <f t="shared" ref="M46:W46" si="2">L46+1</f>
        <v>2</v>
      </c>
      <c r="N46" s="8">
        <f t="shared" si="2"/>
        <v>3</v>
      </c>
      <c r="O46" s="8">
        <f t="shared" si="2"/>
        <v>4</v>
      </c>
      <c r="P46" s="8">
        <f t="shared" si="2"/>
        <v>5</v>
      </c>
      <c r="Q46" s="8">
        <f t="shared" si="2"/>
        <v>6</v>
      </c>
      <c r="R46" s="8">
        <f t="shared" si="2"/>
        <v>7</v>
      </c>
      <c r="S46" s="8">
        <f t="shared" si="2"/>
        <v>8</v>
      </c>
      <c r="T46" s="8">
        <f t="shared" si="2"/>
        <v>9</v>
      </c>
      <c r="U46" s="8">
        <f t="shared" si="2"/>
        <v>10</v>
      </c>
      <c r="V46" s="8">
        <f t="shared" si="2"/>
        <v>11</v>
      </c>
      <c r="W46" s="8">
        <f t="shared" si="2"/>
        <v>12</v>
      </c>
    </row>
    <row r="47" spans="1:23" x14ac:dyDescent="0.2">
      <c r="A47" s="8"/>
      <c r="B47" s="8"/>
      <c r="C47" s="8"/>
      <c r="D47" s="8" t="s">
        <v>73</v>
      </c>
      <c r="E47" s="8"/>
      <c r="F47" s="8"/>
      <c r="G47" s="8"/>
      <c r="H47" s="9" t="s">
        <v>76</v>
      </c>
      <c r="I47" s="8"/>
      <c r="J47" s="8"/>
      <c r="K47" s="8"/>
      <c r="L47" s="26">
        <v>300</v>
      </c>
      <c r="M47" s="26">
        <v>300</v>
      </c>
      <c r="N47" s="26">
        <v>300</v>
      </c>
      <c r="O47" s="26">
        <v>300</v>
      </c>
      <c r="P47" s="26">
        <v>300</v>
      </c>
      <c r="Q47" s="26">
        <v>450</v>
      </c>
      <c r="R47" s="26">
        <v>450</v>
      </c>
      <c r="S47" s="26">
        <v>300</v>
      </c>
      <c r="T47" s="26">
        <v>300</v>
      </c>
      <c r="U47" s="26">
        <v>300</v>
      </c>
      <c r="V47" s="26">
        <v>300</v>
      </c>
      <c r="W47" s="26">
        <v>600</v>
      </c>
    </row>
    <row r="48" spans="1:23" x14ac:dyDescent="0.2">
      <c r="A48" s="8"/>
      <c r="B48" s="8"/>
      <c r="C48" s="8"/>
      <c r="D48" s="8" t="s">
        <v>74</v>
      </c>
      <c r="E48" s="8"/>
      <c r="F48" s="8"/>
      <c r="G48" s="8"/>
      <c r="H48" s="9" t="s">
        <v>77</v>
      </c>
      <c r="I48" s="8"/>
      <c r="J48" s="8"/>
      <c r="K48" s="8"/>
      <c r="L48" s="26">
        <v>1000</v>
      </c>
      <c r="M48" s="26">
        <v>1000</v>
      </c>
      <c r="N48" s="26">
        <v>1000</v>
      </c>
      <c r="O48" s="26">
        <v>1000</v>
      </c>
      <c r="P48" s="26">
        <v>1000</v>
      </c>
      <c r="Q48" s="26">
        <v>1500</v>
      </c>
      <c r="R48" s="26">
        <v>1500</v>
      </c>
      <c r="S48" s="26">
        <v>1000</v>
      </c>
      <c r="T48" s="26">
        <v>1000</v>
      </c>
      <c r="U48" s="26">
        <v>1000</v>
      </c>
      <c r="V48" s="26">
        <v>1000</v>
      </c>
      <c r="W48" s="26">
        <v>2000</v>
      </c>
    </row>
    <row r="49" spans="1:23" x14ac:dyDescent="0.2">
      <c r="A49" s="8"/>
      <c r="B49" s="8"/>
      <c r="C49" s="8"/>
      <c r="D49" s="8" t="s">
        <v>75</v>
      </c>
      <c r="E49" s="8"/>
      <c r="F49" s="8"/>
      <c r="G49" s="8"/>
      <c r="H49" s="9" t="s">
        <v>78</v>
      </c>
      <c r="I49" s="8"/>
      <c r="J49" s="8"/>
      <c r="K49" s="8"/>
      <c r="L49" s="26">
        <v>2000</v>
      </c>
      <c r="M49" s="26">
        <v>2000</v>
      </c>
      <c r="N49" s="26">
        <v>2000</v>
      </c>
      <c r="O49" s="26">
        <v>2000</v>
      </c>
      <c r="P49" s="26">
        <v>2000</v>
      </c>
      <c r="Q49" s="26">
        <v>3000</v>
      </c>
      <c r="R49" s="26">
        <v>3000</v>
      </c>
      <c r="S49" s="26">
        <v>2000</v>
      </c>
      <c r="T49" s="26">
        <v>2000</v>
      </c>
      <c r="U49" s="26">
        <v>2000</v>
      </c>
      <c r="V49" s="26">
        <v>2000</v>
      </c>
      <c r="W49" s="26">
        <v>4000</v>
      </c>
    </row>
    <row r="50" spans="1:23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2">
      <c r="A51" s="8"/>
      <c r="B51" s="8"/>
      <c r="C51" s="8"/>
      <c r="D51" s="8" t="s">
        <v>83</v>
      </c>
      <c r="E51" s="8"/>
      <c r="F51" s="8"/>
      <c r="G51" s="8"/>
      <c r="H51" s="9" t="s">
        <v>84</v>
      </c>
      <c r="I51" s="8"/>
      <c r="J51" s="8"/>
      <c r="K51" s="8"/>
      <c r="L51" s="17">
        <v>0.05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2">
      <c r="A53" s="13"/>
      <c r="B53" s="13"/>
      <c r="C53" s="13" t="s">
        <v>1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AU251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5" sqref="A5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5.7109375" style="3" customWidth="1"/>
    <col min="11" max="11" width="3.7109375" style="3" customWidth="1"/>
    <col min="12" max="47" width="12.7109375" style="3" customWidth="1"/>
    <col min="48" max="16384" width="8.85546875" style="3"/>
  </cols>
  <sheetData>
    <row r="1" spans="1:47" ht="23.25" x14ac:dyDescent="0.35">
      <c r="A1" s="20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8" customHeight="1" x14ac:dyDescent="0.25">
      <c r="A3" s="6">
        <v>2</v>
      </c>
      <c r="B3" s="2"/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s="8" customFormat="1" ht="12" customHeight="1" x14ac:dyDescent="0.2">
      <c r="A4" s="10" t="s">
        <v>147</v>
      </c>
      <c r="H4" s="9"/>
    </row>
    <row r="5" spans="1:47" s="8" customFormat="1" ht="12" customHeight="1" x14ac:dyDescent="0.2">
      <c r="H5" s="9"/>
    </row>
    <row r="6" spans="1:47" s="8" customFormat="1" ht="12" customHeight="1" x14ac:dyDescent="0.2">
      <c r="E6" s="10" t="s">
        <v>60</v>
      </c>
      <c r="H6" s="9"/>
      <c r="L6" s="39">
        <v>42370</v>
      </c>
      <c r="M6" s="11">
        <f>L7+1</f>
        <v>42401</v>
      </c>
      <c r="N6" s="11">
        <f t="shared" ref="N6:AL6" si="0">M7+1</f>
        <v>42430</v>
      </c>
      <c r="O6" s="11">
        <f t="shared" si="0"/>
        <v>42461</v>
      </c>
      <c r="P6" s="11">
        <f t="shared" si="0"/>
        <v>42491</v>
      </c>
      <c r="Q6" s="11">
        <f t="shared" si="0"/>
        <v>42522</v>
      </c>
      <c r="R6" s="11">
        <f t="shared" si="0"/>
        <v>42552</v>
      </c>
      <c r="S6" s="11">
        <f t="shared" si="0"/>
        <v>42583</v>
      </c>
      <c r="T6" s="11">
        <f t="shared" si="0"/>
        <v>42614</v>
      </c>
      <c r="U6" s="11">
        <f t="shared" si="0"/>
        <v>42644</v>
      </c>
      <c r="V6" s="11">
        <f t="shared" si="0"/>
        <v>42675</v>
      </c>
      <c r="W6" s="11">
        <f t="shared" si="0"/>
        <v>42705</v>
      </c>
      <c r="X6" s="11">
        <f t="shared" si="0"/>
        <v>42736</v>
      </c>
      <c r="Y6" s="11">
        <f t="shared" si="0"/>
        <v>42767</v>
      </c>
      <c r="Z6" s="11">
        <f t="shared" si="0"/>
        <v>42795</v>
      </c>
      <c r="AA6" s="11">
        <f t="shared" si="0"/>
        <v>42826</v>
      </c>
      <c r="AB6" s="11">
        <f t="shared" si="0"/>
        <v>42856</v>
      </c>
      <c r="AC6" s="11">
        <f t="shared" si="0"/>
        <v>42887</v>
      </c>
      <c r="AD6" s="11">
        <f t="shared" si="0"/>
        <v>42917</v>
      </c>
      <c r="AE6" s="11">
        <f t="shared" si="0"/>
        <v>42948</v>
      </c>
      <c r="AF6" s="11">
        <f t="shared" si="0"/>
        <v>42979</v>
      </c>
      <c r="AG6" s="11">
        <f t="shared" si="0"/>
        <v>43009</v>
      </c>
      <c r="AH6" s="11">
        <f t="shared" si="0"/>
        <v>43040</v>
      </c>
      <c r="AI6" s="11">
        <f t="shared" si="0"/>
        <v>43070</v>
      </c>
      <c r="AJ6" s="11">
        <f t="shared" si="0"/>
        <v>43101</v>
      </c>
      <c r="AK6" s="11">
        <f t="shared" si="0"/>
        <v>43132</v>
      </c>
      <c r="AL6" s="11">
        <f t="shared" si="0"/>
        <v>43160</v>
      </c>
      <c r="AM6" s="11">
        <f t="shared" ref="AM6:AU6" si="1">AL7+1</f>
        <v>43191</v>
      </c>
      <c r="AN6" s="11">
        <f t="shared" si="1"/>
        <v>43221</v>
      </c>
      <c r="AO6" s="11">
        <f t="shared" si="1"/>
        <v>43252</v>
      </c>
      <c r="AP6" s="11">
        <f t="shared" si="1"/>
        <v>43282</v>
      </c>
      <c r="AQ6" s="11">
        <f t="shared" si="1"/>
        <v>43313</v>
      </c>
      <c r="AR6" s="11">
        <f t="shared" si="1"/>
        <v>43344</v>
      </c>
      <c r="AS6" s="11">
        <f t="shared" si="1"/>
        <v>43374</v>
      </c>
      <c r="AT6" s="11">
        <f t="shared" si="1"/>
        <v>43405</v>
      </c>
      <c r="AU6" s="11">
        <f t="shared" si="1"/>
        <v>43435</v>
      </c>
    </row>
    <row r="7" spans="1:47" s="8" customFormat="1" ht="12" customHeight="1" x14ac:dyDescent="0.2">
      <c r="E7" s="10" t="s">
        <v>61</v>
      </c>
      <c r="H7" s="9"/>
      <c r="L7" s="39">
        <f>EOMONTH(L6,0)</f>
        <v>42400</v>
      </c>
      <c r="M7" s="11">
        <f>EOMONTH(L6,1)</f>
        <v>42429</v>
      </c>
      <c r="N7" s="11">
        <f t="shared" ref="N7:AL7" si="2">EOMONTH(M6,1)</f>
        <v>42460</v>
      </c>
      <c r="O7" s="11">
        <f t="shared" si="2"/>
        <v>42490</v>
      </c>
      <c r="P7" s="11">
        <f t="shared" si="2"/>
        <v>42521</v>
      </c>
      <c r="Q7" s="11">
        <f t="shared" si="2"/>
        <v>42551</v>
      </c>
      <c r="R7" s="11">
        <f t="shared" si="2"/>
        <v>42582</v>
      </c>
      <c r="S7" s="11">
        <f t="shared" si="2"/>
        <v>42613</v>
      </c>
      <c r="T7" s="11">
        <f t="shared" si="2"/>
        <v>42643</v>
      </c>
      <c r="U7" s="11">
        <f t="shared" si="2"/>
        <v>42674</v>
      </c>
      <c r="V7" s="11">
        <f t="shared" si="2"/>
        <v>42704</v>
      </c>
      <c r="W7" s="11">
        <f t="shared" si="2"/>
        <v>42735</v>
      </c>
      <c r="X7" s="11">
        <f t="shared" si="2"/>
        <v>42766</v>
      </c>
      <c r="Y7" s="11">
        <f t="shared" si="2"/>
        <v>42794</v>
      </c>
      <c r="Z7" s="11">
        <f t="shared" si="2"/>
        <v>42825</v>
      </c>
      <c r="AA7" s="11">
        <f t="shared" si="2"/>
        <v>42855</v>
      </c>
      <c r="AB7" s="11">
        <f t="shared" si="2"/>
        <v>42886</v>
      </c>
      <c r="AC7" s="11">
        <f t="shared" si="2"/>
        <v>42916</v>
      </c>
      <c r="AD7" s="11">
        <f t="shared" si="2"/>
        <v>42947</v>
      </c>
      <c r="AE7" s="11">
        <f t="shared" si="2"/>
        <v>42978</v>
      </c>
      <c r="AF7" s="11">
        <f t="shared" si="2"/>
        <v>43008</v>
      </c>
      <c r="AG7" s="11">
        <f t="shared" si="2"/>
        <v>43039</v>
      </c>
      <c r="AH7" s="11">
        <f t="shared" si="2"/>
        <v>43069</v>
      </c>
      <c r="AI7" s="11">
        <f t="shared" si="2"/>
        <v>43100</v>
      </c>
      <c r="AJ7" s="11">
        <f t="shared" si="2"/>
        <v>43131</v>
      </c>
      <c r="AK7" s="11">
        <f t="shared" si="2"/>
        <v>43159</v>
      </c>
      <c r="AL7" s="11">
        <f t="shared" si="2"/>
        <v>43190</v>
      </c>
      <c r="AM7" s="11">
        <f t="shared" ref="AM7:AU7" si="3">EOMONTH(AL6,1)</f>
        <v>43220</v>
      </c>
      <c r="AN7" s="11">
        <f t="shared" si="3"/>
        <v>43251</v>
      </c>
      <c r="AO7" s="11">
        <f t="shared" si="3"/>
        <v>43281</v>
      </c>
      <c r="AP7" s="11">
        <f t="shared" si="3"/>
        <v>43312</v>
      </c>
      <c r="AQ7" s="11">
        <f t="shared" si="3"/>
        <v>43343</v>
      </c>
      <c r="AR7" s="11">
        <f t="shared" si="3"/>
        <v>43373</v>
      </c>
      <c r="AS7" s="11">
        <f t="shared" si="3"/>
        <v>43404</v>
      </c>
      <c r="AT7" s="11">
        <f t="shared" si="3"/>
        <v>43434</v>
      </c>
      <c r="AU7" s="11">
        <f t="shared" si="3"/>
        <v>43465</v>
      </c>
    </row>
    <row r="8" spans="1:47" s="8" customFormat="1" ht="12" customHeight="1" x14ac:dyDescent="0.2">
      <c r="E8" s="10" t="s">
        <v>62</v>
      </c>
      <c r="H8" s="9"/>
      <c r="L8" s="8">
        <f t="shared" ref="L8:AU8" si="4">K8+1</f>
        <v>1</v>
      </c>
      <c r="M8" s="8">
        <f t="shared" si="4"/>
        <v>2</v>
      </c>
      <c r="N8" s="8">
        <f t="shared" si="4"/>
        <v>3</v>
      </c>
      <c r="O8" s="12">
        <f t="shared" si="4"/>
        <v>4</v>
      </c>
      <c r="P8" s="8">
        <f t="shared" si="4"/>
        <v>5</v>
      </c>
      <c r="Q8" s="8">
        <f t="shared" si="4"/>
        <v>6</v>
      </c>
      <c r="R8" s="8">
        <f t="shared" si="4"/>
        <v>7</v>
      </c>
      <c r="S8" s="8">
        <f t="shared" si="4"/>
        <v>8</v>
      </c>
      <c r="T8" s="8">
        <f t="shared" si="4"/>
        <v>9</v>
      </c>
      <c r="U8" s="8">
        <f t="shared" si="4"/>
        <v>10</v>
      </c>
      <c r="V8" s="8">
        <f t="shared" si="4"/>
        <v>11</v>
      </c>
      <c r="W8" s="8">
        <f t="shared" si="4"/>
        <v>12</v>
      </c>
      <c r="X8" s="8">
        <f t="shared" si="4"/>
        <v>13</v>
      </c>
      <c r="Y8" s="8">
        <f t="shared" si="4"/>
        <v>14</v>
      </c>
      <c r="Z8" s="8">
        <f t="shared" si="4"/>
        <v>15</v>
      </c>
      <c r="AA8" s="8">
        <f t="shared" si="4"/>
        <v>16</v>
      </c>
      <c r="AB8" s="8">
        <f t="shared" si="4"/>
        <v>17</v>
      </c>
      <c r="AC8" s="8">
        <f t="shared" si="4"/>
        <v>18</v>
      </c>
      <c r="AD8" s="8">
        <f t="shared" si="4"/>
        <v>19</v>
      </c>
      <c r="AE8" s="8">
        <f t="shared" si="4"/>
        <v>20</v>
      </c>
      <c r="AF8" s="8">
        <f t="shared" si="4"/>
        <v>21</v>
      </c>
      <c r="AG8" s="8">
        <f t="shared" si="4"/>
        <v>22</v>
      </c>
      <c r="AH8" s="8">
        <f t="shared" si="4"/>
        <v>23</v>
      </c>
      <c r="AI8" s="8">
        <f t="shared" si="4"/>
        <v>24</v>
      </c>
      <c r="AJ8" s="8">
        <f t="shared" si="4"/>
        <v>25</v>
      </c>
      <c r="AK8" s="8">
        <f t="shared" si="4"/>
        <v>26</v>
      </c>
      <c r="AL8" s="8">
        <f t="shared" si="4"/>
        <v>27</v>
      </c>
      <c r="AM8" s="8">
        <f t="shared" si="4"/>
        <v>28</v>
      </c>
      <c r="AN8" s="8">
        <f t="shared" si="4"/>
        <v>29</v>
      </c>
      <c r="AO8" s="8">
        <f t="shared" si="4"/>
        <v>30</v>
      </c>
      <c r="AP8" s="8">
        <f t="shared" si="4"/>
        <v>31</v>
      </c>
      <c r="AQ8" s="8">
        <f t="shared" si="4"/>
        <v>32</v>
      </c>
      <c r="AR8" s="8">
        <f t="shared" si="4"/>
        <v>33</v>
      </c>
      <c r="AS8" s="8">
        <f t="shared" si="4"/>
        <v>34</v>
      </c>
      <c r="AT8" s="8">
        <f t="shared" si="4"/>
        <v>35</v>
      </c>
      <c r="AU8" s="8">
        <f t="shared" si="4"/>
        <v>36</v>
      </c>
    </row>
    <row r="9" spans="1:47" s="8" customFormat="1" ht="12" customHeight="1" x14ac:dyDescent="0.2">
      <c r="E9" s="10"/>
      <c r="H9" s="9" t="s">
        <v>0</v>
      </c>
      <c r="I9" s="9"/>
      <c r="J9" s="8" t="s">
        <v>114</v>
      </c>
      <c r="O9" s="12"/>
    </row>
    <row r="10" spans="1:47" s="8" customFormat="1" ht="12" customHeight="1" x14ac:dyDescent="0.2">
      <c r="E10" s="10"/>
      <c r="H10" s="9"/>
      <c r="L10" s="18"/>
      <c r="M10" s="18"/>
      <c r="N10" s="18"/>
      <c r="O10" s="25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47" ht="12" customHeight="1" x14ac:dyDescent="0.2">
      <c r="A11" s="13">
        <f>MAX(A$3:A10)+0.01</f>
        <v>2.0099999999999998</v>
      </c>
      <c r="B11" s="13"/>
      <c r="C11" s="13" t="s">
        <v>69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ht="12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 x14ac:dyDescent="0.2">
      <c r="A13" s="8"/>
      <c r="B13" s="8"/>
      <c r="C13" s="8" t="s">
        <v>66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 x14ac:dyDescent="0.2">
      <c r="A14" s="8"/>
      <c r="B14" s="8"/>
      <c r="C14" s="8" t="s">
        <v>63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 x14ac:dyDescent="0.2">
      <c r="A15" s="8"/>
      <c r="B15" s="8"/>
      <c r="C15" s="8" t="s">
        <v>64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x14ac:dyDescent="0.2">
      <c r="A16" s="8"/>
      <c r="B16" s="8"/>
      <c r="C16" s="8" t="s">
        <v>65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x14ac:dyDescent="0.2">
      <c r="A18" s="8"/>
      <c r="B18" s="8"/>
      <c r="C18" s="8" t="s">
        <v>67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x14ac:dyDescent="0.2">
      <c r="A20" s="8"/>
      <c r="B20" s="8"/>
      <c r="C20" s="8" t="s">
        <v>68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x14ac:dyDescent="0.2">
      <c r="A21" s="8"/>
      <c r="B21" s="8"/>
      <c r="C21" s="8" t="s">
        <v>112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x14ac:dyDescent="0.2">
      <c r="A23" s="8"/>
      <c r="B23" s="8"/>
      <c r="C23" s="8" t="s">
        <v>111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ht="12" customHeight="1" x14ac:dyDescent="0.2">
      <c r="A25" s="13">
        <f>MAX(A$3:A24)+0.01</f>
        <v>2.0199999999999996</v>
      </c>
      <c r="B25" s="13"/>
      <c r="C25" s="13" t="s">
        <v>70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x14ac:dyDescent="0.2">
      <c r="A27" s="8"/>
      <c r="B27" s="8"/>
      <c r="C27" s="8"/>
      <c r="D27" s="8" t="s">
        <v>71</v>
      </c>
      <c r="E27" s="8"/>
      <c r="F27" s="8"/>
      <c r="G27" s="8"/>
      <c r="H27" s="9" t="s">
        <v>79</v>
      </c>
      <c r="I27" s="8"/>
      <c r="J27" s="8"/>
      <c r="K27" s="8"/>
      <c r="L27" s="8">
        <f>MONTH(L7)</f>
        <v>1</v>
      </c>
      <c r="M27" s="8">
        <f t="shared" ref="M27:AU27" si="5">MONTH(M7)</f>
        <v>2</v>
      </c>
      <c r="N27" s="8">
        <f t="shared" si="5"/>
        <v>3</v>
      </c>
      <c r="O27" s="8">
        <f t="shared" si="5"/>
        <v>4</v>
      </c>
      <c r="P27" s="8">
        <f t="shared" si="5"/>
        <v>5</v>
      </c>
      <c r="Q27" s="8">
        <f t="shared" si="5"/>
        <v>6</v>
      </c>
      <c r="R27" s="8">
        <f t="shared" si="5"/>
        <v>7</v>
      </c>
      <c r="S27" s="8">
        <f t="shared" si="5"/>
        <v>8</v>
      </c>
      <c r="T27" s="8">
        <f t="shared" si="5"/>
        <v>9</v>
      </c>
      <c r="U27" s="8">
        <f t="shared" si="5"/>
        <v>10</v>
      </c>
      <c r="V27" s="8">
        <f t="shared" si="5"/>
        <v>11</v>
      </c>
      <c r="W27" s="8">
        <f t="shared" si="5"/>
        <v>12</v>
      </c>
      <c r="X27" s="8">
        <f t="shared" si="5"/>
        <v>1</v>
      </c>
      <c r="Y27" s="8">
        <f t="shared" si="5"/>
        <v>2</v>
      </c>
      <c r="Z27" s="8">
        <f t="shared" si="5"/>
        <v>3</v>
      </c>
      <c r="AA27" s="8">
        <f t="shared" si="5"/>
        <v>4</v>
      </c>
      <c r="AB27" s="8">
        <f t="shared" si="5"/>
        <v>5</v>
      </c>
      <c r="AC27" s="8">
        <f t="shared" si="5"/>
        <v>6</v>
      </c>
      <c r="AD27" s="8">
        <f t="shared" si="5"/>
        <v>7</v>
      </c>
      <c r="AE27" s="8">
        <f t="shared" si="5"/>
        <v>8</v>
      </c>
      <c r="AF27" s="8">
        <f t="shared" si="5"/>
        <v>9</v>
      </c>
      <c r="AG27" s="8">
        <f t="shared" si="5"/>
        <v>10</v>
      </c>
      <c r="AH27" s="8">
        <f t="shared" si="5"/>
        <v>11</v>
      </c>
      <c r="AI27" s="8">
        <f t="shared" si="5"/>
        <v>12</v>
      </c>
      <c r="AJ27" s="8">
        <f t="shared" si="5"/>
        <v>1</v>
      </c>
      <c r="AK27" s="8">
        <f t="shared" si="5"/>
        <v>2</v>
      </c>
      <c r="AL27" s="8">
        <f t="shared" si="5"/>
        <v>3</v>
      </c>
      <c r="AM27" s="8">
        <f t="shared" si="5"/>
        <v>4</v>
      </c>
      <c r="AN27" s="8">
        <f t="shared" si="5"/>
        <v>5</v>
      </c>
      <c r="AO27" s="8">
        <f t="shared" si="5"/>
        <v>6</v>
      </c>
      <c r="AP27" s="8">
        <f t="shared" si="5"/>
        <v>7</v>
      </c>
      <c r="AQ27" s="8">
        <f t="shared" si="5"/>
        <v>8</v>
      </c>
      <c r="AR27" s="8">
        <f t="shared" si="5"/>
        <v>9</v>
      </c>
      <c r="AS27" s="8">
        <f t="shared" si="5"/>
        <v>10</v>
      </c>
      <c r="AT27" s="8">
        <f t="shared" si="5"/>
        <v>11</v>
      </c>
      <c r="AU27" s="8">
        <f t="shared" si="5"/>
        <v>12</v>
      </c>
    </row>
    <row r="28" spans="1:47" x14ac:dyDescent="0.2">
      <c r="A28" s="8"/>
      <c r="B28" s="8"/>
      <c r="C28" s="8"/>
      <c r="D28" s="8" t="s">
        <v>72</v>
      </c>
      <c r="E28" s="8"/>
      <c r="F28" s="8"/>
      <c r="G28" s="8"/>
      <c r="H28" s="9" t="s">
        <v>79</v>
      </c>
      <c r="I28" s="8"/>
      <c r="J28" s="8"/>
      <c r="K28" s="8"/>
      <c r="L28" s="8">
        <f>K28+(L27=1)</f>
        <v>1</v>
      </c>
      <c r="M28" s="8">
        <f t="shared" ref="M28:AU28" si="6">L28+(M27=1)</f>
        <v>1</v>
      </c>
      <c r="N28" s="8">
        <f t="shared" si="6"/>
        <v>1</v>
      </c>
      <c r="O28" s="8">
        <f t="shared" si="6"/>
        <v>1</v>
      </c>
      <c r="P28" s="8">
        <f t="shared" si="6"/>
        <v>1</v>
      </c>
      <c r="Q28" s="8">
        <f t="shared" si="6"/>
        <v>1</v>
      </c>
      <c r="R28" s="8">
        <f t="shared" si="6"/>
        <v>1</v>
      </c>
      <c r="S28" s="8">
        <f t="shared" si="6"/>
        <v>1</v>
      </c>
      <c r="T28" s="8">
        <f t="shared" si="6"/>
        <v>1</v>
      </c>
      <c r="U28" s="8">
        <f t="shared" si="6"/>
        <v>1</v>
      </c>
      <c r="V28" s="8">
        <f t="shared" si="6"/>
        <v>1</v>
      </c>
      <c r="W28" s="8">
        <f t="shared" si="6"/>
        <v>1</v>
      </c>
      <c r="X28" s="8">
        <f t="shared" si="6"/>
        <v>2</v>
      </c>
      <c r="Y28" s="8">
        <f t="shared" si="6"/>
        <v>2</v>
      </c>
      <c r="Z28" s="8">
        <f t="shared" si="6"/>
        <v>2</v>
      </c>
      <c r="AA28" s="8">
        <f t="shared" si="6"/>
        <v>2</v>
      </c>
      <c r="AB28" s="8">
        <f t="shared" si="6"/>
        <v>2</v>
      </c>
      <c r="AC28" s="8">
        <f t="shared" si="6"/>
        <v>2</v>
      </c>
      <c r="AD28" s="8">
        <f t="shared" si="6"/>
        <v>2</v>
      </c>
      <c r="AE28" s="8">
        <f t="shared" si="6"/>
        <v>2</v>
      </c>
      <c r="AF28" s="8">
        <f t="shared" si="6"/>
        <v>2</v>
      </c>
      <c r="AG28" s="8">
        <f t="shared" si="6"/>
        <v>2</v>
      </c>
      <c r="AH28" s="8">
        <f t="shared" si="6"/>
        <v>2</v>
      </c>
      <c r="AI28" s="8">
        <f t="shared" si="6"/>
        <v>2</v>
      </c>
      <c r="AJ28" s="8">
        <f t="shared" si="6"/>
        <v>3</v>
      </c>
      <c r="AK28" s="8">
        <f t="shared" si="6"/>
        <v>3</v>
      </c>
      <c r="AL28" s="8">
        <f t="shared" si="6"/>
        <v>3</v>
      </c>
      <c r="AM28" s="8">
        <f t="shared" si="6"/>
        <v>3</v>
      </c>
      <c r="AN28" s="8">
        <f t="shared" si="6"/>
        <v>3</v>
      </c>
      <c r="AO28" s="8">
        <f t="shared" si="6"/>
        <v>3</v>
      </c>
      <c r="AP28" s="8">
        <f t="shared" si="6"/>
        <v>3</v>
      </c>
      <c r="AQ28" s="8">
        <f t="shared" si="6"/>
        <v>3</v>
      </c>
      <c r="AR28" s="8">
        <f t="shared" si="6"/>
        <v>3</v>
      </c>
      <c r="AS28" s="8">
        <f t="shared" si="6"/>
        <v>3</v>
      </c>
      <c r="AT28" s="8">
        <f t="shared" si="6"/>
        <v>3</v>
      </c>
      <c r="AU28" s="8">
        <f t="shared" si="6"/>
        <v>3</v>
      </c>
    </row>
    <row r="29" spans="1:47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x14ac:dyDescent="0.2">
      <c r="A30" s="8"/>
      <c r="B30" s="8"/>
      <c r="C30" s="8"/>
      <c r="D30" s="8" t="s">
        <v>73</v>
      </c>
      <c r="E30" s="8"/>
      <c r="F30" s="8"/>
      <c r="G30" s="8"/>
      <c r="H30" s="9" t="s">
        <v>76</v>
      </c>
      <c r="I30" s="8"/>
      <c r="J30" s="8"/>
      <c r="K30" s="8"/>
      <c r="L30" s="46">
        <f>INDEX(Data!$L47:$W47,L$27)*(1+Data!$L$51)^(L$28-1)</f>
        <v>300</v>
      </c>
      <c r="M30" s="46">
        <f>INDEX(Data!$L47:$W47,M$27)*(1+Data!$L$51)^(M$28-1)</f>
        <v>300</v>
      </c>
      <c r="N30" s="46">
        <f>INDEX(Data!$L47:$W47,N$27)*(1+Data!$L$51)^(N$28-1)</f>
        <v>300</v>
      </c>
      <c r="O30" s="46">
        <f>INDEX(Data!$L47:$W47,O$27)*(1+Data!$L$51)^(O$28-1)</f>
        <v>300</v>
      </c>
      <c r="P30" s="46">
        <f>INDEX(Data!$L47:$W47,P$27)*(1+Data!$L$51)^(P$28-1)</f>
        <v>300</v>
      </c>
      <c r="Q30" s="46">
        <f>INDEX(Data!$L47:$W47,Q$27)*(1+Data!$L$51)^(Q$28-1)</f>
        <v>450</v>
      </c>
      <c r="R30" s="46">
        <f>INDEX(Data!$L47:$W47,R$27)*(1+Data!$L$51)^(R$28-1)</f>
        <v>450</v>
      </c>
      <c r="S30" s="46">
        <f>INDEX(Data!$L47:$W47,S$27)*(1+Data!$L$51)^(S$28-1)</f>
        <v>300</v>
      </c>
      <c r="T30" s="46">
        <f>INDEX(Data!$L47:$W47,T$27)*(1+Data!$L$51)^(T$28-1)</f>
        <v>300</v>
      </c>
      <c r="U30" s="46">
        <f>INDEX(Data!$L47:$W47,U$27)*(1+Data!$L$51)^(U$28-1)</f>
        <v>300</v>
      </c>
      <c r="V30" s="46">
        <f>INDEX(Data!$L47:$W47,V$27)*(1+Data!$L$51)^(V$28-1)</f>
        <v>300</v>
      </c>
      <c r="W30" s="46">
        <f>INDEX(Data!$L47:$W47,W$27)*(1+Data!$L$51)^(W$28-1)</f>
        <v>600</v>
      </c>
      <c r="X30" s="46">
        <f>INDEX(Data!$L47:$W47,X$27)*(1+Data!$L$51)^(X$28-1)</f>
        <v>315</v>
      </c>
      <c r="Y30" s="46">
        <f>INDEX(Data!$L47:$W47,Y$27)*(1+Data!$L$51)^(Y$28-1)</f>
        <v>315</v>
      </c>
      <c r="Z30" s="46">
        <f>INDEX(Data!$L47:$W47,Z$27)*(1+Data!$L$51)^(Z$28-1)</f>
        <v>315</v>
      </c>
      <c r="AA30" s="46">
        <f>INDEX(Data!$L47:$W47,AA$27)*(1+Data!$L$51)^(AA$28-1)</f>
        <v>315</v>
      </c>
      <c r="AB30" s="46">
        <f>INDEX(Data!$L47:$W47,AB$27)*(1+Data!$L$51)^(AB$28-1)</f>
        <v>315</v>
      </c>
      <c r="AC30" s="46">
        <f>INDEX(Data!$L47:$W47,AC$27)*(1+Data!$L$51)^(AC$28-1)</f>
        <v>472.5</v>
      </c>
      <c r="AD30" s="46">
        <f>INDEX(Data!$L47:$W47,AD$27)*(1+Data!$L$51)^(AD$28-1)</f>
        <v>472.5</v>
      </c>
      <c r="AE30" s="46">
        <f>INDEX(Data!$L47:$W47,AE$27)*(1+Data!$L$51)^(AE$28-1)</f>
        <v>315</v>
      </c>
      <c r="AF30" s="46">
        <f>INDEX(Data!$L47:$W47,AF$27)*(1+Data!$L$51)^(AF$28-1)</f>
        <v>315</v>
      </c>
      <c r="AG30" s="46">
        <f>INDEX(Data!$L47:$W47,AG$27)*(1+Data!$L$51)^(AG$28-1)</f>
        <v>315</v>
      </c>
      <c r="AH30" s="46">
        <f>INDEX(Data!$L47:$W47,AH$27)*(1+Data!$L$51)^(AH$28-1)</f>
        <v>315</v>
      </c>
      <c r="AI30" s="46">
        <f>INDEX(Data!$L47:$W47,AI$27)*(1+Data!$L$51)^(AI$28-1)</f>
        <v>630</v>
      </c>
      <c r="AJ30" s="46">
        <f>INDEX(Data!$L47:$W47,AJ$27)*(1+Data!$L$51)^(AJ$28-1)</f>
        <v>330.75</v>
      </c>
      <c r="AK30" s="46">
        <f>INDEX(Data!$L47:$W47,AK$27)*(1+Data!$L$51)^(AK$28-1)</f>
        <v>330.75</v>
      </c>
      <c r="AL30" s="46">
        <f>INDEX(Data!$L47:$W47,AL$27)*(1+Data!$L$51)^(AL$28-1)</f>
        <v>330.75</v>
      </c>
      <c r="AM30" s="46">
        <f>INDEX(Data!$L47:$W47,AM$27)*(1+Data!$L$51)^(AM$28-1)</f>
        <v>330.75</v>
      </c>
      <c r="AN30" s="46">
        <f>INDEX(Data!$L47:$W47,AN$27)*(1+Data!$L$51)^(AN$28-1)</f>
        <v>330.75</v>
      </c>
      <c r="AO30" s="46">
        <f>INDEX(Data!$L47:$W47,AO$27)*(1+Data!$L$51)^(AO$28-1)</f>
        <v>496.125</v>
      </c>
      <c r="AP30" s="46">
        <f>INDEX(Data!$L47:$W47,AP$27)*(1+Data!$L$51)^(AP$28-1)</f>
        <v>496.125</v>
      </c>
      <c r="AQ30" s="46">
        <f>INDEX(Data!$L47:$W47,AQ$27)*(1+Data!$L$51)^(AQ$28-1)</f>
        <v>330.75</v>
      </c>
      <c r="AR30" s="46">
        <f>INDEX(Data!$L47:$W47,AR$27)*(1+Data!$L$51)^(AR$28-1)</f>
        <v>330.75</v>
      </c>
      <c r="AS30" s="46">
        <f>INDEX(Data!$L47:$W47,AS$27)*(1+Data!$L$51)^(AS$28-1)</f>
        <v>330.75</v>
      </c>
      <c r="AT30" s="46">
        <f>INDEX(Data!$L47:$W47,AT$27)*(1+Data!$L$51)^(AT$28-1)</f>
        <v>330.75</v>
      </c>
      <c r="AU30" s="46">
        <f>INDEX(Data!$L47:$W47,AU$27)*(1+Data!$L$51)^(AU$28-1)</f>
        <v>661.5</v>
      </c>
    </row>
    <row r="31" spans="1:47" x14ac:dyDescent="0.2">
      <c r="A31" s="8"/>
      <c r="B31" s="8"/>
      <c r="C31" s="8"/>
      <c r="D31" s="8" t="s">
        <v>74</v>
      </c>
      <c r="E31" s="8"/>
      <c r="F31" s="8"/>
      <c r="G31" s="8"/>
      <c r="H31" s="9" t="s">
        <v>77</v>
      </c>
      <c r="I31" s="8"/>
      <c r="J31" s="8"/>
      <c r="K31" s="8"/>
      <c r="L31" s="46">
        <f>INDEX(Data!$L48:$W48,L$27)*(1+Data!$L$51)^(L$28-1)</f>
        <v>1000</v>
      </c>
      <c r="M31" s="46">
        <f>INDEX(Data!$L48:$W48,M$27)*(1+Data!$L$51)^(M$28-1)</f>
        <v>1000</v>
      </c>
      <c r="N31" s="46">
        <f>INDEX(Data!$L48:$W48,N$27)*(1+Data!$L$51)^(N$28-1)</f>
        <v>1000</v>
      </c>
      <c r="O31" s="46">
        <f>INDEX(Data!$L48:$W48,O$27)*(1+Data!$L$51)^(O$28-1)</f>
        <v>1000</v>
      </c>
      <c r="P31" s="46">
        <f>INDEX(Data!$L48:$W48,P$27)*(1+Data!$L$51)^(P$28-1)</f>
        <v>1000</v>
      </c>
      <c r="Q31" s="46">
        <f>INDEX(Data!$L48:$W48,Q$27)*(1+Data!$L$51)^(Q$28-1)</f>
        <v>1500</v>
      </c>
      <c r="R31" s="46">
        <f>INDEX(Data!$L48:$W48,R$27)*(1+Data!$L$51)^(R$28-1)</f>
        <v>1500</v>
      </c>
      <c r="S31" s="46">
        <f>INDEX(Data!$L48:$W48,S$27)*(1+Data!$L$51)^(S$28-1)</f>
        <v>1000</v>
      </c>
      <c r="T31" s="46">
        <f>INDEX(Data!$L48:$W48,T$27)*(1+Data!$L$51)^(T$28-1)</f>
        <v>1000</v>
      </c>
      <c r="U31" s="46">
        <f>INDEX(Data!$L48:$W48,U$27)*(1+Data!$L$51)^(U$28-1)</f>
        <v>1000</v>
      </c>
      <c r="V31" s="46">
        <f>INDEX(Data!$L48:$W48,V$27)*(1+Data!$L$51)^(V$28-1)</f>
        <v>1000</v>
      </c>
      <c r="W31" s="46">
        <f>INDEX(Data!$L48:$W48,W$27)*(1+Data!$L$51)^(W$28-1)</f>
        <v>2000</v>
      </c>
      <c r="X31" s="46">
        <f>INDEX(Data!$L48:$W48,X$27)*(1+Data!$L$51)^(X$28-1)</f>
        <v>1050</v>
      </c>
      <c r="Y31" s="46">
        <f>INDEX(Data!$L48:$W48,Y$27)*(1+Data!$L$51)^(Y$28-1)</f>
        <v>1050</v>
      </c>
      <c r="Z31" s="46">
        <f>INDEX(Data!$L48:$W48,Z$27)*(1+Data!$L$51)^(Z$28-1)</f>
        <v>1050</v>
      </c>
      <c r="AA31" s="46">
        <f>INDEX(Data!$L48:$W48,AA$27)*(1+Data!$L$51)^(AA$28-1)</f>
        <v>1050</v>
      </c>
      <c r="AB31" s="46">
        <f>INDEX(Data!$L48:$W48,AB$27)*(1+Data!$L$51)^(AB$28-1)</f>
        <v>1050</v>
      </c>
      <c r="AC31" s="46">
        <f>INDEX(Data!$L48:$W48,AC$27)*(1+Data!$L$51)^(AC$28-1)</f>
        <v>1575</v>
      </c>
      <c r="AD31" s="46">
        <f>INDEX(Data!$L48:$W48,AD$27)*(1+Data!$L$51)^(AD$28-1)</f>
        <v>1575</v>
      </c>
      <c r="AE31" s="46">
        <f>INDEX(Data!$L48:$W48,AE$27)*(1+Data!$L$51)^(AE$28-1)</f>
        <v>1050</v>
      </c>
      <c r="AF31" s="46">
        <f>INDEX(Data!$L48:$W48,AF$27)*(1+Data!$L$51)^(AF$28-1)</f>
        <v>1050</v>
      </c>
      <c r="AG31" s="46">
        <f>INDEX(Data!$L48:$W48,AG$27)*(1+Data!$L$51)^(AG$28-1)</f>
        <v>1050</v>
      </c>
      <c r="AH31" s="46">
        <f>INDEX(Data!$L48:$W48,AH$27)*(1+Data!$L$51)^(AH$28-1)</f>
        <v>1050</v>
      </c>
      <c r="AI31" s="46">
        <f>INDEX(Data!$L48:$W48,AI$27)*(1+Data!$L$51)^(AI$28-1)</f>
        <v>2100</v>
      </c>
      <c r="AJ31" s="46">
        <f>INDEX(Data!$L48:$W48,AJ$27)*(1+Data!$L$51)^(AJ$28-1)</f>
        <v>1102.5</v>
      </c>
      <c r="AK31" s="46">
        <f>INDEX(Data!$L48:$W48,AK$27)*(1+Data!$L$51)^(AK$28-1)</f>
        <v>1102.5</v>
      </c>
      <c r="AL31" s="46">
        <f>INDEX(Data!$L48:$W48,AL$27)*(1+Data!$L$51)^(AL$28-1)</f>
        <v>1102.5</v>
      </c>
      <c r="AM31" s="46">
        <f>INDEX(Data!$L48:$W48,AM$27)*(1+Data!$L$51)^(AM$28-1)</f>
        <v>1102.5</v>
      </c>
      <c r="AN31" s="46">
        <f>INDEX(Data!$L48:$W48,AN$27)*(1+Data!$L$51)^(AN$28-1)</f>
        <v>1102.5</v>
      </c>
      <c r="AO31" s="46">
        <f>INDEX(Data!$L48:$W48,AO$27)*(1+Data!$L$51)^(AO$28-1)</f>
        <v>1653.75</v>
      </c>
      <c r="AP31" s="46">
        <f>INDEX(Data!$L48:$W48,AP$27)*(1+Data!$L$51)^(AP$28-1)</f>
        <v>1653.75</v>
      </c>
      <c r="AQ31" s="46">
        <f>INDEX(Data!$L48:$W48,AQ$27)*(1+Data!$L$51)^(AQ$28-1)</f>
        <v>1102.5</v>
      </c>
      <c r="AR31" s="46">
        <f>INDEX(Data!$L48:$W48,AR$27)*(1+Data!$L$51)^(AR$28-1)</f>
        <v>1102.5</v>
      </c>
      <c r="AS31" s="46">
        <f>INDEX(Data!$L48:$W48,AS$27)*(1+Data!$L$51)^(AS$28-1)</f>
        <v>1102.5</v>
      </c>
      <c r="AT31" s="46">
        <f>INDEX(Data!$L48:$W48,AT$27)*(1+Data!$L$51)^(AT$28-1)</f>
        <v>1102.5</v>
      </c>
      <c r="AU31" s="46">
        <f>INDEX(Data!$L48:$W48,AU$27)*(1+Data!$L$51)^(AU$28-1)</f>
        <v>2205</v>
      </c>
    </row>
    <row r="32" spans="1:47" x14ac:dyDescent="0.2">
      <c r="A32" s="8"/>
      <c r="B32" s="8"/>
      <c r="C32" s="8"/>
      <c r="D32" s="8" t="s">
        <v>75</v>
      </c>
      <c r="E32" s="8"/>
      <c r="F32" s="8"/>
      <c r="G32" s="8"/>
      <c r="H32" s="9" t="s">
        <v>78</v>
      </c>
      <c r="I32" s="8"/>
      <c r="J32" s="8"/>
      <c r="K32" s="8"/>
      <c r="L32" s="46">
        <f>INDEX(Data!$L49:$W49,L$27)*(1+Data!$L$51)^(L$28-1)</f>
        <v>2000</v>
      </c>
      <c r="M32" s="46">
        <f>INDEX(Data!$L49:$W49,M$27)*(1+Data!$L$51)^(M$28-1)</f>
        <v>2000</v>
      </c>
      <c r="N32" s="46">
        <f>INDEX(Data!$L49:$W49,N$27)*(1+Data!$L$51)^(N$28-1)</f>
        <v>2000</v>
      </c>
      <c r="O32" s="46">
        <f>INDEX(Data!$L49:$W49,O$27)*(1+Data!$L$51)^(O$28-1)</f>
        <v>2000</v>
      </c>
      <c r="P32" s="46">
        <f>INDEX(Data!$L49:$W49,P$27)*(1+Data!$L$51)^(P$28-1)</f>
        <v>2000</v>
      </c>
      <c r="Q32" s="46">
        <f>INDEX(Data!$L49:$W49,Q$27)*(1+Data!$L$51)^(Q$28-1)</f>
        <v>3000</v>
      </c>
      <c r="R32" s="46">
        <f>INDEX(Data!$L49:$W49,R$27)*(1+Data!$L$51)^(R$28-1)</f>
        <v>3000</v>
      </c>
      <c r="S32" s="46">
        <f>INDEX(Data!$L49:$W49,S$27)*(1+Data!$L$51)^(S$28-1)</f>
        <v>2000</v>
      </c>
      <c r="T32" s="46">
        <f>INDEX(Data!$L49:$W49,T$27)*(1+Data!$L$51)^(T$28-1)</f>
        <v>2000</v>
      </c>
      <c r="U32" s="46">
        <f>INDEX(Data!$L49:$W49,U$27)*(1+Data!$L$51)^(U$28-1)</f>
        <v>2000</v>
      </c>
      <c r="V32" s="46">
        <f>INDEX(Data!$L49:$W49,V$27)*(1+Data!$L$51)^(V$28-1)</f>
        <v>2000</v>
      </c>
      <c r="W32" s="46">
        <f>INDEX(Data!$L49:$W49,W$27)*(1+Data!$L$51)^(W$28-1)</f>
        <v>4000</v>
      </c>
      <c r="X32" s="46">
        <f>INDEX(Data!$L49:$W49,X$27)*(1+Data!$L$51)^(X$28-1)</f>
        <v>2100</v>
      </c>
      <c r="Y32" s="46">
        <f>INDEX(Data!$L49:$W49,Y$27)*(1+Data!$L$51)^(Y$28-1)</f>
        <v>2100</v>
      </c>
      <c r="Z32" s="46">
        <f>INDEX(Data!$L49:$W49,Z$27)*(1+Data!$L$51)^(Z$28-1)</f>
        <v>2100</v>
      </c>
      <c r="AA32" s="46">
        <f>INDEX(Data!$L49:$W49,AA$27)*(1+Data!$L$51)^(AA$28-1)</f>
        <v>2100</v>
      </c>
      <c r="AB32" s="46">
        <f>INDEX(Data!$L49:$W49,AB$27)*(1+Data!$L$51)^(AB$28-1)</f>
        <v>2100</v>
      </c>
      <c r="AC32" s="46">
        <f>INDEX(Data!$L49:$W49,AC$27)*(1+Data!$L$51)^(AC$28-1)</f>
        <v>3150</v>
      </c>
      <c r="AD32" s="46">
        <f>INDEX(Data!$L49:$W49,AD$27)*(1+Data!$L$51)^(AD$28-1)</f>
        <v>3150</v>
      </c>
      <c r="AE32" s="46">
        <f>INDEX(Data!$L49:$W49,AE$27)*(1+Data!$L$51)^(AE$28-1)</f>
        <v>2100</v>
      </c>
      <c r="AF32" s="46">
        <f>INDEX(Data!$L49:$W49,AF$27)*(1+Data!$L$51)^(AF$28-1)</f>
        <v>2100</v>
      </c>
      <c r="AG32" s="46">
        <f>INDEX(Data!$L49:$W49,AG$27)*(1+Data!$L$51)^(AG$28-1)</f>
        <v>2100</v>
      </c>
      <c r="AH32" s="46">
        <f>INDEX(Data!$L49:$W49,AH$27)*(1+Data!$L$51)^(AH$28-1)</f>
        <v>2100</v>
      </c>
      <c r="AI32" s="46">
        <f>INDEX(Data!$L49:$W49,AI$27)*(1+Data!$L$51)^(AI$28-1)</f>
        <v>4200</v>
      </c>
      <c r="AJ32" s="46">
        <f>INDEX(Data!$L49:$W49,AJ$27)*(1+Data!$L$51)^(AJ$28-1)</f>
        <v>2205</v>
      </c>
      <c r="AK32" s="46">
        <f>INDEX(Data!$L49:$W49,AK$27)*(1+Data!$L$51)^(AK$28-1)</f>
        <v>2205</v>
      </c>
      <c r="AL32" s="46">
        <f>INDEX(Data!$L49:$W49,AL$27)*(1+Data!$L$51)^(AL$28-1)</f>
        <v>2205</v>
      </c>
      <c r="AM32" s="46">
        <f>INDEX(Data!$L49:$W49,AM$27)*(1+Data!$L$51)^(AM$28-1)</f>
        <v>2205</v>
      </c>
      <c r="AN32" s="46">
        <f>INDEX(Data!$L49:$W49,AN$27)*(1+Data!$L$51)^(AN$28-1)</f>
        <v>2205</v>
      </c>
      <c r="AO32" s="46">
        <f>INDEX(Data!$L49:$W49,AO$27)*(1+Data!$L$51)^(AO$28-1)</f>
        <v>3307.5</v>
      </c>
      <c r="AP32" s="46">
        <f>INDEX(Data!$L49:$W49,AP$27)*(1+Data!$L$51)^(AP$28-1)</f>
        <v>3307.5</v>
      </c>
      <c r="AQ32" s="46">
        <f>INDEX(Data!$L49:$W49,AQ$27)*(1+Data!$L$51)^(AQ$28-1)</f>
        <v>2205</v>
      </c>
      <c r="AR32" s="46">
        <f>INDEX(Data!$L49:$W49,AR$27)*(1+Data!$L$51)^(AR$28-1)</f>
        <v>2205</v>
      </c>
      <c r="AS32" s="46">
        <f>INDEX(Data!$L49:$W49,AS$27)*(1+Data!$L$51)^(AS$28-1)</f>
        <v>2205</v>
      </c>
      <c r="AT32" s="46">
        <f>INDEX(Data!$L49:$W49,AT$27)*(1+Data!$L$51)^(AT$28-1)</f>
        <v>2205</v>
      </c>
      <c r="AU32" s="46">
        <f>INDEX(Data!$L49:$W49,AU$27)*(1+Data!$L$51)^(AU$28-1)</f>
        <v>4410</v>
      </c>
    </row>
    <row r="33" spans="1:4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 ht="12" customHeight="1" x14ac:dyDescent="0.2">
      <c r="A35" s="13">
        <f>MAX(A$3:A34)+0.01</f>
        <v>2.0299999999999994</v>
      </c>
      <c r="B35" s="13"/>
      <c r="C35" s="13" t="s">
        <v>86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 x14ac:dyDescent="0.2">
      <c r="A37" s="8"/>
      <c r="B37" s="19">
        <v>1</v>
      </c>
      <c r="C37" s="10" t="s">
        <v>87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 x14ac:dyDescent="0.2">
      <c r="A38" s="8"/>
      <c r="B38" s="8"/>
      <c r="C38" s="23" t="s">
        <v>103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 x14ac:dyDescent="0.2">
      <c r="A39" s="8"/>
      <c r="B39" s="8"/>
      <c r="C39" s="23">
        <f>Data!$J$30</f>
        <v>1</v>
      </c>
      <c r="D39" s="8" t="s">
        <v>88</v>
      </c>
      <c r="E39" s="8"/>
      <c r="F39" s="8"/>
      <c r="G39" s="8"/>
      <c r="H39" s="9" t="s">
        <v>98</v>
      </c>
      <c r="I39" s="8" t="str">
        <f>INDEX(Data!$L$30:$Q$41,$C39,$B37)</f>
        <v>Run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 x14ac:dyDescent="0.2">
      <c r="A40" s="8"/>
      <c r="B40" s="8"/>
      <c r="C40" s="23">
        <f>Data!$J$33</f>
        <v>4</v>
      </c>
      <c r="D40" s="8" t="s">
        <v>89</v>
      </c>
      <c r="E40" s="8"/>
      <c r="F40" s="8"/>
      <c r="G40" s="8"/>
      <c r="H40" s="9" t="s">
        <v>3</v>
      </c>
      <c r="I40" s="8">
        <f>INDEX(Data!$L$30:$Q$41,$C40,$B37)</f>
        <v>60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 x14ac:dyDescent="0.2">
      <c r="A41" s="8"/>
      <c r="B41" s="8"/>
      <c r="C41" s="23">
        <f>Data!$J$34</f>
        <v>5</v>
      </c>
      <c r="D41" s="8" t="s">
        <v>34</v>
      </c>
      <c r="E41" s="8"/>
      <c r="F41" s="8"/>
      <c r="G41" s="8"/>
      <c r="H41" s="9" t="s">
        <v>76</v>
      </c>
      <c r="I41" s="8">
        <f>INDEX(Data!$L$30:$Q$41,$C41,$B37)</f>
        <v>400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 x14ac:dyDescent="0.2">
      <c r="A42" s="8"/>
      <c r="B42" s="8"/>
      <c r="C42" s="23">
        <f>Data!$J$35</f>
        <v>6</v>
      </c>
      <c r="D42" s="8" t="s">
        <v>90</v>
      </c>
      <c r="E42" s="8"/>
      <c r="F42" s="8"/>
      <c r="G42" s="8"/>
      <c r="H42" s="9" t="s">
        <v>77</v>
      </c>
      <c r="I42" s="8">
        <f>INDEX(Data!$L$30:$Q$41,$C42,$B37)</f>
        <v>100000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 x14ac:dyDescent="0.2">
      <c r="A43" s="8"/>
      <c r="B43" s="8"/>
      <c r="C43" s="23">
        <f>Data!$J$37</f>
        <v>8</v>
      </c>
      <c r="D43" s="8" t="s">
        <v>37</v>
      </c>
      <c r="E43" s="8"/>
      <c r="F43" s="8"/>
      <c r="G43" s="8"/>
      <c r="H43" s="9" t="s">
        <v>78</v>
      </c>
      <c r="I43" s="8">
        <f>INDEX(Data!$L$30:$Q$41,$C43,$B37)</f>
        <v>1250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x14ac:dyDescent="0.2">
      <c r="A44" s="8"/>
      <c r="B44" s="8"/>
      <c r="C44" s="23"/>
      <c r="D44" s="8" t="s">
        <v>91</v>
      </c>
      <c r="E44" s="8"/>
      <c r="F44" s="8"/>
      <c r="G44" s="8"/>
      <c r="H44" s="9" t="s">
        <v>42</v>
      </c>
      <c r="I44" s="19">
        <v>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x14ac:dyDescent="0.2">
      <c r="A45" s="8"/>
      <c r="B45" s="8"/>
      <c r="C45" s="23">
        <f>Data!$J$36</f>
        <v>7</v>
      </c>
      <c r="D45" s="8" t="s">
        <v>92</v>
      </c>
      <c r="E45" s="8"/>
      <c r="F45" s="8"/>
      <c r="G45" s="8"/>
      <c r="H45" s="9" t="s">
        <v>42</v>
      </c>
      <c r="I45" s="8">
        <f>INDEX(Data!$L$30:$Q$41,$C45,$B37)</f>
        <v>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x14ac:dyDescent="0.2">
      <c r="A46" s="8"/>
      <c r="B46" s="8"/>
      <c r="C46" s="23"/>
      <c r="D46" s="8" t="s">
        <v>93</v>
      </c>
      <c r="E46" s="8"/>
      <c r="F46" s="8"/>
      <c r="G46" s="8"/>
      <c r="H46" s="9" t="s">
        <v>42</v>
      </c>
      <c r="I46" s="19">
        <v>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x14ac:dyDescent="0.2">
      <c r="A47" s="8"/>
      <c r="B47" s="8"/>
      <c r="C47" s="23">
        <f>Data!$J$38</f>
        <v>9</v>
      </c>
      <c r="D47" s="8" t="s">
        <v>94</v>
      </c>
      <c r="E47" s="8"/>
      <c r="F47" s="8"/>
      <c r="G47" s="8"/>
      <c r="H47" s="9" t="s">
        <v>99</v>
      </c>
      <c r="I47" s="27">
        <f>INDEX(Data!$L$30:$Q$41,$C47,$B37)</f>
        <v>0.1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x14ac:dyDescent="0.2">
      <c r="A48" s="8"/>
      <c r="B48" s="8"/>
      <c r="C48" s="23">
        <f>Data!$J$39</f>
        <v>10</v>
      </c>
      <c r="D48" s="8" t="s">
        <v>95</v>
      </c>
      <c r="E48" s="8"/>
      <c r="F48" s="8"/>
      <c r="G48" s="8"/>
      <c r="H48" s="9" t="s">
        <v>100</v>
      </c>
      <c r="I48" s="27">
        <f>INDEX(Data!$L$30:$Q$41,$C48,$B37)</f>
        <v>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 x14ac:dyDescent="0.2">
      <c r="A49" s="8"/>
      <c r="B49" s="8"/>
      <c r="C49" s="23">
        <f>Data!$J$40</f>
        <v>11</v>
      </c>
      <c r="D49" s="8" t="s">
        <v>96</v>
      </c>
      <c r="E49" s="8"/>
      <c r="F49" s="8"/>
      <c r="G49" s="8"/>
      <c r="H49" s="9" t="s">
        <v>101</v>
      </c>
      <c r="I49" s="8">
        <f>INDEX(Data!$L$30:$Q$41,$C49,$B37)</f>
        <v>10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 x14ac:dyDescent="0.2">
      <c r="A50" s="8"/>
      <c r="B50" s="8"/>
      <c r="C50" s="23">
        <f>Data!$J$41</f>
        <v>12</v>
      </c>
      <c r="D50" s="8" t="s">
        <v>97</v>
      </c>
      <c r="E50" s="8"/>
      <c r="F50" s="8"/>
      <c r="G50" s="8"/>
      <c r="H50" s="9" t="s">
        <v>102</v>
      </c>
      <c r="I50" s="8">
        <f>INDEX(Data!$L$30:$Q$41,$C50,$B37)</f>
        <v>50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x14ac:dyDescent="0.2">
      <c r="A52" s="8"/>
      <c r="B52" s="8"/>
      <c r="C52" s="8"/>
      <c r="D52" s="8" t="s">
        <v>104</v>
      </c>
      <c r="E52" s="8"/>
      <c r="F52" s="8"/>
      <c r="G52" s="8"/>
      <c r="H52" s="9" t="s">
        <v>3</v>
      </c>
      <c r="I52" s="8"/>
      <c r="J52" s="8"/>
      <c r="K52" s="8"/>
      <c r="L52" s="46">
        <f t="shared" ref="L52:AU52" si="7">$I40</f>
        <v>60</v>
      </c>
      <c r="M52" s="46">
        <f t="shared" si="7"/>
        <v>60</v>
      </c>
      <c r="N52" s="46">
        <f t="shared" si="7"/>
        <v>60</v>
      </c>
      <c r="O52" s="46">
        <f t="shared" si="7"/>
        <v>60</v>
      </c>
      <c r="P52" s="46">
        <f t="shared" si="7"/>
        <v>60</v>
      </c>
      <c r="Q52" s="46">
        <f t="shared" si="7"/>
        <v>60</v>
      </c>
      <c r="R52" s="46">
        <f t="shared" si="7"/>
        <v>60</v>
      </c>
      <c r="S52" s="46">
        <f t="shared" si="7"/>
        <v>60</v>
      </c>
      <c r="T52" s="46">
        <f t="shared" si="7"/>
        <v>60</v>
      </c>
      <c r="U52" s="46">
        <f t="shared" si="7"/>
        <v>60</v>
      </c>
      <c r="V52" s="46">
        <f t="shared" si="7"/>
        <v>60</v>
      </c>
      <c r="W52" s="46">
        <f t="shared" si="7"/>
        <v>60</v>
      </c>
      <c r="X52" s="46">
        <f t="shared" si="7"/>
        <v>60</v>
      </c>
      <c r="Y52" s="46">
        <f t="shared" si="7"/>
        <v>60</v>
      </c>
      <c r="Z52" s="46">
        <f t="shared" si="7"/>
        <v>60</v>
      </c>
      <c r="AA52" s="46">
        <f t="shared" si="7"/>
        <v>60</v>
      </c>
      <c r="AB52" s="46">
        <f t="shared" si="7"/>
        <v>60</v>
      </c>
      <c r="AC52" s="46">
        <f t="shared" si="7"/>
        <v>60</v>
      </c>
      <c r="AD52" s="46">
        <f t="shared" si="7"/>
        <v>60</v>
      </c>
      <c r="AE52" s="46">
        <f t="shared" si="7"/>
        <v>60</v>
      </c>
      <c r="AF52" s="46">
        <f t="shared" si="7"/>
        <v>60</v>
      </c>
      <c r="AG52" s="46">
        <f t="shared" si="7"/>
        <v>60</v>
      </c>
      <c r="AH52" s="46">
        <f t="shared" si="7"/>
        <v>60</v>
      </c>
      <c r="AI52" s="46">
        <f t="shared" si="7"/>
        <v>60</v>
      </c>
      <c r="AJ52" s="46">
        <f t="shared" si="7"/>
        <v>60</v>
      </c>
      <c r="AK52" s="46">
        <f t="shared" si="7"/>
        <v>60</v>
      </c>
      <c r="AL52" s="46">
        <f t="shared" si="7"/>
        <v>60</v>
      </c>
      <c r="AM52" s="46">
        <f t="shared" si="7"/>
        <v>60</v>
      </c>
      <c r="AN52" s="46">
        <f t="shared" si="7"/>
        <v>60</v>
      </c>
      <c r="AO52" s="46">
        <f t="shared" si="7"/>
        <v>60</v>
      </c>
      <c r="AP52" s="46">
        <f t="shared" si="7"/>
        <v>60</v>
      </c>
      <c r="AQ52" s="46">
        <f t="shared" si="7"/>
        <v>60</v>
      </c>
      <c r="AR52" s="46">
        <f t="shared" si="7"/>
        <v>60</v>
      </c>
      <c r="AS52" s="46">
        <f t="shared" si="7"/>
        <v>60</v>
      </c>
      <c r="AT52" s="46">
        <f t="shared" si="7"/>
        <v>60</v>
      </c>
      <c r="AU52" s="46">
        <f t="shared" si="7"/>
        <v>60</v>
      </c>
    </row>
    <row r="53" spans="1:47" x14ac:dyDescent="0.2">
      <c r="A53" s="8"/>
      <c r="B53" s="8"/>
      <c r="C53" s="8"/>
      <c r="D53" s="8"/>
      <c r="E53" s="8"/>
      <c r="F53" s="8"/>
      <c r="G53" s="8"/>
      <c r="H53" s="9"/>
      <c r="I53" s="8"/>
      <c r="J53" s="8"/>
      <c r="K53" s="8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spans="1:47" x14ac:dyDescent="0.2">
      <c r="A54" s="8"/>
      <c r="B54" s="8"/>
      <c r="C54" s="8"/>
      <c r="D54" s="8" t="s">
        <v>134</v>
      </c>
      <c r="E54" s="8"/>
      <c r="F54" s="8"/>
      <c r="G54" s="8"/>
      <c r="H54" s="9" t="s">
        <v>76</v>
      </c>
      <c r="I54" s="8"/>
      <c r="J54" s="8"/>
      <c r="K54" s="8"/>
      <c r="L54" s="46">
        <f t="shared" ref="L54:AU54" si="8">MAX(0,L$30-$I41-K56)</f>
        <v>0</v>
      </c>
      <c r="M54" s="46">
        <f t="shared" si="8"/>
        <v>0</v>
      </c>
      <c r="N54" s="46">
        <f t="shared" si="8"/>
        <v>0</v>
      </c>
      <c r="O54" s="46">
        <f t="shared" si="8"/>
        <v>0</v>
      </c>
      <c r="P54" s="46">
        <f t="shared" si="8"/>
        <v>0</v>
      </c>
      <c r="Q54" s="46">
        <f t="shared" si="8"/>
        <v>0</v>
      </c>
      <c r="R54" s="46">
        <f t="shared" si="8"/>
        <v>0</v>
      </c>
      <c r="S54" s="46">
        <f t="shared" si="8"/>
        <v>0</v>
      </c>
      <c r="T54" s="46">
        <f t="shared" si="8"/>
        <v>0</v>
      </c>
      <c r="U54" s="46">
        <f t="shared" si="8"/>
        <v>0</v>
      </c>
      <c r="V54" s="46">
        <f t="shared" si="8"/>
        <v>0</v>
      </c>
      <c r="W54" s="46">
        <f t="shared" si="8"/>
        <v>0</v>
      </c>
      <c r="X54" s="46">
        <f t="shared" si="8"/>
        <v>0</v>
      </c>
      <c r="Y54" s="46">
        <f t="shared" si="8"/>
        <v>0</v>
      </c>
      <c r="Z54" s="46">
        <f t="shared" si="8"/>
        <v>0</v>
      </c>
      <c r="AA54" s="46">
        <f t="shared" si="8"/>
        <v>0</v>
      </c>
      <c r="AB54" s="46">
        <f t="shared" si="8"/>
        <v>0</v>
      </c>
      <c r="AC54" s="46">
        <f t="shared" si="8"/>
        <v>0</v>
      </c>
      <c r="AD54" s="46">
        <f t="shared" si="8"/>
        <v>0</v>
      </c>
      <c r="AE54" s="46">
        <f t="shared" si="8"/>
        <v>0</v>
      </c>
      <c r="AF54" s="46">
        <f t="shared" si="8"/>
        <v>0</v>
      </c>
      <c r="AG54" s="46">
        <f t="shared" si="8"/>
        <v>0</v>
      </c>
      <c r="AH54" s="46">
        <f t="shared" si="8"/>
        <v>0</v>
      </c>
      <c r="AI54" s="46">
        <f t="shared" si="8"/>
        <v>0</v>
      </c>
      <c r="AJ54" s="46">
        <f t="shared" si="8"/>
        <v>0</v>
      </c>
      <c r="AK54" s="46">
        <f t="shared" si="8"/>
        <v>0</v>
      </c>
      <c r="AL54" s="46">
        <f t="shared" si="8"/>
        <v>0</v>
      </c>
      <c r="AM54" s="46">
        <f t="shared" si="8"/>
        <v>0</v>
      </c>
      <c r="AN54" s="46">
        <f t="shared" si="8"/>
        <v>0</v>
      </c>
      <c r="AO54" s="46">
        <f t="shared" si="8"/>
        <v>0</v>
      </c>
      <c r="AP54" s="46">
        <f t="shared" si="8"/>
        <v>0</v>
      </c>
      <c r="AQ54" s="46">
        <f t="shared" si="8"/>
        <v>0</v>
      </c>
      <c r="AR54" s="46">
        <f t="shared" si="8"/>
        <v>0</v>
      </c>
      <c r="AS54" s="46">
        <f t="shared" si="8"/>
        <v>0</v>
      </c>
      <c r="AT54" s="46">
        <f t="shared" si="8"/>
        <v>0</v>
      </c>
      <c r="AU54" s="46">
        <f t="shared" si="8"/>
        <v>0</v>
      </c>
    </row>
    <row r="55" spans="1:47" x14ac:dyDescent="0.2">
      <c r="A55" s="8"/>
      <c r="B55" s="8"/>
      <c r="C55" s="8"/>
      <c r="D55" s="8" t="s">
        <v>135</v>
      </c>
      <c r="E55" s="8"/>
      <c r="F55" s="8"/>
      <c r="G55" s="8"/>
      <c r="H55" s="9" t="s">
        <v>3</v>
      </c>
      <c r="I55" s="8"/>
      <c r="J55" s="8"/>
      <c r="K55" s="8"/>
      <c r="L55" s="46">
        <f t="shared" ref="L55:AU55" si="9">$I47*L54</f>
        <v>0</v>
      </c>
      <c r="M55" s="46">
        <f t="shared" si="9"/>
        <v>0</v>
      </c>
      <c r="N55" s="46">
        <f t="shared" si="9"/>
        <v>0</v>
      </c>
      <c r="O55" s="46">
        <f t="shared" si="9"/>
        <v>0</v>
      </c>
      <c r="P55" s="46">
        <f t="shared" si="9"/>
        <v>0</v>
      </c>
      <c r="Q55" s="46">
        <f t="shared" si="9"/>
        <v>0</v>
      </c>
      <c r="R55" s="46">
        <f t="shared" si="9"/>
        <v>0</v>
      </c>
      <c r="S55" s="46">
        <f t="shared" si="9"/>
        <v>0</v>
      </c>
      <c r="T55" s="46">
        <f t="shared" si="9"/>
        <v>0</v>
      </c>
      <c r="U55" s="46">
        <f t="shared" si="9"/>
        <v>0</v>
      </c>
      <c r="V55" s="46">
        <f t="shared" si="9"/>
        <v>0</v>
      </c>
      <c r="W55" s="46">
        <f t="shared" si="9"/>
        <v>0</v>
      </c>
      <c r="X55" s="46">
        <f t="shared" si="9"/>
        <v>0</v>
      </c>
      <c r="Y55" s="46">
        <f t="shared" si="9"/>
        <v>0</v>
      </c>
      <c r="Z55" s="46">
        <f t="shared" si="9"/>
        <v>0</v>
      </c>
      <c r="AA55" s="46">
        <f t="shared" si="9"/>
        <v>0</v>
      </c>
      <c r="AB55" s="46">
        <f t="shared" si="9"/>
        <v>0</v>
      </c>
      <c r="AC55" s="46">
        <f t="shared" si="9"/>
        <v>0</v>
      </c>
      <c r="AD55" s="46">
        <f t="shared" si="9"/>
        <v>0</v>
      </c>
      <c r="AE55" s="46">
        <f t="shared" si="9"/>
        <v>0</v>
      </c>
      <c r="AF55" s="46">
        <f t="shared" si="9"/>
        <v>0</v>
      </c>
      <c r="AG55" s="46">
        <f t="shared" si="9"/>
        <v>0</v>
      </c>
      <c r="AH55" s="46">
        <f t="shared" si="9"/>
        <v>0</v>
      </c>
      <c r="AI55" s="46">
        <f t="shared" si="9"/>
        <v>0</v>
      </c>
      <c r="AJ55" s="46">
        <f t="shared" si="9"/>
        <v>0</v>
      </c>
      <c r="AK55" s="46">
        <f t="shared" si="9"/>
        <v>0</v>
      </c>
      <c r="AL55" s="46">
        <f t="shared" si="9"/>
        <v>0</v>
      </c>
      <c r="AM55" s="46">
        <f t="shared" si="9"/>
        <v>0</v>
      </c>
      <c r="AN55" s="46">
        <f t="shared" si="9"/>
        <v>0</v>
      </c>
      <c r="AO55" s="46">
        <f t="shared" si="9"/>
        <v>0</v>
      </c>
      <c r="AP55" s="46">
        <f t="shared" si="9"/>
        <v>0</v>
      </c>
      <c r="AQ55" s="46">
        <f t="shared" si="9"/>
        <v>0</v>
      </c>
      <c r="AR55" s="46">
        <f t="shared" si="9"/>
        <v>0</v>
      </c>
      <c r="AS55" s="46">
        <f t="shared" si="9"/>
        <v>0</v>
      </c>
      <c r="AT55" s="46">
        <f t="shared" si="9"/>
        <v>0</v>
      </c>
      <c r="AU55" s="46">
        <f t="shared" si="9"/>
        <v>0</v>
      </c>
    </row>
    <row r="56" spans="1:47" x14ac:dyDescent="0.2">
      <c r="A56" s="8"/>
      <c r="B56" s="8"/>
      <c r="C56" s="8"/>
      <c r="D56" s="8" t="s">
        <v>136</v>
      </c>
      <c r="E56" s="8"/>
      <c r="F56" s="8"/>
      <c r="G56" s="8"/>
      <c r="H56" s="9" t="s">
        <v>76</v>
      </c>
      <c r="I56" s="8"/>
      <c r="J56" s="8"/>
      <c r="K56" s="8"/>
      <c r="L56" s="46">
        <f t="shared" ref="L56:AU56" si="10">MAX(K56+$I41-L$30,0)*$I44</f>
        <v>100</v>
      </c>
      <c r="M56" s="46">
        <f t="shared" si="10"/>
        <v>200</v>
      </c>
      <c r="N56" s="46">
        <f t="shared" si="10"/>
        <v>300</v>
      </c>
      <c r="O56" s="46">
        <f t="shared" si="10"/>
        <v>400</v>
      </c>
      <c r="P56" s="46">
        <f t="shared" si="10"/>
        <v>500</v>
      </c>
      <c r="Q56" s="46">
        <f t="shared" si="10"/>
        <v>450</v>
      </c>
      <c r="R56" s="46">
        <f t="shared" si="10"/>
        <v>400</v>
      </c>
      <c r="S56" s="46">
        <f t="shared" si="10"/>
        <v>500</v>
      </c>
      <c r="T56" s="46">
        <f t="shared" si="10"/>
        <v>600</v>
      </c>
      <c r="U56" s="46">
        <f t="shared" si="10"/>
        <v>700</v>
      </c>
      <c r="V56" s="46">
        <f t="shared" si="10"/>
        <v>800</v>
      </c>
      <c r="W56" s="46">
        <f t="shared" si="10"/>
        <v>600</v>
      </c>
      <c r="X56" s="46">
        <f t="shared" si="10"/>
        <v>685</v>
      </c>
      <c r="Y56" s="46">
        <f t="shared" si="10"/>
        <v>770</v>
      </c>
      <c r="Z56" s="46">
        <f t="shared" si="10"/>
        <v>855</v>
      </c>
      <c r="AA56" s="46">
        <f t="shared" si="10"/>
        <v>940</v>
      </c>
      <c r="AB56" s="46">
        <f t="shared" si="10"/>
        <v>1025</v>
      </c>
      <c r="AC56" s="46">
        <f t="shared" si="10"/>
        <v>952.5</v>
      </c>
      <c r="AD56" s="46">
        <f t="shared" si="10"/>
        <v>880</v>
      </c>
      <c r="AE56" s="46">
        <f t="shared" si="10"/>
        <v>965</v>
      </c>
      <c r="AF56" s="46">
        <f t="shared" si="10"/>
        <v>1050</v>
      </c>
      <c r="AG56" s="46">
        <f t="shared" si="10"/>
        <v>1135</v>
      </c>
      <c r="AH56" s="46">
        <f t="shared" si="10"/>
        <v>1220</v>
      </c>
      <c r="AI56" s="46">
        <f t="shared" si="10"/>
        <v>990</v>
      </c>
      <c r="AJ56" s="46">
        <f t="shared" si="10"/>
        <v>1059.25</v>
      </c>
      <c r="AK56" s="46">
        <f t="shared" si="10"/>
        <v>1128.5</v>
      </c>
      <c r="AL56" s="46">
        <f t="shared" si="10"/>
        <v>1197.75</v>
      </c>
      <c r="AM56" s="46">
        <f t="shared" si="10"/>
        <v>1267</v>
      </c>
      <c r="AN56" s="46">
        <f t="shared" si="10"/>
        <v>1336.25</v>
      </c>
      <c r="AO56" s="46">
        <f t="shared" si="10"/>
        <v>1240.125</v>
      </c>
      <c r="AP56" s="46">
        <f t="shared" si="10"/>
        <v>1144</v>
      </c>
      <c r="AQ56" s="46">
        <f t="shared" si="10"/>
        <v>1213.25</v>
      </c>
      <c r="AR56" s="46">
        <f t="shared" si="10"/>
        <v>1282.5</v>
      </c>
      <c r="AS56" s="46">
        <f t="shared" si="10"/>
        <v>1351.75</v>
      </c>
      <c r="AT56" s="46">
        <f t="shared" si="10"/>
        <v>1421</v>
      </c>
      <c r="AU56" s="46">
        <f t="shared" si="10"/>
        <v>1159.5</v>
      </c>
    </row>
    <row r="57" spans="1:47" x14ac:dyDescent="0.2">
      <c r="A57" s="8"/>
      <c r="B57" s="8"/>
      <c r="C57" s="8"/>
      <c r="D57" s="8"/>
      <c r="E57" s="8"/>
      <c r="F57" s="8"/>
      <c r="G57" s="8"/>
      <c r="H57" s="9"/>
      <c r="I57" s="8"/>
      <c r="J57" s="8"/>
      <c r="K57" s="8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</row>
    <row r="58" spans="1:47" x14ac:dyDescent="0.2">
      <c r="A58" s="8"/>
      <c r="B58" s="8"/>
      <c r="C58" s="8"/>
      <c r="D58" s="8" t="s">
        <v>105</v>
      </c>
      <c r="E58" s="8"/>
      <c r="F58" s="8"/>
      <c r="G58" s="8"/>
      <c r="H58" s="9" t="s">
        <v>77</v>
      </c>
      <c r="I58" s="8"/>
      <c r="J58" s="8"/>
      <c r="K58" s="8"/>
      <c r="L58" s="46">
        <f t="shared" ref="L58:AU58" si="11">MAX(0,L$31-$I42-K60)</f>
        <v>0</v>
      </c>
      <c r="M58" s="46">
        <f t="shared" si="11"/>
        <v>0</v>
      </c>
      <c r="N58" s="46">
        <f t="shared" si="11"/>
        <v>0</v>
      </c>
      <c r="O58" s="46">
        <f t="shared" si="11"/>
        <v>0</v>
      </c>
      <c r="P58" s="46">
        <f t="shared" si="11"/>
        <v>0</v>
      </c>
      <c r="Q58" s="46">
        <f t="shared" si="11"/>
        <v>0</v>
      </c>
      <c r="R58" s="46">
        <f t="shared" si="11"/>
        <v>0</v>
      </c>
      <c r="S58" s="46">
        <f t="shared" si="11"/>
        <v>0</v>
      </c>
      <c r="T58" s="46">
        <f t="shared" si="11"/>
        <v>0</v>
      </c>
      <c r="U58" s="46">
        <f t="shared" si="11"/>
        <v>0</v>
      </c>
      <c r="V58" s="46">
        <f t="shared" si="11"/>
        <v>0</v>
      </c>
      <c r="W58" s="46">
        <f t="shared" si="11"/>
        <v>0</v>
      </c>
      <c r="X58" s="46">
        <f t="shared" si="11"/>
        <v>0</v>
      </c>
      <c r="Y58" s="46">
        <f t="shared" si="11"/>
        <v>0</v>
      </c>
      <c r="Z58" s="46">
        <f t="shared" si="11"/>
        <v>0</v>
      </c>
      <c r="AA58" s="46">
        <f t="shared" si="11"/>
        <v>0</v>
      </c>
      <c r="AB58" s="46">
        <f t="shared" si="11"/>
        <v>0</v>
      </c>
      <c r="AC58" s="46">
        <f t="shared" si="11"/>
        <v>0</v>
      </c>
      <c r="AD58" s="46">
        <f t="shared" si="11"/>
        <v>0</v>
      </c>
      <c r="AE58" s="46">
        <f t="shared" si="11"/>
        <v>0</v>
      </c>
      <c r="AF58" s="46">
        <f t="shared" si="11"/>
        <v>0</v>
      </c>
      <c r="AG58" s="46">
        <f t="shared" si="11"/>
        <v>0</v>
      </c>
      <c r="AH58" s="46">
        <f t="shared" si="11"/>
        <v>0</v>
      </c>
      <c r="AI58" s="46">
        <f t="shared" si="11"/>
        <v>0</v>
      </c>
      <c r="AJ58" s="46">
        <f t="shared" si="11"/>
        <v>0</v>
      </c>
      <c r="AK58" s="46">
        <f t="shared" si="11"/>
        <v>0</v>
      </c>
      <c r="AL58" s="46">
        <f t="shared" si="11"/>
        <v>0</v>
      </c>
      <c r="AM58" s="46">
        <f t="shared" si="11"/>
        <v>0</v>
      </c>
      <c r="AN58" s="46">
        <f t="shared" si="11"/>
        <v>0</v>
      </c>
      <c r="AO58" s="46">
        <f t="shared" si="11"/>
        <v>0</v>
      </c>
      <c r="AP58" s="46">
        <f t="shared" si="11"/>
        <v>0</v>
      </c>
      <c r="AQ58" s="46">
        <f t="shared" si="11"/>
        <v>0</v>
      </c>
      <c r="AR58" s="46">
        <f t="shared" si="11"/>
        <v>0</v>
      </c>
      <c r="AS58" s="46">
        <f t="shared" si="11"/>
        <v>0</v>
      </c>
      <c r="AT58" s="46">
        <f t="shared" si="11"/>
        <v>0</v>
      </c>
      <c r="AU58" s="46">
        <f t="shared" si="11"/>
        <v>0</v>
      </c>
    </row>
    <row r="59" spans="1:47" x14ac:dyDescent="0.2">
      <c r="A59" s="8"/>
      <c r="B59" s="8"/>
      <c r="C59" s="8"/>
      <c r="D59" s="8" t="s">
        <v>106</v>
      </c>
      <c r="E59" s="8"/>
      <c r="F59" s="8"/>
      <c r="G59" s="8"/>
      <c r="H59" s="9" t="s">
        <v>3</v>
      </c>
      <c r="I59" s="8"/>
      <c r="J59" s="8"/>
      <c r="K59" s="8"/>
      <c r="L59" s="46">
        <f t="shared" ref="L59:AU59" si="12">$I48*L58</f>
        <v>0</v>
      </c>
      <c r="M59" s="46">
        <f t="shared" si="12"/>
        <v>0</v>
      </c>
      <c r="N59" s="46">
        <f t="shared" si="12"/>
        <v>0</v>
      </c>
      <c r="O59" s="46">
        <f t="shared" si="12"/>
        <v>0</v>
      </c>
      <c r="P59" s="46">
        <f t="shared" si="12"/>
        <v>0</v>
      </c>
      <c r="Q59" s="46">
        <f t="shared" si="12"/>
        <v>0</v>
      </c>
      <c r="R59" s="46">
        <f t="shared" si="12"/>
        <v>0</v>
      </c>
      <c r="S59" s="46">
        <f t="shared" si="12"/>
        <v>0</v>
      </c>
      <c r="T59" s="46">
        <f t="shared" si="12"/>
        <v>0</v>
      </c>
      <c r="U59" s="46">
        <f t="shared" si="12"/>
        <v>0</v>
      </c>
      <c r="V59" s="46">
        <f t="shared" si="12"/>
        <v>0</v>
      </c>
      <c r="W59" s="46">
        <f t="shared" si="12"/>
        <v>0</v>
      </c>
      <c r="X59" s="46">
        <f t="shared" si="12"/>
        <v>0</v>
      </c>
      <c r="Y59" s="46">
        <f t="shared" si="12"/>
        <v>0</v>
      </c>
      <c r="Z59" s="46">
        <f t="shared" si="12"/>
        <v>0</v>
      </c>
      <c r="AA59" s="46">
        <f t="shared" si="12"/>
        <v>0</v>
      </c>
      <c r="AB59" s="46">
        <f t="shared" si="12"/>
        <v>0</v>
      </c>
      <c r="AC59" s="46">
        <f t="shared" si="12"/>
        <v>0</v>
      </c>
      <c r="AD59" s="46">
        <f t="shared" si="12"/>
        <v>0</v>
      </c>
      <c r="AE59" s="46">
        <f t="shared" si="12"/>
        <v>0</v>
      </c>
      <c r="AF59" s="46">
        <f t="shared" si="12"/>
        <v>0</v>
      </c>
      <c r="AG59" s="46">
        <f t="shared" si="12"/>
        <v>0</v>
      </c>
      <c r="AH59" s="46">
        <f t="shared" si="12"/>
        <v>0</v>
      </c>
      <c r="AI59" s="46">
        <f t="shared" si="12"/>
        <v>0</v>
      </c>
      <c r="AJ59" s="46">
        <f t="shared" si="12"/>
        <v>0</v>
      </c>
      <c r="AK59" s="46">
        <f t="shared" si="12"/>
        <v>0</v>
      </c>
      <c r="AL59" s="46">
        <f t="shared" si="12"/>
        <v>0</v>
      </c>
      <c r="AM59" s="46">
        <f t="shared" si="12"/>
        <v>0</v>
      </c>
      <c r="AN59" s="46">
        <f t="shared" si="12"/>
        <v>0</v>
      </c>
      <c r="AO59" s="46">
        <f t="shared" si="12"/>
        <v>0</v>
      </c>
      <c r="AP59" s="46">
        <f t="shared" si="12"/>
        <v>0</v>
      </c>
      <c r="AQ59" s="46">
        <f t="shared" si="12"/>
        <v>0</v>
      </c>
      <c r="AR59" s="46">
        <f t="shared" si="12"/>
        <v>0</v>
      </c>
      <c r="AS59" s="46">
        <f t="shared" si="12"/>
        <v>0</v>
      </c>
      <c r="AT59" s="46">
        <f t="shared" si="12"/>
        <v>0</v>
      </c>
      <c r="AU59" s="46">
        <f t="shared" si="12"/>
        <v>0</v>
      </c>
    </row>
    <row r="60" spans="1:47" x14ac:dyDescent="0.2">
      <c r="A60" s="8"/>
      <c r="B60" s="8"/>
      <c r="C60" s="8"/>
      <c r="D60" s="8" t="s">
        <v>107</v>
      </c>
      <c r="E60" s="8"/>
      <c r="F60" s="8"/>
      <c r="G60" s="8"/>
      <c r="H60" s="9" t="s">
        <v>77</v>
      </c>
      <c r="I60" s="8"/>
      <c r="J60" s="8"/>
      <c r="K60" s="8"/>
      <c r="L60" s="46">
        <f t="shared" ref="L60:AU60" si="13">MAX(K60+$I42-L$31,0)*$I45</f>
        <v>99000</v>
      </c>
      <c r="M60" s="46">
        <f t="shared" si="13"/>
        <v>198000</v>
      </c>
      <c r="N60" s="46">
        <f t="shared" si="13"/>
        <v>297000</v>
      </c>
      <c r="O60" s="46">
        <f t="shared" si="13"/>
        <v>396000</v>
      </c>
      <c r="P60" s="46">
        <f t="shared" si="13"/>
        <v>495000</v>
      </c>
      <c r="Q60" s="46">
        <f t="shared" si="13"/>
        <v>593500</v>
      </c>
      <c r="R60" s="46">
        <f t="shared" si="13"/>
        <v>692000</v>
      </c>
      <c r="S60" s="46">
        <f t="shared" si="13"/>
        <v>791000</v>
      </c>
      <c r="T60" s="46">
        <f t="shared" si="13"/>
        <v>890000</v>
      </c>
      <c r="U60" s="46">
        <f t="shared" si="13"/>
        <v>989000</v>
      </c>
      <c r="V60" s="46">
        <f t="shared" si="13"/>
        <v>1088000</v>
      </c>
      <c r="W60" s="46">
        <f t="shared" si="13"/>
        <v>1186000</v>
      </c>
      <c r="X60" s="46">
        <f t="shared" si="13"/>
        <v>1284950</v>
      </c>
      <c r="Y60" s="46">
        <f t="shared" si="13"/>
        <v>1383900</v>
      </c>
      <c r="Z60" s="46">
        <f t="shared" si="13"/>
        <v>1482850</v>
      </c>
      <c r="AA60" s="46">
        <f t="shared" si="13"/>
        <v>1581800</v>
      </c>
      <c r="AB60" s="46">
        <f t="shared" si="13"/>
        <v>1680750</v>
      </c>
      <c r="AC60" s="46">
        <f t="shared" si="13"/>
        <v>1779175</v>
      </c>
      <c r="AD60" s="46">
        <f t="shared" si="13"/>
        <v>1877600</v>
      </c>
      <c r="AE60" s="46">
        <f t="shared" si="13"/>
        <v>1976550</v>
      </c>
      <c r="AF60" s="46">
        <f t="shared" si="13"/>
        <v>2075500</v>
      </c>
      <c r="AG60" s="46">
        <f t="shared" si="13"/>
        <v>2174450</v>
      </c>
      <c r="AH60" s="46">
        <f t="shared" si="13"/>
        <v>2273400</v>
      </c>
      <c r="AI60" s="46">
        <f t="shared" si="13"/>
        <v>2371300</v>
      </c>
      <c r="AJ60" s="46">
        <f t="shared" si="13"/>
        <v>2470197.5</v>
      </c>
      <c r="AK60" s="46">
        <f t="shared" si="13"/>
        <v>2569095</v>
      </c>
      <c r="AL60" s="46">
        <f t="shared" si="13"/>
        <v>2667992.5</v>
      </c>
      <c r="AM60" s="46">
        <f t="shared" si="13"/>
        <v>2766890</v>
      </c>
      <c r="AN60" s="46">
        <f t="shared" si="13"/>
        <v>2865787.5</v>
      </c>
      <c r="AO60" s="46">
        <f t="shared" si="13"/>
        <v>2964133.75</v>
      </c>
      <c r="AP60" s="46">
        <f t="shared" si="13"/>
        <v>3062480</v>
      </c>
      <c r="AQ60" s="46">
        <f t="shared" si="13"/>
        <v>3161377.5</v>
      </c>
      <c r="AR60" s="46">
        <f t="shared" si="13"/>
        <v>3260275</v>
      </c>
      <c r="AS60" s="46">
        <f t="shared" si="13"/>
        <v>3359172.5</v>
      </c>
      <c r="AT60" s="46">
        <f t="shared" si="13"/>
        <v>3458070</v>
      </c>
      <c r="AU60" s="46">
        <f t="shared" si="13"/>
        <v>3555865</v>
      </c>
    </row>
    <row r="61" spans="1:47" x14ac:dyDescent="0.2">
      <c r="A61" s="8"/>
      <c r="B61" s="8"/>
      <c r="C61" s="8"/>
      <c r="D61" s="8"/>
      <c r="E61" s="8"/>
      <c r="F61" s="8"/>
      <c r="G61" s="8"/>
      <c r="H61" s="9"/>
      <c r="I61" s="8"/>
      <c r="J61" s="8"/>
      <c r="K61" s="8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</row>
    <row r="62" spans="1:47" x14ac:dyDescent="0.2">
      <c r="A62" s="8"/>
      <c r="B62" s="8"/>
      <c r="C62" s="8"/>
      <c r="D62" s="8" t="s">
        <v>109</v>
      </c>
      <c r="E62" s="8"/>
      <c r="F62" s="8"/>
      <c r="G62" s="8"/>
      <c r="H62" s="9" t="s">
        <v>113</v>
      </c>
      <c r="I62" s="8"/>
      <c r="J62" s="8"/>
      <c r="K62" s="8"/>
      <c r="L62" s="46">
        <f t="shared" ref="L62:AU62" si="14">ROUNDUP(MAX(0,L$32-$I43)/$I50,0)</f>
        <v>15</v>
      </c>
      <c r="M62" s="46">
        <f t="shared" si="14"/>
        <v>15</v>
      </c>
      <c r="N62" s="46">
        <f t="shared" si="14"/>
        <v>15</v>
      </c>
      <c r="O62" s="46">
        <f t="shared" si="14"/>
        <v>15</v>
      </c>
      <c r="P62" s="46">
        <f t="shared" si="14"/>
        <v>15</v>
      </c>
      <c r="Q62" s="46">
        <f t="shared" si="14"/>
        <v>35</v>
      </c>
      <c r="R62" s="46">
        <f t="shared" si="14"/>
        <v>35</v>
      </c>
      <c r="S62" s="46">
        <f t="shared" si="14"/>
        <v>15</v>
      </c>
      <c r="T62" s="46">
        <f t="shared" si="14"/>
        <v>15</v>
      </c>
      <c r="U62" s="46">
        <f t="shared" si="14"/>
        <v>15</v>
      </c>
      <c r="V62" s="46">
        <f t="shared" si="14"/>
        <v>15</v>
      </c>
      <c r="W62" s="46">
        <f t="shared" si="14"/>
        <v>55</v>
      </c>
      <c r="X62" s="46">
        <f t="shared" si="14"/>
        <v>17</v>
      </c>
      <c r="Y62" s="46">
        <f t="shared" si="14"/>
        <v>17</v>
      </c>
      <c r="Z62" s="46">
        <f t="shared" si="14"/>
        <v>17</v>
      </c>
      <c r="AA62" s="46">
        <f t="shared" si="14"/>
        <v>17</v>
      </c>
      <c r="AB62" s="46">
        <f t="shared" si="14"/>
        <v>17</v>
      </c>
      <c r="AC62" s="46">
        <f t="shared" si="14"/>
        <v>38</v>
      </c>
      <c r="AD62" s="46">
        <f t="shared" si="14"/>
        <v>38</v>
      </c>
      <c r="AE62" s="46">
        <f t="shared" si="14"/>
        <v>17</v>
      </c>
      <c r="AF62" s="46">
        <f t="shared" si="14"/>
        <v>17</v>
      </c>
      <c r="AG62" s="46">
        <f t="shared" si="14"/>
        <v>17</v>
      </c>
      <c r="AH62" s="46">
        <f t="shared" si="14"/>
        <v>17</v>
      </c>
      <c r="AI62" s="46">
        <f t="shared" si="14"/>
        <v>59</v>
      </c>
      <c r="AJ62" s="46">
        <f t="shared" si="14"/>
        <v>20</v>
      </c>
      <c r="AK62" s="46">
        <f t="shared" si="14"/>
        <v>20</v>
      </c>
      <c r="AL62" s="46">
        <f t="shared" si="14"/>
        <v>20</v>
      </c>
      <c r="AM62" s="46">
        <f t="shared" si="14"/>
        <v>20</v>
      </c>
      <c r="AN62" s="46">
        <f t="shared" si="14"/>
        <v>20</v>
      </c>
      <c r="AO62" s="46">
        <f t="shared" si="14"/>
        <v>42</v>
      </c>
      <c r="AP62" s="46">
        <f t="shared" si="14"/>
        <v>42</v>
      </c>
      <c r="AQ62" s="46">
        <f t="shared" si="14"/>
        <v>20</v>
      </c>
      <c r="AR62" s="46">
        <f t="shared" si="14"/>
        <v>20</v>
      </c>
      <c r="AS62" s="46">
        <f t="shared" si="14"/>
        <v>20</v>
      </c>
      <c r="AT62" s="46">
        <f t="shared" si="14"/>
        <v>20</v>
      </c>
      <c r="AU62" s="46">
        <f t="shared" si="14"/>
        <v>64</v>
      </c>
    </row>
    <row r="63" spans="1:47" x14ac:dyDescent="0.2">
      <c r="A63" s="8"/>
      <c r="B63" s="8"/>
      <c r="C63" s="8"/>
      <c r="D63" s="8" t="s">
        <v>108</v>
      </c>
      <c r="E63" s="8"/>
      <c r="F63" s="8"/>
      <c r="G63" s="8"/>
      <c r="H63" s="9" t="s">
        <v>3</v>
      </c>
      <c r="I63" s="8"/>
      <c r="J63" s="8"/>
      <c r="K63" s="8"/>
      <c r="L63" s="46">
        <f t="shared" ref="L63:AU63" si="15">L62*$I49</f>
        <v>150</v>
      </c>
      <c r="M63" s="46">
        <f t="shared" si="15"/>
        <v>150</v>
      </c>
      <c r="N63" s="46">
        <f t="shared" si="15"/>
        <v>150</v>
      </c>
      <c r="O63" s="46">
        <f t="shared" si="15"/>
        <v>150</v>
      </c>
      <c r="P63" s="46">
        <f t="shared" si="15"/>
        <v>150</v>
      </c>
      <c r="Q63" s="46">
        <f t="shared" si="15"/>
        <v>350</v>
      </c>
      <c r="R63" s="46">
        <f t="shared" si="15"/>
        <v>350</v>
      </c>
      <c r="S63" s="46">
        <f t="shared" si="15"/>
        <v>150</v>
      </c>
      <c r="T63" s="46">
        <f t="shared" si="15"/>
        <v>150</v>
      </c>
      <c r="U63" s="46">
        <f t="shared" si="15"/>
        <v>150</v>
      </c>
      <c r="V63" s="46">
        <f t="shared" si="15"/>
        <v>150</v>
      </c>
      <c r="W63" s="46">
        <f t="shared" si="15"/>
        <v>550</v>
      </c>
      <c r="X63" s="46">
        <f t="shared" si="15"/>
        <v>170</v>
      </c>
      <c r="Y63" s="46">
        <f t="shared" si="15"/>
        <v>170</v>
      </c>
      <c r="Z63" s="46">
        <f t="shared" si="15"/>
        <v>170</v>
      </c>
      <c r="AA63" s="46">
        <f t="shared" si="15"/>
        <v>170</v>
      </c>
      <c r="AB63" s="46">
        <f t="shared" si="15"/>
        <v>170</v>
      </c>
      <c r="AC63" s="46">
        <f t="shared" si="15"/>
        <v>380</v>
      </c>
      <c r="AD63" s="46">
        <f t="shared" si="15"/>
        <v>380</v>
      </c>
      <c r="AE63" s="46">
        <f t="shared" si="15"/>
        <v>170</v>
      </c>
      <c r="AF63" s="46">
        <f t="shared" si="15"/>
        <v>170</v>
      </c>
      <c r="AG63" s="46">
        <f t="shared" si="15"/>
        <v>170</v>
      </c>
      <c r="AH63" s="46">
        <f t="shared" si="15"/>
        <v>170</v>
      </c>
      <c r="AI63" s="46">
        <f t="shared" si="15"/>
        <v>590</v>
      </c>
      <c r="AJ63" s="46">
        <f t="shared" si="15"/>
        <v>200</v>
      </c>
      <c r="AK63" s="46">
        <f t="shared" si="15"/>
        <v>200</v>
      </c>
      <c r="AL63" s="46">
        <f t="shared" si="15"/>
        <v>200</v>
      </c>
      <c r="AM63" s="46">
        <f t="shared" si="15"/>
        <v>200</v>
      </c>
      <c r="AN63" s="46">
        <f t="shared" si="15"/>
        <v>200</v>
      </c>
      <c r="AO63" s="46">
        <f t="shared" si="15"/>
        <v>420</v>
      </c>
      <c r="AP63" s="46">
        <f t="shared" si="15"/>
        <v>420</v>
      </c>
      <c r="AQ63" s="46">
        <f t="shared" si="15"/>
        <v>200</v>
      </c>
      <c r="AR63" s="46">
        <f t="shared" si="15"/>
        <v>200</v>
      </c>
      <c r="AS63" s="46">
        <f t="shared" si="15"/>
        <v>200</v>
      </c>
      <c r="AT63" s="46">
        <f t="shared" si="15"/>
        <v>200</v>
      </c>
      <c r="AU63" s="46">
        <f t="shared" si="15"/>
        <v>640</v>
      </c>
    </row>
    <row r="64" spans="1:47" x14ac:dyDescent="0.2">
      <c r="A64" s="8"/>
      <c r="B64" s="8"/>
      <c r="C64" s="8"/>
      <c r="D64" s="47" t="s">
        <v>110</v>
      </c>
      <c r="E64" s="8"/>
      <c r="F64" s="8"/>
      <c r="G64" s="8"/>
      <c r="H64" s="9" t="s">
        <v>3</v>
      </c>
      <c r="I64" s="8"/>
      <c r="J64" s="8">
        <f>SUM(L64:AU64)</f>
        <v>10920</v>
      </c>
      <c r="K64" s="8"/>
      <c r="L64" s="44">
        <f t="shared" ref="L64:AU64" si="16">SUM(L52,L55,L59,L63)</f>
        <v>210</v>
      </c>
      <c r="M64" s="44">
        <f t="shared" si="16"/>
        <v>210</v>
      </c>
      <c r="N64" s="44">
        <f t="shared" si="16"/>
        <v>210</v>
      </c>
      <c r="O64" s="44">
        <f t="shared" si="16"/>
        <v>210</v>
      </c>
      <c r="P64" s="44">
        <f t="shared" si="16"/>
        <v>210</v>
      </c>
      <c r="Q64" s="44">
        <f t="shared" si="16"/>
        <v>410</v>
      </c>
      <c r="R64" s="44">
        <f t="shared" si="16"/>
        <v>410</v>
      </c>
      <c r="S64" s="44">
        <f t="shared" si="16"/>
        <v>210</v>
      </c>
      <c r="T64" s="44">
        <f t="shared" si="16"/>
        <v>210</v>
      </c>
      <c r="U64" s="44">
        <f t="shared" si="16"/>
        <v>210</v>
      </c>
      <c r="V64" s="44">
        <f t="shared" si="16"/>
        <v>210</v>
      </c>
      <c r="W64" s="44">
        <f t="shared" si="16"/>
        <v>610</v>
      </c>
      <c r="X64" s="44">
        <f t="shared" si="16"/>
        <v>230</v>
      </c>
      <c r="Y64" s="44">
        <f t="shared" si="16"/>
        <v>230</v>
      </c>
      <c r="Z64" s="44">
        <f t="shared" si="16"/>
        <v>230</v>
      </c>
      <c r="AA64" s="44">
        <f t="shared" si="16"/>
        <v>230</v>
      </c>
      <c r="AB64" s="44">
        <f t="shared" si="16"/>
        <v>230</v>
      </c>
      <c r="AC64" s="44">
        <f t="shared" si="16"/>
        <v>440</v>
      </c>
      <c r="AD64" s="44">
        <f t="shared" si="16"/>
        <v>440</v>
      </c>
      <c r="AE64" s="44">
        <f t="shared" si="16"/>
        <v>230</v>
      </c>
      <c r="AF64" s="44">
        <f t="shared" si="16"/>
        <v>230</v>
      </c>
      <c r="AG64" s="44">
        <f t="shared" si="16"/>
        <v>230</v>
      </c>
      <c r="AH64" s="44">
        <f t="shared" si="16"/>
        <v>230</v>
      </c>
      <c r="AI64" s="44">
        <f t="shared" si="16"/>
        <v>650</v>
      </c>
      <c r="AJ64" s="44">
        <f t="shared" si="16"/>
        <v>260</v>
      </c>
      <c r="AK64" s="44">
        <f t="shared" si="16"/>
        <v>260</v>
      </c>
      <c r="AL64" s="44">
        <f t="shared" si="16"/>
        <v>260</v>
      </c>
      <c r="AM64" s="44">
        <f t="shared" si="16"/>
        <v>260</v>
      </c>
      <c r="AN64" s="44">
        <f t="shared" si="16"/>
        <v>260</v>
      </c>
      <c r="AO64" s="44">
        <f t="shared" si="16"/>
        <v>480</v>
      </c>
      <c r="AP64" s="44">
        <f t="shared" si="16"/>
        <v>480</v>
      </c>
      <c r="AQ64" s="44">
        <f t="shared" si="16"/>
        <v>260</v>
      </c>
      <c r="AR64" s="44">
        <f t="shared" si="16"/>
        <v>260</v>
      </c>
      <c r="AS64" s="44">
        <f t="shared" si="16"/>
        <v>260</v>
      </c>
      <c r="AT64" s="44">
        <f t="shared" si="16"/>
        <v>260</v>
      </c>
      <c r="AU64" s="44">
        <f t="shared" si="16"/>
        <v>700</v>
      </c>
    </row>
    <row r="65" spans="1:47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 x14ac:dyDescent="0.2">
      <c r="A66" s="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</row>
    <row r="67" spans="1:47" x14ac:dyDescent="0.2">
      <c r="A67" s="8"/>
      <c r="B67" s="19">
        <f>B37+1</f>
        <v>2</v>
      </c>
      <c r="C67" s="10" t="s">
        <v>87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1:47" x14ac:dyDescent="0.2">
      <c r="A68" s="8"/>
      <c r="B68" s="8"/>
      <c r="C68" s="23" t="s">
        <v>103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1:47" x14ac:dyDescent="0.2">
      <c r="A69" s="8"/>
      <c r="B69" s="8"/>
      <c r="C69" s="23">
        <f>Data!$J$30</f>
        <v>1</v>
      </c>
      <c r="D69" s="8" t="s">
        <v>88</v>
      </c>
      <c r="E69" s="8"/>
      <c r="F69" s="8"/>
      <c r="G69" s="8"/>
      <c r="H69" s="9" t="s">
        <v>98</v>
      </c>
      <c r="I69" s="8" t="str">
        <f>INDEX(Data!$L$30:$Q$41,$C69,$B67)</f>
        <v>Swim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1:47" x14ac:dyDescent="0.2">
      <c r="A70" s="8"/>
      <c r="B70" s="8"/>
      <c r="C70" s="23">
        <f>Data!$J$33</f>
        <v>4</v>
      </c>
      <c r="D70" s="8" t="s">
        <v>89</v>
      </c>
      <c r="E70" s="8"/>
      <c r="F70" s="8"/>
      <c r="G70" s="8"/>
      <c r="H70" s="9" t="s">
        <v>3</v>
      </c>
      <c r="I70" s="8">
        <f>INDEX(Data!$L$30:$Q$41,$C70,$B67)</f>
        <v>80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1:47" x14ac:dyDescent="0.2">
      <c r="A71" s="8"/>
      <c r="B71" s="8"/>
      <c r="C71" s="23">
        <f>Data!$J$34</f>
        <v>5</v>
      </c>
      <c r="D71" s="8" t="s">
        <v>34</v>
      </c>
      <c r="E71" s="8"/>
      <c r="F71" s="8"/>
      <c r="G71" s="8"/>
      <c r="H71" s="9" t="s">
        <v>76</v>
      </c>
      <c r="I71" s="8">
        <f>INDEX(Data!$L$30:$Q$41,$C71,$B67)</f>
        <v>180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x14ac:dyDescent="0.2">
      <c r="A72" s="8"/>
      <c r="B72" s="8"/>
      <c r="C72" s="23">
        <f>Data!$J$35</f>
        <v>6</v>
      </c>
      <c r="D72" s="8" t="s">
        <v>90</v>
      </c>
      <c r="E72" s="8"/>
      <c r="F72" s="8"/>
      <c r="G72" s="8"/>
      <c r="H72" s="9" t="s">
        <v>77</v>
      </c>
      <c r="I72" s="8">
        <f>INDEX(Data!$L$30:$Q$41,$C72,$B67)</f>
        <v>1200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x14ac:dyDescent="0.2">
      <c r="A73" s="8"/>
      <c r="B73" s="8"/>
      <c r="C73" s="23">
        <f>Data!$J$37</f>
        <v>8</v>
      </c>
      <c r="D73" s="8" t="s">
        <v>37</v>
      </c>
      <c r="E73" s="8"/>
      <c r="F73" s="8"/>
      <c r="G73" s="8"/>
      <c r="H73" s="9" t="s">
        <v>78</v>
      </c>
      <c r="I73" s="8">
        <f>INDEX(Data!$L$30:$Q$41,$C73,$B67)</f>
        <v>100000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x14ac:dyDescent="0.2">
      <c r="A74" s="8"/>
      <c r="B74" s="8"/>
      <c r="C74" s="23"/>
      <c r="D74" s="8" t="s">
        <v>91</v>
      </c>
      <c r="E74" s="8"/>
      <c r="F74" s="8"/>
      <c r="G74" s="8"/>
      <c r="H74" s="9" t="s">
        <v>42</v>
      </c>
      <c r="I74" s="19">
        <v>1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x14ac:dyDescent="0.2">
      <c r="A75" s="8"/>
      <c r="B75" s="8"/>
      <c r="C75" s="23">
        <f>Data!$J$36</f>
        <v>7</v>
      </c>
      <c r="D75" s="8" t="s">
        <v>92</v>
      </c>
      <c r="E75" s="8"/>
      <c r="F75" s="8"/>
      <c r="G75" s="8"/>
      <c r="H75" s="9" t="s">
        <v>42</v>
      </c>
      <c r="I75" s="8">
        <f>INDEX(Data!$L$30:$Q$41,$C75,$B67)</f>
        <v>1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x14ac:dyDescent="0.2">
      <c r="A76" s="8"/>
      <c r="B76" s="8"/>
      <c r="C76" s="23"/>
      <c r="D76" s="8" t="s">
        <v>93</v>
      </c>
      <c r="E76" s="8"/>
      <c r="F76" s="8"/>
      <c r="G76" s="8"/>
      <c r="H76" s="9" t="s">
        <v>42</v>
      </c>
      <c r="I76" s="19">
        <v>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x14ac:dyDescent="0.2">
      <c r="A77" s="8"/>
      <c r="B77" s="8"/>
      <c r="C77" s="23">
        <f>Data!$J$38</f>
        <v>9</v>
      </c>
      <c r="D77" s="8" t="s">
        <v>94</v>
      </c>
      <c r="E77" s="8"/>
      <c r="F77" s="8"/>
      <c r="G77" s="8"/>
      <c r="H77" s="9" t="s">
        <v>99</v>
      </c>
      <c r="I77" s="27">
        <f>INDEX(Data!$L$30:$Q$41,$C77,$B67)</f>
        <v>0.69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x14ac:dyDescent="0.2">
      <c r="A78" s="8"/>
      <c r="B78" s="8"/>
      <c r="C78" s="23">
        <f>Data!$J$39</f>
        <v>10</v>
      </c>
      <c r="D78" s="8" t="s">
        <v>95</v>
      </c>
      <c r="E78" s="8"/>
      <c r="F78" s="8"/>
      <c r="G78" s="8"/>
      <c r="H78" s="9" t="s">
        <v>100</v>
      </c>
      <c r="I78" s="27">
        <f>INDEX(Data!$L$30:$Q$41,$C78,$B67)</f>
        <v>0.04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x14ac:dyDescent="0.2">
      <c r="A79" s="8"/>
      <c r="B79" s="8"/>
      <c r="C79" s="23">
        <f>Data!$J$40</f>
        <v>11</v>
      </c>
      <c r="D79" s="8" t="s">
        <v>96</v>
      </c>
      <c r="E79" s="8"/>
      <c r="F79" s="8"/>
      <c r="G79" s="8"/>
      <c r="H79" s="9" t="s">
        <v>101</v>
      </c>
      <c r="I79" s="8">
        <f>INDEX(Data!$L$30:$Q$41,$C79,$B67)</f>
        <v>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x14ac:dyDescent="0.2">
      <c r="A80" s="8"/>
      <c r="B80" s="8"/>
      <c r="C80" s="23">
        <f>Data!$J$41</f>
        <v>12</v>
      </c>
      <c r="D80" s="8" t="s">
        <v>97</v>
      </c>
      <c r="E80" s="8"/>
      <c r="F80" s="8"/>
      <c r="G80" s="8"/>
      <c r="H80" s="9" t="s">
        <v>102</v>
      </c>
      <c r="I80" s="8">
        <f>INDEX(Data!$L$30:$Q$41,$C80,$B67)</f>
        <v>100000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 x14ac:dyDescent="0.2">
      <c r="A82" s="8"/>
      <c r="B82" s="8"/>
      <c r="C82" s="8"/>
      <c r="D82" s="8" t="s">
        <v>104</v>
      </c>
      <c r="E82" s="8"/>
      <c r="F82" s="8"/>
      <c r="G82" s="8"/>
      <c r="H82" s="9" t="s">
        <v>3</v>
      </c>
      <c r="I82" s="8"/>
      <c r="J82" s="8"/>
      <c r="K82" s="8"/>
      <c r="L82" s="46">
        <f t="shared" ref="L82:AU82" si="17">$I70</f>
        <v>80</v>
      </c>
      <c r="M82" s="46">
        <f t="shared" si="17"/>
        <v>80</v>
      </c>
      <c r="N82" s="46">
        <f t="shared" si="17"/>
        <v>80</v>
      </c>
      <c r="O82" s="46">
        <f t="shared" si="17"/>
        <v>80</v>
      </c>
      <c r="P82" s="46">
        <f t="shared" si="17"/>
        <v>80</v>
      </c>
      <c r="Q82" s="46">
        <f t="shared" si="17"/>
        <v>80</v>
      </c>
      <c r="R82" s="46">
        <f t="shared" si="17"/>
        <v>80</v>
      </c>
      <c r="S82" s="46">
        <f t="shared" si="17"/>
        <v>80</v>
      </c>
      <c r="T82" s="46">
        <f t="shared" si="17"/>
        <v>80</v>
      </c>
      <c r="U82" s="46">
        <f t="shared" si="17"/>
        <v>80</v>
      </c>
      <c r="V82" s="46">
        <f t="shared" si="17"/>
        <v>80</v>
      </c>
      <c r="W82" s="46">
        <f t="shared" si="17"/>
        <v>80</v>
      </c>
      <c r="X82" s="46">
        <f t="shared" si="17"/>
        <v>80</v>
      </c>
      <c r="Y82" s="46">
        <f t="shared" si="17"/>
        <v>80</v>
      </c>
      <c r="Z82" s="46">
        <f t="shared" si="17"/>
        <v>80</v>
      </c>
      <c r="AA82" s="46">
        <f t="shared" si="17"/>
        <v>80</v>
      </c>
      <c r="AB82" s="46">
        <f t="shared" si="17"/>
        <v>80</v>
      </c>
      <c r="AC82" s="46">
        <f t="shared" si="17"/>
        <v>80</v>
      </c>
      <c r="AD82" s="46">
        <f t="shared" si="17"/>
        <v>80</v>
      </c>
      <c r="AE82" s="46">
        <f t="shared" si="17"/>
        <v>80</v>
      </c>
      <c r="AF82" s="46">
        <f t="shared" si="17"/>
        <v>80</v>
      </c>
      <c r="AG82" s="46">
        <f t="shared" si="17"/>
        <v>80</v>
      </c>
      <c r="AH82" s="46">
        <f t="shared" si="17"/>
        <v>80</v>
      </c>
      <c r="AI82" s="46">
        <f t="shared" si="17"/>
        <v>80</v>
      </c>
      <c r="AJ82" s="46">
        <f t="shared" si="17"/>
        <v>80</v>
      </c>
      <c r="AK82" s="46">
        <f t="shared" si="17"/>
        <v>80</v>
      </c>
      <c r="AL82" s="46">
        <f t="shared" si="17"/>
        <v>80</v>
      </c>
      <c r="AM82" s="46">
        <f t="shared" si="17"/>
        <v>80</v>
      </c>
      <c r="AN82" s="46">
        <f t="shared" si="17"/>
        <v>80</v>
      </c>
      <c r="AO82" s="46">
        <f t="shared" si="17"/>
        <v>80</v>
      </c>
      <c r="AP82" s="46">
        <f t="shared" si="17"/>
        <v>80</v>
      </c>
      <c r="AQ82" s="46">
        <f t="shared" si="17"/>
        <v>80</v>
      </c>
      <c r="AR82" s="46">
        <f t="shared" si="17"/>
        <v>80</v>
      </c>
      <c r="AS82" s="46">
        <f t="shared" si="17"/>
        <v>80</v>
      </c>
      <c r="AT82" s="46">
        <f t="shared" si="17"/>
        <v>80</v>
      </c>
      <c r="AU82" s="46">
        <f t="shared" si="17"/>
        <v>80</v>
      </c>
    </row>
    <row r="83" spans="1:47" x14ac:dyDescent="0.2">
      <c r="A83" s="8"/>
      <c r="B83" s="8"/>
      <c r="C83" s="8"/>
      <c r="D83" s="8"/>
      <c r="E83" s="8"/>
      <c r="F83" s="8"/>
      <c r="G83" s="8"/>
      <c r="H83" s="9"/>
      <c r="I83" s="8"/>
      <c r="J83" s="8"/>
      <c r="K83" s="8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</row>
    <row r="84" spans="1:47" x14ac:dyDescent="0.2">
      <c r="A84" s="8"/>
      <c r="B84" s="8"/>
      <c r="C84" s="8"/>
      <c r="D84" s="8" t="s">
        <v>134</v>
      </c>
      <c r="E84" s="8"/>
      <c r="F84" s="8"/>
      <c r="G84" s="8"/>
      <c r="H84" s="9" t="s">
        <v>76</v>
      </c>
      <c r="I84" s="8"/>
      <c r="J84" s="8"/>
      <c r="K84" s="8"/>
      <c r="L84" s="46">
        <f t="shared" ref="L84:AU84" si="18">MAX(0,L$30-$I71-K86)</f>
        <v>120</v>
      </c>
      <c r="M84" s="46">
        <f t="shared" si="18"/>
        <v>120</v>
      </c>
      <c r="N84" s="46">
        <f t="shared" si="18"/>
        <v>120</v>
      </c>
      <c r="O84" s="46">
        <f t="shared" si="18"/>
        <v>120</v>
      </c>
      <c r="P84" s="46">
        <f t="shared" si="18"/>
        <v>120</v>
      </c>
      <c r="Q84" s="46">
        <f t="shared" si="18"/>
        <v>270</v>
      </c>
      <c r="R84" s="46">
        <f t="shared" si="18"/>
        <v>270</v>
      </c>
      <c r="S84" s="46">
        <f t="shared" si="18"/>
        <v>120</v>
      </c>
      <c r="T84" s="46">
        <f t="shared" si="18"/>
        <v>120</v>
      </c>
      <c r="U84" s="46">
        <f t="shared" si="18"/>
        <v>120</v>
      </c>
      <c r="V84" s="46">
        <f t="shared" si="18"/>
        <v>120</v>
      </c>
      <c r="W84" s="46">
        <f t="shared" si="18"/>
        <v>420</v>
      </c>
      <c r="X84" s="46">
        <f t="shared" si="18"/>
        <v>135</v>
      </c>
      <c r="Y84" s="46">
        <f t="shared" si="18"/>
        <v>135</v>
      </c>
      <c r="Z84" s="46">
        <f t="shared" si="18"/>
        <v>135</v>
      </c>
      <c r="AA84" s="46">
        <f t="shared" si="18"/>
        <v>135</v>
      </c>
      <c r="AB84" s="46">
        <f t="shared" si="18"/>
        <v>135</v>
      </c>
      <c r="AC84" s="46">
        <f t="shared" si="18"/>
        <v>292.5</v>
      </c>
      <c r="AD84" s="46">
        <f t="shared" si="18"/>
        <v>292.5</v>
      </c>
      <c r="AE84" s="46">
        <f t="shared" si="18"/>
        <v>135</v>
      </c>
      <c r="AF84" s="46">
        <f t="shared" si="18"/>
        <v>135</v>
      </c>
      <c r="AG84" s="46">
        <f t="shared" si="18"/>
        <v>135</v>
      </c>
      <c r="AH84" s="46">
        <f t="shared" si="18"/>
        <v>135</v>
      </c>
      <c r="AI84" s="46">
        <f t="shared" si="18"/>
        <v>450</v>
      </c>
      <c r="AJ84" s="46">
        <f t="shared" si="18"/>
        <v>150.75</v>
      </c>
      <c r="AK84" s="46">
        <f t="shared" si="18"/>
        <v>150.75</v>
      </c>
      <c r="AL84" s="46">
        <f t="shared" si="18"/>
        <v>150.75</v>
      </c>
      <c r="AM84" s="46">
        <f t="shared" si="18"/>
        <v>150.75</v>
      </c>
      <c r="AN84" s="46">
        <f t="shared" si="18"/>
        <v>150.75</v>
      </c>
      <c r="AO84" s="46">
        <f t="shared" si="18"/>
        <v>316.125</v>
      </c>
      <c r="AP84" s="46">
        <f t="shared" si="18"/>
        <v>316.125</v>
      </c>
      <c r="AQ84" s="46">
        <f t="shared" si="18"/>
        <v>150.75</v>
      </c>
      <c r="AR84" s="46">
        <f t="shared" si="18"/>
        <v>150.75</v>
      </c>
      <c r="AS84" s="46">
        <f t="shared" si="18"/>
        <v>150.75</v>
      </c>
      <c r="AT84" s="46">
        <f t="shared" si="18"/>
        <v>150.75</v>
      </c>
      <c r="AU84" s="46">
        <f t="shared" si="18"/>
        <v>481.5</v>
      </c>
    </row>
    <row r="85" spans="1:47" x14ac:dyDescent="0.2">
      <c r="A85" s="8"/>
      <c r="B85" s="8"/>
      <c r="C85" s="8"/>
      <c r="D85" s="8" t="s">
        <v>135</v>
      </c>
      <c r="E85" s="8"/>
      <c r="F85" s="8"/>
      <c r="G85" s="8"/>
      <c r="H85" s="9" t="s">
        <v>3</v>
      </c>
      <c r="I85" s="8"/>
      <c r="J85" s="8"/>
      <c r="K85" s="8"/>
      <c r="L85" s="46">
        <f t="shared" ref="L85" si="19">$I77*L84</f>
        <v>82.8</v>
      </c>
      <c r="M85" s="46">
        <f t="shared" ref="M85" si="20">$I77*M84</f>
        <v>82.8</v>
      </c>
      <c r="N85" s="46">
        <f t="shared" ref="N85" si="21">$I77*N84</f>
        <v>82.8</v>
      </c>
      <c r="O85" s="46">
        <f t="shared" ref="O85" si="22">$I77*O84</f>
        <v>82.8</v>
      </c>
      <c r="P85" s="46">
        <f t="shared" ref="P85" si="23">$I77*P84</f>
        <v>82.8</v>
      </c>
      <c r="Q85" s="46">
        <f t="shared" ref="Q85" si="24">$I77*Q84</f>
        <v>186.29999999999998</v>
      </c>
      <c r="R85" s="46">
        <f t="shared" ref="R85" si="25">$I77*R84</f>
        <v>186.29999999999998</v>
      </c>
      <c r="S85" s="46">
        <f t="shared" ref="S85" si="26">$I77*S84</f>
        <v>82.8</v>
      </c>
      <c r="T85" s="46">
        <f t="shared" ref="T85" si="27">$I77*T84</f>
        <v>82.8</v>
      </c>
      <c r="U85" s="46">
        <f t="shared" ref="U85" si="28">$I77*U84</f>
        <v>82.8</v>
      </c>
      <c r="V85" s="46">
        <f t="shared" ref="V85" si="29">$I77*V84</f>
        <v>82.8</v>
      </c>
      <c r="W85" s="46">
        <f t="shared" ref="W85" si="30">$I77*W84</f>
        <v>289.79999999999995</v>
      </c>
      <c r="X85" s="46">
        <f t="shared" ref="X85" si="31">$I77*X84</f>
        <v>93.149999999999991</v>
      </c>
      <c r="Y85" s="46">
        <f t="shared" ref="Y85" si="32">$I77*Y84</f>
        <v>93.149999999999991</v>
      </c>
      <c r="Z85" s="46">
        <f t="shared" ref="Z85" si="33">$I77*Z84</f>
        <v>93.149999999999991</v>
      </c>
      <c r="AA85" s="46">
        <f t="shared" ref="AA85" si="34">$I77*AA84</f>
        <v>93.149999999999991</v>
      </c>
      <c r="AB85" s="46">
        <f t="shared" ref="AB85" si="35">$I77*AB84</f>
        <v>93.149999999999991</v>
      </c>
      <c r="AC85" s="46">
        <f t="shared" ref="AC85" si="36">$I77*AC84</f>
        <v>201.82499999999999</v>
      </c>
      <c r="AD85" s="46">
        <f t="shared" ref="AD85" si="37">$I77*AD84</f>
        <v>201.82499999999999</v>
      </c>
      <c r="AE85" s="46">
        <f t="shared" ref="AE85" si="38">$I77*AE84</f>
        <v>93.149999999999991</v>
      </c>
      <c r="AF85" s="46">
        <f t="shared" ref="AF85" si="39">$I77*AF84</f>
        <v>93.149999999999991</v>
      </c>
      <c r="AG85" s="46">
        <f t="shared" ref="AG85" si="40">$I77*AG84</f>
        <v>93.149999999999991</v>
      </c>
      <c r="AH85" s="46">
        <f t="shared" ref="AH85" si="41">$I77*AH84</f>
        <v>93.149999999999991</v>
      </c>
      <c r="AI85" s="46">
        <f t="shared" ref="AI85" si="42">$I77*AI84</f>
        <v>310.5</v>
      </c>
      <c r="AJ85" s="46">
        <f t="shared" ref="AJ85" si="43">$I77*AJ84</f>
        <v>104.0175</v>
      </c>
      <c r="AK85" s="46">
        <f t="shared" ref="AK85" si="44">$I77*AK84</f>
        <v>104.0175</v>
      </c>
      <c r="AL85" s="46">
        <f t="shared" ref="AL85" si="45">$I77*AL84</f>
        <v>104.0175</v>
      </c>
      <c r="AM85" s="46">
        <f t="shared" ref="AM85" si="46">$I77*AM84</f>
        <v>104.0175</v>
      </c>
      <c r="AN85" s="46">
        <f t="shared" ref="AN85" si="47">$I77*AN84</f>
        <v>104.0175</v>
      </c>
      <c r="AO85" s="46">
        <f t="shared" ref="AO85" si="48">$I77*AO84</f>
        <v>218.12624999999997</v>
      </c>
      <c r="AP85" s="46">
        <f t="shared" ref="AP85" si="49">$I77*AP84</f>
        <v>218.12624999999997</v>
      </c>
      <c r="AQ85" s="46">
        <f t="shared" ref="AQ85" si="50">$I77*AQ84</f>
        <v>104.0175</v>
      </c>
      <c r="AR85" s="46">
        <f t="shared" ref="AR85" si="51">$I77*AR84</f>
        <v>104.0175</v>
      </c>
      <c r="AS85" s="46">
        <f t="shared" ref="AS85" si="52">$I77*AS84</f>
        <v>104.0175</v>
      </c>
      <c r="AT85" s="46">
        <f t="shared" ref="AT85" si="53">$I77*AT84</f>
        <v>104.0175</v>
      </c>
      <c r="AU85" s="46">
        <f t="shared" ref="AU85" si="54">$I77*AU84</f>
        <v>332.23499999999996</v>
      </c>
    </row>
    <row r="86" spans="1:47" x14ac:dyDescent="0.2">
      <c r="A86" s="8"/>
      <c r="B86" s="8"/>
      <c r="C86" s="8"/>
      <c r="D86" s="8" t="s">
        <v>136</v>
      </c>
      <c r="E86" s="8"/>
      <c r="F86" s="8"/>
      <c r="G86" s="8"/>
      <c r="H86" s="9" t="s">
        <v>76</v>
      </c>
      <c r="I86" s="8"/>
      <c r="J86" s="8"/>
      <c r="K86" s="8"/>
      <c r="L86" s="46">
        <f t="shared" ref="L86:AU86" si="55">MAX(K86+$I71-L$30,0)*$I74</f>
        <v>0</v>
      </c>
      <c r="M86" s="46">
        <f t="shared" si="55"/>
        <v>0</v>
      </c>
      <c r="N86" s="46">
        <f t="shared" si="55"/>
        <v>0</v>
      </c>
      <c r="O86" s="46">
        <f t="shared" si="55"/>
        <v>0</v>
      </c>
      <c r="P86" s="46">
        <f t="shared" si="55"/>
        <v>0</v>
      </c>
      <c r="Q86" s="46">
        <f t="shared" si="55"/>
        <v>0</v>
      </c>
      <c r="R86" s="46">
        <f t="shared" si="55"/>
        <v>0</v>
      </c>
      <c r="S86" s="46">
        <f t="shared" si="55"/>
        <v>0</v>
      </c>
      <c r="T86" s="46">
        <f t="shared" si="55"/>
        <v>0</v>
      </c>
      <c r="U86" s="46">
        <f t="shared" si="55"/>
        <v>0</v>
      </c>
      <c r="V86" s="46">
        <f t="shared" si="55"/>
        <v>0</v>
      </c>
      <c r="W86" s="46">
        <f t="shared" si="55"/>
        <v>0</v>
      </c>
      <c r="X86" s="46">
        <f t="shared" si="55"/>
        <v>0</v>
      </c>
      <c r="Y86" s="46">
        <f t="shared" si="55"/>
        <v>0</v>
      </c>
      <c r="Z86" s="46">
        <f t="shared" si="55"/>
        <v>0</v>
      </c>
      <c r="AA86" s="46">
        <f t="shared" si="55"/>
        <v>0</v>
      </c>
      <c r="AB86" s="46">
        <f t="shared" si="55"/>
        <v>0</v>
      </c>
      <c r="AC86" s="46">
        <f t="shared" si="55"/>
        <v>0</v>
      </c>
      <c r="AD86" s="46">
        <f t="shared" si="55"/>
        <v>0</v>
      </c>
      <c r="AE86" s="46">
        <f t="shared" si="55"/>
        <v>0</v>
      </c>
      <c r="AF86" s="46">
        <f t="shared" si="55"/>
        <v>0</v>
      </c>
      <c r="AG86" s="46">
        <f t="shared" si="55"/>
        <v>0</v>
      </c>
      <c r="AH86" s="46">
        <f t="shared" si="55"/>
        <v>0</v>
      </c>
      <c r="AI86" s="46">
        <f t="shared" si="55"/>
        <v>0</v>
      </c>
      <c r="AJ86" s="46">
        <f t="shared" si="55"/>
        <v>0</v>
      </c>
      <c r="AK86" s="46">
        <f t="shared" si="55"/>
        <v>0</v>
      </c>
      <c r="AL86" s="46">
        <f t="shared" si="55"/>
        <v>0</v>
      </c>
      <c r="AM86" s="46">
        <f t="shared" si="55"/>
        <v>0</v>
      </c>
      <c r="AN86" s="46">
        <f t="shared" si="55"/>
        <v>0</v>
      </c>
      <c r="AO86" s="46">
        <f t="shared" si="55"/>
        <v>0</v>
      </c>
      <c r="AP86" s="46">
        <f t="shared" si="55"/>
        <v>0</v>
      </c>
      <c r="AQ86" s="46">
        <f t="shared" si="55"/>
        <v>0</v>
      </c>
      <c r="AR86" s="46">
        <f t="shared" si="55"/>
        <v>0</v>
      </c>
      <c r="AS86" s="46">
        <f t="shared" si="55"/>
        <v>0</v>
      </c>
      <c r="AT86" s="46">
        <f t="shared" si="55"/>
        <v>0</v>
      </c>
      <c r="AU86" s="46">
        <f t="shared" si="55"/>
        <v>0</v>
      </c>
    </row>
    <row r="87" spans="1:47" x14ac:dyDescent="0.2">
      <c r="A87" s="8"/>
      <c r="B87" s="8"/>
      <c r="C87" s="8"/>
      <c r="D87" s="8"/>
      <c r="E87" s="8"/>
      <c r="F87" s="8"/>
      <c r="G87" s="8"/>
      <c r="H87" s="9"/>
      <c r="I87" s="8"/>
      <c r="J87" s="8"/>
      <c r="K87" s="8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</row>
    <row r="88" spans="1:47" x14ac:dyDescent="0.2">
      <c r="A88" s="8"/>
      <c r="B88" s="8"/>
      <c r="C88" s="8"/>
      <c r="D88" s="8" t="s">
        <v>105</v>
      </c>
      <c r="E88" s="8"/>
      <c r="F88" s="8"/>
      <c r="G88" s="8"/>
      <c r="H88" s="9" t="s">
        <v>77</v>
      </c>
      <c r="I88" s="8"/>
      <c r="J88" s="8"/>
      <c r="K88" s="8"/>
      <c r="L88" s="46">
        <f t="shared" ref="L88:AU88" si="56">MAX(0,L$31-$I72-K90)</f>
        <v>0</v>
      </c>
      <c r="M88" s="46">
        <f t="shared" si="56"/>
        <v>0</v>
      </c>
      <c r="N88" s="46">
        <f t="shared" si="56"/>
        <v>0</v>
      </c>
      <c r="O88" s="46">
        <f t="shared" si="56"/>
        <v>0</v>
      </c>
      <c r="P88" s="46">
        <f t="shared" si="56"/>
        <v>0</v>
      </c>
      <c r="Q88" s="46">
        <f t="shared" si="56"/>
        <v>0</v>
      </c>
      <c r="R88" s="46">
        <f t="shared" si="56"/>
        <v>0</v>
      </c>
      <c r="S88" s="46">
        <f t="shared" si="56"/>
        <v>0</v>
      </c>
      <c r="T88" s="46">
        <f t="shared" si="56"/>
        <v>0</v>
      </c>
      <c r="U88" s="46">
        <f t="shared" si="56"/>
        <v>0</v>
      </c>
      <c r="V88" s="46">
        <f t="shared" si="56"/>
        <v>0</v>
      </c>
      <c r="W88" s="46">
        <f t="shared" si="56"/>
        <v>0</v>
      </c>
      <c r="X88" s="46">
        <f t="shared" si="56"/>
        <v>0</v>
      </c>
      <c r="Y88" s="46">
        <f t="shared" si="56"/>
        <v>0</v>
      </c>
      <c r="Z88" s="46">
        <f t="shared" si="56"/>
        <v>0</v>
      </c>
      <c r="AA88" s="46">
        <f t="shared" si="56"/>
        <v>0</v>
      </c>
      <c r="AB88" s="46">
        <f t="shared" si="56"/>
        <v>0</v>
      </c>
      <c r="AC88" s="46">
        <f t="shared" si="56"/>
        <v>0</v>
      </c>
      <c r="AD88" s="46">
        <f t="shared" si="56"/>
        <v>0</v>
      </c>
      <c r="AE88" s="46">
        <f t="shared" si="56"/>
        <v>0</v>
      </c>
      <c r="AF88" s="46">
        <f t="shared" si="56"/>
        <v>0</v>
      </c>
      <c r="AG88" s="46">
        <f t="shared" si="56"/>
        <v>0</v>
      </c>
      <c r="AH88" s="46">
        <f t="shared" si="56"/>
        <v>0</v>
      </c>
      <c r="AI88" s="46">
        <f t="shared" si="56"/>
        <v>0</v>
      </c>
      <c r="AJ88" s="46">
        <f t="shared" si="56"/>
        <v>0</v>
      </c>
      <c r="AK88" s="46">
        <f t="shared" si="56"/>
        <v>0</v>
      </c>
      <c r="AL88" s="46">
        <f t="shared" si="56"/>
        <v>0</v>
      </c>
      <c r="AM88" s="46">
        <f t="shared" si="56"/>
        <v>0</v>
      </c>
      <c r="AN88" s="46">
        <f t="shared" si="56"/>
        <v>0</v>
      </c>
      <c r="AO88" s="46">
        <f t="shared" si="56"/>
        <v>0</v>
      </c>
      <c r="AP88" s="46">
        <f t="shared" si="56"/>
        <v>320</v>
      </c>
      <c r="AQ88" s="46">
        <f t="shared" si="56"/>
        <v>0</v>
      </c>
      <c r="AR88" s="46">
        <f t="shared" si="56"/>
        <v>0</v>
      </c>
      <c r="AS88" s="46">
        <f t="shared" si="56"/>
        <v>0</v>
      </c>
      <c r="AT88" s="46">
        <f t="shared" si="56"/>
        <v>0</v>
      </c>
      <c r="AU88" s="46">
        <f t="shared" si="56"/>
        <v>615</v>
      </c>
    </row>
    <row r="89" spans="1:47" x14ac:dyDescent="0.2">
      <c r="A89" s="8"/>
      <c r="B89" s="8"/>
      <c r="C89" s="8"/>
      <c r="D89" s="8" t="s">
        <v>106</v>
      </c>
      <c r="E89" s="8"/>
      <c r="F89" s="8"/>
      <c r="G89" s="8"/>
      <c r="H89" s="9" t="s">
        <v>3</v>
      </c>
      <c r="I89" s="8"/>
      <c r="J89" s="8"/>
      <c r="K89" s="8"/>
      <c r="L89" s="46">
        <f t="shared" ref="L89" si="57">$I78*L88</f>
        <v>0</v>
      </c>
      <c r="M89" s="46">
        <f t="shared" ref="M89" si="58">$I78*M88</f>
        <v>0</v>
      </c>
      <c r="N89" s="46">
        <f t="shared" ref="N89" si="59">$I78*N88</f>
        <v>0</v>
      </c>
      <c r="O89" s="46">
        <f t="shared" ref="O89" si="60">$I78*O88</f>
        <v>0</v>
      </c>
      <c r="P89" s="46">
        <f t="shared" ref="P89" si="61">$I78*P88</f>
        <v>0</v>
      </c>
      <c r="Q89" s="46">
        <f t="shared" ref="Q89" si="62">$I78*Q88</f>
        <v>0</v>
      </c>
      <c r="R89" s="46">
        <f t="shared" ref="R89" si="63">$I78*R88</f>
        <v>0</v>
      </c>
      <c r="S89" s="46">
        <f t="shared" ref="S89" si="64">$I78*S88</f>
        <v>0</v>
      </c>
      <c r="T89" s="46">
        <f t="shared" ref="T89" si="65">$I78*T88</f>
        <v>0</v>
      </c>
      <c r="U89" s="46">
        <f t="shared" ref="U89" si="66">$I78*U88</f>
        <v>0</v>
      </c>
      <c r="V89" s="46">
        <f t="shared" ref="V89" si="67">$I78*V88</f>
        <v>0</v>
      </c>
      <c r="W89" s="46">
        <f t="shared" ref="W89" si="68">$I78*W88</f>
        <v>0</v>
      </c>
      <c r="X89" s="46">
        <f t="shared" ref="X89" si="69">$I78*X88</f>
        <v>0</v>
      </c>
      <c r="Y89" s="46">
        <f t="shared" ref="Y89" si="70">$I78*Y88</f>
        <v>0</v>
      </c>
      <c r="Z89" s="46">
        <f t="shared" ref="Z89" si="71">$I78*Z88</f>
        <v>0</v>
      </c>
      <c r="AA89" s="46">
        <f t="shared" ref="AA89" si="72">$I78*AA88</f>
        <v>0</v>
      </c>
      <c r="AB89" s="46">
        <f t="shared" ref="AB89" si="73">$I78*AB88</f>
        <v>0</v>
      </c>
      <c r="AC89" s="46">
        <f t="shared" ref="AC89" si="74">$I78*AC88</f>
        <v>0</v>
      </c>
      <c r="AD89" s="46">
        <f t="shared" ref="AD89" si="75">$I78*AD88</f>
        <v>0</v>
      </c>
      <c r="AE89" s="46">
        <f t="shared" ref="AE89" si="76">$I78*AE88</f>
        <v>0</v>
      </c>
      <c r="AF89" s="46">
        <f t="shared" ref="AF89" si="77">$I78*AF88</f>
        <v>0</v>
      </c>
      <c r="AG89" s="46">
        <f t="shared" ref="AG89" si="78">$I78*AG88</f>
        <v>0</v>
      </c>
      <c r="AH89" s="46">
        <f t="shared" ref="AH89" si="79">$I78*AH88</f>
        <v>0</v>
      </c>
      <c r="AI89" s="46">
        <f t="shared" ref="AI89" si="80">$I78*AI88</f>
        <v>0</v>
      </c>
      <c r="AJ89" s="46">
        <f t="shared" ref="AJ89" si="81">$I78*AJ88</f>
        <v>0</v>
      </c>
      <c r="AK89" s="46">
        <f t="shared" ref="AK89" si="82">$I78*AK88</f>
        <v>0</v>
      </c>
      <c r="AL89" s="46">
        <f t="shared" ref="AL89" si="83">$I78*AL88</f>
        <v>0</v>
      </c>
      <c r="AM89" s="46">
        <f t="shared" ref="AM89" si="84">$I78*AM88</f>
        <v>0</v>
      </c>
      <c r="AN89" s="46">
        <f t="shared" ref="AN89" si="85">$I78*AN88</f>
        <v>0</v>
      </c>
      <c r="AO89" s="46">
        <f t="shared" ref="AO89" si="86">$I78*AO88</f>
        <v>0</v>
      </c>
      <c r="AP89" s="46">
        <f t="shared" ref="AP89" si="87">$I78*AP88</f>
        <v>12.8</v>
      </c>
      <c r="AQ89" s="46">
        <f t="shared" ref="AQ89" si="88">$I78*AQ88</f>
        <v>0</v>
      </c>
      <c r="AR89" s="46">
        <f t="shared" ref="AR89" si="89">$I78*AR88</f>
        <v>0</v>
      </c>
      <c r="AS89" s="46">
        <f t="shared" ref="AS89" si="90">$I78*AS88</f>
        <v>0</v>
      </c>
      <c r="AT89" s="46">
        <f t="shared" ref="AT89" si="91">$I78*AT88</f>
        <v>0</v>
      </c>
      <c r="AU89" s="46">
        <f t="shared" ref="AU89" si="92">$I78*AU88</f>
        <v>24.6</v>
      </c>
    </row>
    <row r="90" spans="1:47" x14ac:dyDescent="0.2">
      <c r="A90" s="8"/>
      <c r="B90" s="8"/>
      <c r="C90" s="8"/>
      <c r="D90" s="8" t="s">
        <v>107</v>
      </c>
      <c r="E90" s="8"/>
      <c r="F90" s="8"/>
      <c r="G90" s="8"/>
      <c r="H90" s="9" t="s">
        <v>77</v>
      </c>
      <c r="I90" s="8"/>
      <c r="J90" s="8"/>
      <c r="K90" s="8"/>
      <c r="L90" s="46">
        <f t="shared" ref="L90:AU90" si="93">MAX(K90+$I72-L$31,0)*$I75</f>
        <v>200</v>
      </c>
      <c r="M90" s="46">
        <f t="shared" si="93"/>
        <v>400</v>
      </c>
      <c r="N90" s="46">
        <f t="shared" si="93"/>
        <v>600</v>
      </c>
      <c r="O90" s="46">
        <f t="shared" si="93"/>
        <v>800</v>
      </c>
      <c r="P90" s="46">
        <f t="shared" si="93"/>
        <v>1000</v>
      </c>
      <c r="Q90" s="46">
        <f t="shared" si="93"/>
        <v>700</v>
      </c>
      <c r="R90" s="46">
        <f t="shared" si="93"/>
        <v>400</v>
      </c>
      <c r="S90" s="46">
        <f t="shared" si="93"/>
        <v>600</v>
      </c>
      <c r="T90" s="46">
        <f t="shared" si="93"/>
        <v>800</v>
      </c>
      <c r="U90" s="46">
        <f t="shared" si="93"/>
        <v>1000</v>
      </c>
      <c r="V90" s="46">
        <f t="shared" si="93"/>
        <v>1200</v>
      </c>
      <c r="W90" s="46">
        <f t="shared" si="93"/>
        <v>400</v>
      </c>
      <c r="X90" s="46">
        <f t="shared" si="93"/>
        <v>550</v>
      </c>
      <c r="Y90" s="46">
        <f t="shared" si="93"/>
        <v>700</v>
      </c>
      <c r="Z90" s="46">
        <f t="shared" si="93"/>
        <v>850</v>
      </c>
      <c r="AA90" s="46">
        <f t="shared" si="93"/>
        <v>1000</v>
      </c>
      <c r="AB90" s="46">
        <f t="shared" si="93"/>
        <v>1150</v>
      </c>
      <c r="AC90" s="46">
        <f t="shared" si="93"/>
        <v>775</v>
      </c>
      <c r="AD90" s="46">
        <f t="shared" si="93"/>
        <v>400</v>
      </c>
      <c r="AE90" s="46">
        <f t="shared" si="93"/>
        <v>550</v>
      </c>
      <c r="AF90" s="46">
        <f t="shared" si="93"/>
        <v>700</v>
      </c>
      <c r="AG90" s="46">
        <f t="shared" si="93"/>
        <v>850</v>
      </c>
      <c r="AH90" s="46">
        <f t="shared" si="93"/>
        <v>1000</v>
      </c>
      <c r="AI90" s="46">
        <f t="shared" si="93"/>
        <v>100</v>
      </c>
      <c r="AJ90" s="46">
        <f t="shared" si="93"/>
        <v>197.5</v>
      </c>
      <c r="AK90" s="46">
        <f t="shared" si="93"/>
        <v>295</v>
      </c>
      <c r="AL90" s="46">
        <f t="shared" si="93"/>
        <v>392.5</v>
      </c>
      <c r="AM90" s="46">
        <f t="shared" si="93"/>
        <v>490</v>
      </c>
      <c r="AN90" s="46">
        <f t="shared" si="93"/>
        <v>587.5</v>
      </c>
      <c r="AO90" s="46">
        <f t="shared" si="93"/>
        <v>133.75</v>
      </c>
      <c r="AP90" s="46">
        <f t="shared" si="93"/>
        <v>0</v>
      </c>
      <c r="AQ90" s="46">
        <f t="shared" si="93"/>
        <v>97.5</v>
      </c>
      <c r="AR90" s="46">
        <f t="shared" si="93"/>
        <v>195</v>
      </c>
      <c r="AS90" s="46">
        <f t="shared" si="93"/>
        <v>292.5</v>
      </c>
      <c r="AT90" s="46">
        <f t="shared" si="93"/>
        <v>390</v>
      </c>
      <c r="AU90" s="46">
        <f t="shared" si="93"/>
        <v>0</v>
      </c>
    </row>
    <row r="91" spans="1:47" x14ac:dyDescent="0.2">
      <c r="A91" s="8"/>
      <c r="B91" s="8"/>
      <c r="C91" s="8"/>
      <c r="D91" s="8"/>
      <c r="E91" s="8"/>
      <c r="F91" s="8"/>
      <c r="G91" s="8"/>
      <c r="H91" s="9"/>
      <c r="I91" s="8"/>
      <c r="J91" s="8"/>
      <c r="K91" s="8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</row>
    <row r="92" spans="1:47" x14ac:dyDescent="0.2">
      <c r="A92" s="8"/>
      <c r="B92" s="8"/>
      <c r="C92" s="8"/>
      <c r="D92" s="8" t="s">
        <v>109</v>
      </c>
      <c r="E92" s="8"/>
      <c r="F92" s="8"/>
      <c r="G92" s="8"/>
      <c r="H92" s="9" t="s">
        <v>113</v>
      </c>
      <c r="I92" s="8"/>
      <c r="J92" s="8"/>
      <c r="K92" s="8"/>
      <c r="L92" s="46">
        <f t="shared" ref="L92:AU92" si="94">ROUNDUP(MAX(0,L$32-$I73)/$I80,0)</f>
        <v>0</v>
      </c>
      <c r="M92" s="46">
        <f t="shared" si="94"/>
        <v>0</v>
      </c>
      <c r="N92" s="46">
        <f t="shared" si="94"/>
        <v>0</v>
      </c>
      <c r="O92" s="46">
        <f t="shared" si="94"/>
        <v>0</v>
      </c>
      <c r="P92" s="46">
        <f t="shared" si="94"/>
        <v>0</v>
      </c>
      <c r="Q92" s="46">
        <f t="shared" si="94"/>
        <v>0</v>
      </c>
      <c r="R92" s="46">
        <f t="shared" si="94"/>
        <v>0</v>
      </c>
      <c r="S92" s="46">
        <f t="shared" si="94"/>
        <v>0</v>
      </c>
      <c r="T92" s="46">
        <f t="shared" si="94"/>
        <v>0</v>
      </c>
      <c r="U92" s="46">
        <f t="shared" si="94"/>
        <v>0</v>
      </c>
      <c r="V92" s="46">
        <f t="shared" si="94"/>
        <v>0</v>
      </c>
      <c r="W92" s="46">
        <f t="shared" si="94"/>
        <v>0</v>
      </c>
      <c r="X92" s="46">
        <f t="shared" si="94"/>
        <v>0</v>
      </c>
      <c r="Y92" s="46">
        <f t="shared" si="94"/>
        <v>0</v>
      </c>
      <c r="Z92" s="46">
        <f t="shared" si="94"/>
        <v>0</v>
      </c>
      <c r="AA92" s="46">
        <f t="shared" si="94"/>
        <v>0</v>
      </c>
      <c r="AB92" s="46">
        <f t="shared" si="94"/>
        <v>0</v>
      </c>
      <c r="AC92" s="46">
        <f t="shared" si="94"/>
        <v>0</v>
      </c>
      <c r="AD92" s="46">
        <f t="shared" si="94"/>
        <v>0</v>
      </c>
      <c r="AE92" s="46">
        <f t="shared" si="94"/>
        <v>0</v>
      </c>
      <c r="AF92" s="46">
        <f t="shared" si="94"/>
        <v>0</v>
      </c>
      <c r="AG92" s="46">
        <f t="shared" si="94"/>
        <v>0</v>
      </c>
      <c r="AH92" s="46">
        <f t="shared" si="94"/>
        <v>0</v>
      </c>
      <c r="AI92" s="46">
        <f t="shared" si="94"/>
        <v>0</v>
      </c>
      <c r="AJ92" s="46">
        <f t="shared" si="94"/>
        <v>0</v>
      </c>
      <c r="AK92" s="46">
        <f t="shared" si="94"/>
        <v>0</v>
      </c>
      <c r="AL92" s="46">
        <f t="shared" si="94"/>
        <v>0</v>
      </c>
      <c r="AM92" s="46">
        <f t="shared" si="94"/>
        <v>0</v>
      </c>
      <c r="AN92" s="46">
        <f t="shared" si="94"/>
        <v>0</v>
      </c>
      <c r="AO92" s="46">
        <f t="shared" si="94"/>
        <v>0</v>
      </c>
      <c r="AP92" s="46">
        <f t="shared" si="94"/>
        <v>0</v>
      </c>
      <c r="AQ92" s="46">
        <f t="shared" si="94"/>
        <v>0</v>
      </c>
      <c r="AR92" s="46">
        <f t="shared" si="94"/>
        <v>0</v>
      </c>
      <c r="AS92" s="46">
        <f t="shared" si="94"/>
        <v>0</v>
      </c>
      <c r="AT92" s="46">
        <f t="shared" si="94"/>
        <v>0</v>
      </c>
      <c r="AU92" s="46">
        <f t="shared" si="94"/>
        <v>0</v>
      </c>
    </row>
    <row r="93" spans="1:47" x14ac:dyDescent="0.2">
      <c r="A93" s="8"/>
      <c r="B93" s="8"/>
      <c r="C93" s="8"/>
      <c r="D93" s="8" t="s">
        <v>108</v>
      </c>
      <c r="E93" s="8"/>
      <c r="F93" s="8"/>
      <c r="G93" s="8"/>
      <c r="H93" s="9" t="s">
        <v>3</v>
      </c>
      <c r="I93" s="8"/>
      <c r="J93" s="8"/>
      <c r="K93" s="8"/>
      <c r="L93" s="46">
        <f t="shared" ref="L93" si="95">L92*$I79</f>
        <v>0</v>
      </c>
      <c r="M93" s="46">
        <f t="shared" ref="M93" si="96">M92*$I79</f>
        <v>0</v>
      </c>
      <c r="N93" s="46">
        <f t="shared" ref="N93" si="97">N92*$I79</f>
        <v>0</v>
      </c>
      <c r="O93" s="46">
        <f t="shared" ref="O93" si="98">O92*$I79</f>
        <v>0</v>
      </c>
      <c r="P93" s="46">
        <f t="shared" ref="P93" si="99">P92*$I79</f>
        <v>0</v>
      </c>
      <c r="Q93" s="46">
        <f t="shared" ref="Q93" si="100">Q92*$I79</f>
        <v>0</v>
      </c>
      <c r="R93" s="46">
        <f t="shared" ref="R93" si="101">R92*$I79</f>
        <v>0</v>
      </c>
      <c r="S93" s="46">
        <f t="shared" ref="S93" si="102">S92*$I79</f>
        <v>0</v>
      </c>
      <c r="T93" s="46">
        <f t="shared" ref="T93" si="103">T92*$I79</f>
        <v>0</v>
      </c>
      <c r="U93" s="46">
        <f t="shared" ref="U93" si="104">U92*$I79</f>
        <v>0</v>
      </c>
      <c r="V93" s="46">
        <f t="shared" ref="V93" si="105">V92*$I79</f>
        <v>0</v>
      </c>
      <c r="W93" s="46">
        <f t="shared" ref="W93" si="106">W92*$I79</f>
        <v>0</v>
      </c>
      <c r="X93" s="46">
        <f t="shared" ref="X93" si="107">X92*$I79</f>
        <v>0</v>
      </c>
      <c r="Y93" s="46">
        <f t="shared" ref="Y93" si="108">Y92*$I79</f>
        <v>0</v>
      </c>
      <c r="Z93" s="46">
        <f t="shared" ref="Z93" si="109">Z92*$I79</f>
        <v>0</v>
      </c>
      <c r="AA93" s="46">
        <f t="shared" ref="AA93" si="110">AA92*$I79</f>
        <v>0</v>
      </c>
      <c r="AB93" s="46">
        <f t="shared" ref="AB93" si="111">AB92*$I79</f>
        <v>0</v>
      </c>
      <c r="AC93" s="46">
        <f t="shared" ref="AC93" si="112">AC92*$I79</f>
        <v>0</v>
      </c>
      <c r="AD93" s="46">
        <f t="shared" ref="AD93" si="113">AD92*$I79</f>
        <v>0</v>
      </c>
      <c r="AE93" s="46">
        <f t="shared" ref="AE93" si="114">AE92*$I79</f>
        <v>0</v>
      </c>
      <c r="AF93" s="46">
        <f t="shared" ref="AF93" si="115">AF92*$I79</f>
        <v>0</v>
      </c>
      <c r="AG93" s="46">
        <f t="shared" ref="AG93" si="116">AG92*$I79</f>
        <v>0</v>
      </c>
      <c r="AH93" s="46">
        <f t="shared" ref="AH93" si="117">AH92*$I79</f>
        <v>0</v>
      </c>
      <c r="AI93" s="46">
        <f t="shared" ref="AI93" si="118">AI92*$I79</f>
        <v>0</v>
      </c>
      <c r="AJ93" s="46">
        <f t="shared" ref="AJ93" si="119">AJ92*$I79</f>
        <v>0</v>
      </c>
      <c r="AK93" s="46">
        <f t="shared" ref="AK93" si="120">AK92*$I79</f>
        <v>0</v>
      </c>
      <c r="AL93" s="46">
        <f t="shared" ref="AL93" si="121">AL92*$I79</f>
        <v>0</v>
      </c>
      <c r="AM93" s="46">
        <f t="shared" ref="AM93" si="122">AM92*$I79</f>
        <v>0</v>
      </c>
      <c r="AN93" s="46">
        <f t="shared" ref="AN93" si="123">AN92*$I79</f>
        <v>0</v>
      </c>
      <c r="AO93" s="46">
        <f t="shared" ref="AO93" si="124">AO92*$I79</f>
        <v>0</v>
      </c>
      <c r="AP93" s="46">
        <f t="shared" ref="AP93" si="125">AP92*$I79</f>
        <v>0</v>
      </c>
      <c r="AQ93" s="46">
        <f t="shared" ref="AQ93" si="126">AQ92*$I79</f>
        <v>0</v>
      </c>
      <c r="AR93" s="46">
        <f t="shared" ref="AR93" si="127">AR92*$I79</f>
        <v>0</v>
      </c>
      <c r="AS93" s="46">
        <f t="shared" ref="AS93" si="128">AS92*$I79</f>
        <v>0</v>
      </c>
      <c r="AT93" s="46">
        <f t="shared" ref="AT93" si="129">AT92*$I79</f>
        <v>0</v>
      </c>
      <c r="AU93" s="46">
        <f t="shared" ref="AU93" si="130">AU92*$I79</f>
        <v>0</v>
      </c>
    </row>
    <row r="94" spans="1:47" x14ac:dyDescent="0.2">
      <c r="A94" s="8"/>
      <c r="B94" s="8"/>
      <c r="C94" s="8"/>
      <c r="D94" s="47" t="s">
        <v>110</v>
      </c>
      <c r="E94" s="8"/>
      <c r="F94" s="8"/>
      <c r="G94" s="8"/>
      <c r="H94" s="9" t="s">
        <v>3</v>
      </c>
      <c r="I94" s="8"/>
      <c r="J94" s="8">
        <f>SUM(L94:AU94)</f>
        <v>7582.1449999999977</v>
      </c>
      <c r="K94" s="8"/>
      <c r="L94" s="44">
        <f t="shared" ref="L94:AU94" si="131">SUM(L82,L85,L89,L93)</f>
        <v>162.80000000000001</v>
      </c>
      <c r="M94" s="44">
        <f t="shared" si="131"/>
        <v>162.80000000000001</v>
      </c>
      <c r="N94" s="44">
        <f t="shared" si="131"/>
        <v>162.80000000000001</v>
      </c>
      <c r="O94" s="44">
        <f t="shared" si="131"/>
        <v>162.80000000000001</v>
      </c>
      <c r="P94" s="44">
        <f t="shared" si="131"/>
        <v>162.80000000000001</v>
      </c>
      <c r="Q94" s="44">
        <f t="shared" si="131"/>
        <v>266.29999999999995</v>
      </c>
      <c r="R94" s="44">
        <f t="shared" si="131"/>
        <v>266.29999999999995</v>
      </c>
      <c r="S94" s="44">
        <f t="shared" si="131"/>
        <v>162.80000000000001</v>
      </c>
      <c r="T94" s="44">
        <f t="shared" si="131"/>
        <v>162.80000000000001</v>
      </c>
      <c r="U94" s="44">
        <f t="shared" si="131"/>
        <v>162.80000000000001</v>
      </c>
      <c r="V94" s="44">
        <f t="shared" si="131"/>
        <v>162.80000000000001</v>
      </c>
      <c r="W94" s="44">
        <f t="shared" si="131"/>
        <v>369.79999999999995</v>
      </c>
      <c r="X94" s="44">
        <f t="shared" si="131"/>
        <v>173.14999999999998</v>
      </c>
      <c r="Y94" s="44">
        <f t="shared" si="131"/>
        <v>173.14999999999998</v>
      </c>
      <c r="Z94" s="44">
        <f t="shared" si="131"/>
        <v>173.14999999999998</v>
      </c>
      <c r="AA94" s="44">
        <f t="shared" si="131"/>
        <v>173.14999999999998</v>
      </c>
      <c r="AB94" s="44">
        <f t="shared" si="131"/>
        <v>173.14999999999998</v>
      </c>
      <c r="AC94" s="44">
        <f t="shared" si="131"/>
        <v>281.82499999999999</v>
      </c>
      <c r="AD94" s="44">
        <f t="shared" si="131"/>
        <v>281.82499999999999</v>
      </c>
      <c r="AE94" s="44">
        <f t="shared" si="131"/>
        <v>173.14999999999998</v>
      </c>
      <c r="AF94" s="44">
        <f t="shared" si="131"/>
        <v>173.14999999999998</v>
      </c>
      <c r="AG94" s="44">
        <f t="shared" si="131"/>
        <v>173.14999999999998</v>
      </c>
      <c r="AH94" s="44">
        <f t="shared" si="131"/>
        <v>173.14999999999998</v>
      </c>
      <c r="AI94" s="44">
        <f t="shared" si="131"/>
        <v>390.5</v>
      </c>
      <c r="AJ94" s="44">
        <f t="shared" si="131"/>
        <v>184.01749999999998</v>
      </c>
      <c r="AK94" s="44">
        <f t="shared" si="131"/>
        <v>184.01749999999998</v>
      </c>
      <c r="AL94" s="44">
        <f t="shared" si="131"/>
        <v>184.01749999999998</v>
      </c>
      <c r="AM94" s="44">
        <f t="shared" si="131"/>
        <v>184.01749999999998</v>
      </c>
      <c r="AN94" s="44">
        <f t="shared" si="131"/>
        <v>184.01749999999998</v>
      </c>
      <c r="AO94" s="44">
        <f t="shared" si="131"/>
        <v>298.12624999999997</v>
      </c>
      <c r="AP94" s="44">
        <f t="shared" si="131"/>
        <v>310.92624999999998</v>
      </c>
      <c r="AQ94" s="44">
        <f t="shared" si="131"/>
        <v>184.01749999999998</v>
      </c>
      <c r="AR94" s="44">
        <f t="shared" si="131"/>
        <v>184.01749999999998</v>
      </c>
      <c r="AS94" s="44">
        <f t="shared" si="131"/>
        <v>184.01749999999998</v>
      </c>
      <c r="AT94" s="44">
        <f t="shared" si="131"/>
        <v>184.01749999999998</v>
      </c>
      <c r="AU94" s="44">
        <f t="shared" si="131"/>
        <v>436.83499999999998</v>
      </c>
    </row>
    <row r="95" spans="1:47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x14ac:dyDescent="0.2">
      <c r="A96" s="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</row>
    <row r="97" spans="1:47" x14ac:dyDescent="0.2">
      <c r="A97" s="8"/>
      <c r="B97" s="19">
        <f>B67+1</f>
        <v>3</v>
      </c>
      <c r="C97" s="10" t="s">
        <v>87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x14ac:dyDescent="0.2">
      <c r="A98" s="8"/>
      <c r="B98" s="8"/>
      <c r="C98" s="23" t="s">
        <v>103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x14ac:dyDescent="0.2">
      <c r="A99" s="8"/>
      <c r="B99" s="8"/>
      <c r="C99" s="23">
        <f>Data!$J$30</f>
        <v>1</v>
      </c>
      <c r="D99" s="8" t="s">
        <v>88</v>
      </c>
      <c r="E99" s="8"/>
      <c r="F99" s="8"/>
      <c r="G99" s="8"/>
      <c r="H99" s="9" t="s">
        <v>98</v>
      </c>
      <c r="I99" s="8" t="str">
        <f>INDEX(Data!$L$30:$Q$41,$C99,$B97)</f>
        <v>Bike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x14ac:dyDescent="0.2">
      <c r="A100" s="8"/>
      <c r="B100" s="8"/>
      <c r="C100" s="23">
        <f>Data!$J$33</f>
        <v>4</v>
      </c>
      <c r="D100" s="8" t="s">
        <v>89</v>
      </c>
      <c r="E100" s="8"/>
      <c r="F100" s="8"/>
      <c r="G100" s="8"/>
      <c r="H100" s="9" t="s">
        <v>3</v>
      </c>
      <c r="I100" s="8">
        <f>INDEX(Data!$L$30:$Q$41,$C100,$B97)</f>
        <v>80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x14ac:dyDescent="0.2">
      <c r="A101" s="8"/>
      <c r="B101" s="8"/>
      <c r="C101" s="23">
        <f>Data!$J$34</f>
        <v>5</v>
      </c>
      <c r="D101" s="8" t="s">
        <v>34</v>
      </c>
      <c r="E101" s="8"/>
      <c r="F101" s="8"/>
      <c r="G101" s="8"/>
      <c r="H101" s="9" t="s">
        <v>76</v>
      </c>
      <c r="I101" s="8">
        <f>INDEX(Data!$L$30:$Q$41,$C101,$B97)</f>
        <v>100000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x14ac:dyDescent="0.2">
      <c r="A102" s="8"/>
      <c r="B102" s="8"/>
      <c r="C102" s="23">
        <f>Data!$J$35</f>
        <v>6</v>
      </c>
      <c r="D102" s="8" t="s">
        <v>90</v>
      </c>
      <c r="E102" s="8"/>
      <c r="F102" s="8"/>
      <c r="G102" s="8"/>
      <c r="H102" s="9" t="s">
        <v>77</v>
      </c>
      <c r="I102" s="8">
        <f>INDEX(Data!$L$30:$Q$41,$C102,$B97)</f>
        <v>750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x14ac:dyDescent="0.2">
      <c r="A103" s="8"/>
      <c r="B103" s="8"/>
      <c r="C103" s="23">
        <f>Data!$J$37</f>
        <v>8</v>
      </c>
      <c r="D103" s="8" t="s">
        <v>37</v>
      </c>
      <c r="E103" s="8"/>
      <c r="F103" s="8"/>
      <c r="G103" s="8"/>
      <c r="H103" s="9" t="s">
        <v>78</v>
      </c>
      <c r="I103" s="8">
        <f>INDEX(Data!$L$30:$Q$41,$C103,$B97)</f>
        <v>2000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x14ac:dyDescent="0.2">
      <c r="A104" s="8"/>
      <c r="B104" s="8"/>
      <c r="C104" s="23"/>
      <c r="D104" s="8" t="s">
        <v>91</v>
      </c>
      <c r="E104" s="8"/>
      <c r="F104" s="8"/>
      <c r="G104" s="8"/>
      <c r="H104" s="9" t="s">
        <v>42</v>
      </c>
      <c r="I104" s="19">
        <v>1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x14ac:dyDescent="0.2">
      <c r="A105" s="8"/>
      <c r="B105" s="8"/>
      <c r="C105" s="23">
        <f>Data!$J$36</f>
        <v>7</v>
      </c>
      <c r="D105" s="8" t="s">
        <v>92</v>
      </c>
      <c r="E105" s="8"/>
      <c r="F105" s="8"/>
      <c r="G105" s="8"/>
      <c r="H105" s="9" t="s">
        <v>42</v>
      </c>
      <c r="I105" s="8">
        <f>INDEX(Data!$L$30:$Q$41,$C105,$B97)</f>
        <v>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x14ac:dyDescent="0.2">
      <c r="A106" s="8"/>
      <c r="B106" s="8"/>
      <c r="C106" s="23"/>
      <c r="D106" s="8" t="s">
        <v>93</v>
      </c>
      <c r="E106" s="8"/>
      <c r="F106" s="8"/>
      <c r="G106" s="8"/>
      <c r="H106" s="9" t="s">
        <v>42</v>
      </c>
      <c r="I106" s="19">
        <v>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x14ac:dyDescent="0.2">
      <c r="A107" s="8"/>
      <c r="B107" s="8"/>
      <c r="C107" s="23">
        <f>Data!$J$38</f>
        <v>9</v>
      </c>
      <c r="D107" s="8" t="s">
        <v>94</v>
      </c>
      <c r="E107" s="8"/>
      <c r="F107" s="8"/>
      <c r="G107" s="8"/>
      <c r="H107" s="9" t="s">
        <v>99</v>
      </c>
      <c r="I107" s="27">
        <f>INDEX(Data!$L$30:$Q$41,$C107,$B97)</f>
        <v>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x14ac:dyDescent="0.2">
      <c r="A108" s="8"/>
      <c r="B108" s="8"/>
      <c r="C108" s="23">
        <f>Data!$J$39</f>
        <v>10</v>
      </c>
      <c r="D108" s="8" t="s">
        <v>95</v>
      </c>
      <c r="E108" s="8"/>
      <c r="F108" s="8"/>
      <c r="G108" s="8"/>
      <c r="H108" s="9" t="s">
        <v>100</v>
      </c>
      <c r="I108" s="27">
        <f>INDEX(Data!$L$30:$Q$41,$C108,$B97)</f>
        <v>0.1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x14ac:dyDescent="0.2">
      <c r="A109" s="8"/>
      <c r="B109" s="8"/>
      <c r="C109" s="23">
        <f>Data!$J$40</f>
        <v>11</v>
      </c>
      <c r="D109" s="8" t="s">
        <v>96</v>
      </c>
      <c r="E109" s="8"/>
      <c r="F109" s="8"/>
      <c r="G109" s="8"/>
      <c r="H109" s="9" t="s">
        <v>101</v>
      </c>
      <c r="I109" s="8">
        <f>INDEX(Data!$L$30:$Q$41,$C109,$B97)</f>
        <v>35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x14ac:dyDescent="0.2">
      <c r="A110" s="8"/>
      <c r="B110" s="8"/>
      <c r="C110" s="23">
        <f>Data!$J$41</f>
        <v>12</v>
      </c>
      <c r="D110" s="8" t="s">
        <v>97</v>
      </c>
      <c r="E110" s="8"/>
      <c r="F110" s="8"/>
      <c r="G110" s="8"/>
      <c r="H110" s="9" t="s">
        <v>102</v>
      </c>
      <c r="I110" s="8">
        <f>INDEX(Data!$L$30:$Q$41,$C110,$B97)</f>
        <v>100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x14ac:dyDescent="0.2">
      <c r="A112" s="8"/>
      <c r="B112" s="8"/>
      <c r="C112" s="8"/>
      <c r="D112" s="8" t="s">
        <v>104</v>
      </c>
      <c r="E112" s="8"/>
      <c r="F112" s="8"/>
      <c r="G112" s="8"/>
      <c r="H112" s="9" t="s">
        <v>3</v>
      </c>
      <c r="I112" s="8"/>
      <c r="J112" s="8"/>
      <c r="K112" s="8"/>
      <c r="L112" s="46">
        <f t="shared" ref="L112:AU112" si="132">$I100</f>
        <v>80</v>
      </c>
      <c r="M112" s="46">
        <f t="shared" si="132"/>
        <v>80</v>
      </c>
      <c r="N112" s="46">
        <f t="shared" si="132"/>
        <v>80</v>
      </c>
      <c r="O112" s="46">
        <f t="shared" si="132"/>
        <v>80</v>
      </c>
      <c r="P112" s="46">
        <f t="shared" si="132"/>
        <v>80</v>
      </c>
      <c r="Q112" s="46">
        <f t="shared" si="132"/>
        <v>80</v>
      </c>
      <c r="R112" s="46">
        <f t="shared" si="132"/>
        <v>80</v>
      </c>
      <c r="S112" s="46">
        <f t="shared" si="132"/>
        <v>80</v>
      </c>
      <c r="T112" s="46">
        <f t="shared" si="132"/>
        <v>80</v>
      </c>
      <c r="U112" s="46">
        <f t="shared" si="132"/>
        <v>80</v>
      </c>
      <c r="V112" s="46">
        <f t="shared" si="132"/>
        <v>80</v>
      </c>
      <c r="W112" s="46">
        <f t="shared" si="132"/>
        <v>80</v>
      </c>
      <c r="X112" s="46">
        <f t="shared" si="132"/>
        <v>80</v>
      </c>
      <c r="Y112" s="46">
        <f t="shared" si="132"/>
        <v>80</v>
      </c>
      <c r="Z112" s="46">
        <f t="shared" si="132"/>
        <v>80</v>
      </c>
      <c r="AA112" s="46">
        <f t="shared" si="132"/>
        <v>80</v>
      </c>
      <c r="AB112" s="46">
        <f t="shared" si="132"/>
        <v>80</v>
      </c>
      <c r="AC112" s="46">
        <f t="shared" si="132"/>
        <v>80</v>
      </c>
      <c r="AD112" s="46">
        <f t="shared" si="132"/>
        <v>80</v>
      </c>
      <c r="AE112" s="46">
        <f t="shared" si="132"/>
        <v>80</v>
      </c>
      <c r="AF112" s="46">
        <f t="shared" si="132"/>
        <v>80</v>
      </c>
      <c r="AG112" s="46">
        <f t="shared" si="132"/>
        <v>80</v>
      </c>
      <c r="AH112" s="46">
        <f t="shared" si="132"/>
        <v>80</v>
      </c>
      <c r="AI112" s="46">
        <f t="shared" si="132"/>
        <v>80</v>
      </c>
      <c r="AJ112" s="46">
        <f t="shared" si="132"/>
        <v>80</v>
      </c>
      <c r="AK112" s="46">
        <f t="shared" si="132"/>
        <v>80</v>
      </c>
      <c r="AL112" s="46">
        <f t="shared" si="132"/>
        <v>80</v>
      </c>
      <c r="AM112" s="46">
        <f t="shared" si="132"/>
        <v>80</v>
      </c>
      <c r="AN112" s="46">
        <f t="shared" si="132"/>
        <v>80</v>
      </c>
      <c r="AO112" s="46">
        <f t="shared" si="132"/>
        <v>80</v>
      </c>
      <c r="AP112" s="46">
        <f t="shared" si="132"/>
        <v>80</v>
      </c>
      <c r="AQ112" s="46">
        <f t="shared" si="132"/>
        <v>80</v>
      </c>
      <c r="AR112" s="46">
        <f t="shared" si="132"/>
        <v>80</v>
      </c>
      <c r="AS112" s="46">
        <f t="shared" si="132"/>
        <v>80</v>
      </c>
      <c r="AT112" s="46">
        <f t="shared" si="132"/>
        <v>80</v>
      </c>
      <c r="AU112" s="46">
        <f t="shared" si="132"/>
        <v>80</v>
      </c>
    </row>
    <row r="113" spans="1:47" x14ac:dyDescent="0.2">
      <c r="A113" s="8"/>
      <c r="B113" s="8"/>
      <c r="C113" s="8"/>
      <c r="D113" s="8"/>
      <c r="E113" s="8"/>
      <c r="F113" s="8"/>
      <c r="G113" s="8"/>
      <c r="H113" s="9"/>
      <c r="I113" s="8"/>
      <c r="J113" s="8"/>
      <c r="K113" s="8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</row>
    <row r="114" spans="1:47" x14ac:dyDescent="0.2">
      <c r="A114" s="8"/>
      <c r="B114" s="8"/>
      <c r="C114" s="8"/>
      <c r="D114" s="8" t="s">
        <v>134</v>
      </c>
      <c r="E114" s="8"/>
      <c r="F114" s="8"/>
      <c r="G114" s="8"/>
      <c r="H114" s="9" t="s">
        <v>76</v>
      </c>
      <c r="I114" s="8"/>
      <c r="J114" s="8"/>
      <c r="K114" s="8"/>
      <c r="L114" s="46">
        <f t="shared" ref="L114:AU114" si="133">MAX(0,L$30-$I101-K116)</f>
        <v>0</v>
      </c>
      <c r="M114" s="46">
        <f t="shared" si="133"/>
        <v>0</v>
      </c>
      <c r="N114" s="46">
        <f t="shared" si="133"/>
        <v>0</v>
      </c>
      <c r="O114" s="46">
        <f t="shared" si="133"/>
        <v>0</v>
      </c>
      <c r="P114" s="46">
        <f t="shared" si="133"/>
        <v>0</v>
      </c>
      <c r="Q114" s="46">
        <f t="shared" si="133"/>
        <v>0</v>
      </c>
      <c r="R114" s="46">
        <f t="shared" si="133"/>
        <v>0</v>
      </c>
      <c r="S114" s="46">
        <f t="shared" si="133"/>
        <v>0</v>
      </c>
      <c r="T114" s="46">
        <f t="shared" si="133"/>
        <v>0</v>
      </c>
      <c r="U114" s="46">
        <f t="shared" si="133"/>
        <v>0</v>
      </c>
      <c r="V114" s="46">
        <f t="shared" si="133"/>
        <v>0</v>
      </c>
      <c r="W114" s="46">
        <f t="shared" si="133"/>
        <v>0</v>
      </c>
      <c r="X114" s="46">
        <f t="shared" si="133"/>
        <v>0</v>
      </c>
      <c r="Y114" s="46">
        <f t="shared" si="133"/>
        <v>0</v>
      </c>
      <c r="Z114" s="46">
        <f t="shared" si="133"/>
        <v>0</v>
      </c>
      <c r="AA114" s="46">
        <f t="shared" si="133"/>
        <v>0</v>
      </c>
      <c r="AB114" s="46">
        <f t="shared" si="133"/>
        <v>0</v>
      </c>
      <c r="AC114" s="46">
        <f t="shared" si="133"/>
        <v>0</v>
      </c>
      <c r="AD114" s="46">
        <f t="shared" si="133"/>
        <v>0</v>
      </c>
      <c r="AE114" s="46">
        <f t="shared" si="133"/>
        <v>0</v>
      </c>
      <c r="AF114" s="46">
        <f t="shared" si="133"/>
        <v>0</v>
      </c>
      <c r="AG114" s="46">
        <f t="shared" si="133"/>
        <v>0</v>
      </c>
      <c r="AH114" s="46">
        <f t="shared" si="133"/>
        <v>0</v>
      </c>
      <c r="AI114" s="46">
        <f t="shared" si="133"/>
        <v>0</v>
      </c>
      <c r="AJ114" s="46">
        <f t="shared" si="133"/>
        <v>0</v>
      </c>
      <c r="AK114" s="46">
        <f t="shared" si="133"/>
        <v>0</v>
      </c>
      <c r="AL114" s="46">
        <f t="shared" si="133"/>
        <v>0</v>
      </c>
      <c r="AM114" s="46">
        <f t="shared" si="133"/>
        <v>0</v>
      </c>
      <c r="AN114" s="46">
        <f t="shared" si="133"/>
        <v>0</v>
      </c>
      <c r="AO114" s="46">
        <f t="shared" si="133"/>
        <v>0</v>
      </c>
      <c r="AP114" s="46">
        <f t="shared" si="133"/>
        <v>0</v>
      </c>
      <c r="AQ114" s="46">
        <f t="shared" si="133"/>
        <v>0</v>
      </c>
      <c r="AR114" s="46">
        <f t="shared" si="133"/>
        <v>0</v>
      </c>
      <c r="AS114" s="46">
        <f t="shared" si="133"/>
        <v>0</v>
      </c>
      <c r="AT114" s="46">
        <f t="shared" si="133"/>
        <v>0</v>
      </c>
      <c r="AU114" s="46">
        <f t="shared" si="133"/>
        <v>0</v>
      </c>
    </row>
    <row r="115" spans="1:47" x14ac:dyDescent="0.2">
      <c r="A115" s="8"/>
      <c r="B115" s="8"/>
      <c r="C115" s="8"/>
      <c r="D115" s="8" t="s">
        <v>135</v>
      </c>
      <c r="E115" s="8"/>
      <c r="F115" s="8"/>
      <c r="G115" s="8"/>
      <c r="H115" s="9" t="s">
        <v>3</v>
      </c>
      <c r="I115" s="8"/>
      <c r="J115" s="8"/>
      <c r="K115" s="8"/>
      <c r="L115" s="46">
        <f t="shared" ref="L115" si="134">$I107*L114</f>
        <v>0</v>
      </c>
      <c r="M115" s="46">
        <f t="shared" ref="M115" si="135">$I107*M114</f>
        <v>0</v>
      </c>
      <c r="N115" s="46">
        <f t="shared" ref="N115" si="136">$I107*N114</f>
        <v>0</v>
      </c>
      <c r="O115" s="46">
        <f t="shared" ref="O115" si="137">$I107*O114</f>
        <v>0</v>
      </c>
      <c r="P115" s="46">
        <f t="shared" ref="P115" si="138">$I107*P114</f>
        <v>0</v>
      </c>
      <c r="Q115" s="46">
        <f t="shared" ref="Q115" si="139">$I107*Q114</f>
        <v>0</v>
      </c>
      <c r="R115" s="46">
        <f t="shared" ref="R115" si="140">$I107*R114</f>
        <v>0</v>
      </c>
      <c r="S115" s="46">
        <f t="shared" ref="S115" si="141">$I107*S114</f>
        <v>0</v>
      </c>
      <c r="T115" s="46">
        <f t="shared" ref="T115" si="142">$I107*T114</f>
        <v>0</v>
      </c>
      <c r="U115" s="46">
        <f t="shared" ref="U115" si="143">$I107*U114</f>
        <v>0</v>
      </c>
      <c r="V115" s="46">
        <f t="shared" ref="V115" si="144">$I107*V114</f>
        <v>0</v>
      </c>
      <c r="W115" s="46">
        <f t="shared" ref="W115" si="145">$I107*W114</f>
        <v>0</v>
      </c>
      <c r="X115" s="46">
        <f t="shared" ref="X115" si="146">$I107*X114</f>
        <v>0</v>
      </c>
      <c r="Y115" s="46">
        <f t="shared" ref="Y115" si="147">$I107*Y114</f>
        <v>0</v>
      </c>
      <c r="Z115" s="46">
        <f t="shared" ref="Z115" si="148">$I107*Z114</f>
        <v>0</v>
      </c>
      <c r="AA115" s="46">
        <f t="shared" ref="AA115" si="149">$I107*AA114</f>
        <v>0</v>
      </c>
      <c r="AB115" s="46">
        <f t="shared" ref="AB115" si="150">$I107*AB114</f>
        <v>0</v>
      </c>
      <c r="AC115" s="46">
        <f t="shared" ref="AC115" si="151">$I107*AC114</f>
        <v>0</v>
      </c>
      <c r="AD115" s="46">
        <f t="shared" ref="AD115" si="152">$I107*AD114</f>
        <v>0</v>
      </c>
      <c r="AE115" s="46">
        <f t="shared" ref="AE115" si="153">$I107*AE114</f>
        <v>0</v>
      </c>
      <c r="AF115" s="46">
        <f t="shared" ref="AF115" si="154">$I107*AF114</f>
        <v>0</v>
      </c>
      <c r="AG115" s="46">
        <f t="shared" ref="AG115" si="155">$I107*AG114</f>
        <v>0</v>
      </c>
      <c r="AH115" s="46">
        <f t="shared" ref="AH115" si="156">$I107*AH114</f>
        <v>0</v>
      </c>
      <c r="AI115" s="46">
        <f t="shared" ref="AI115" si="157">$I107*AI114</f>
        <v>0</v>
      </c>
      <c r="AJ115" s="46">
        <f t="shared" ref="AJ115" si="158">$I107*AJ114</f>
        <v>0</v>
      </c>
      <c r="AK115" s="46">
        <f t="shared" ref="AK115" si="159">$I107*AK114</f>
        <v>0</v>
      </c>
      <c r="AL115" s="46">
        <f t="shared" ref="AL115" si="160">$I107*AL114</f>
        <v>0</v>
      </c>
      <c r="AM115" s="46">
        <f t="shared" ref="AM115" si="161">$I107*AM114</f>
        <v>0</v>
      </c>
      <c r="AN115" s="46">
        <f t="shared" ref="AN115" si="162">$I107*AN114</f>
        <v>0</v>
      </c>
      <c r="AO115" s="46">
        <f t="shared" ref="AO115" si="163">$I107*AO114</f>
        <v>0</v>
      </c>
      <c r="AP115" s="46">
        <f t="shared" ref="AP115" si="164">$I107*AP114</f>
        <v>0</v>
      </c>
      <c r="AQ115" s="46">
        <f t="shared" ref="AQ115" si="165">$I107*AQ114</f>
        <v>0</v>
      </c>
      <c r="AR115" s="46">
        <f t="shared" ref="AR115" si="166">$I107*AR114</f>
        <v>0</v>
      </c>
      <c r="AS115" s="46">
        <f t="shared" ref="AS115" si="167">$I107*AS114</f>
        <v>0</v>
      </c>
      <c r="AT115" s="46">
        <f t="shared" ref="AT115" si="168">$I107*AT114</f>
        <v>0</v>
      </c>
      <c r="AU115" s="46">
        <f t="shared" ref="AU115" si="169">$I107*AU114</f>
        <v>0</v>
      </c>
    </row>
    <row r="116" spans="1:47" x14ac:dyDescent="0.2">
      <c r="A116" s="8"/>
      <c r="B116" s="8"/>
      <c r="C116" s="8"/>
      <c r="D116" s="8" t="s">
        <v>136</v>
      </c>
      <c r="E116" s="8"/>
      <c r="F116" s="8"/>
      <c r="G116" s="8"/>
      <c r="H116" s="9" t="s">
        <v>76</v>
      </c>
      <c r="I116" s="8"/>
      <c r="J116" s="8"/>
      <c r="K116" s="8"/>
      <c r="L116" s="46">
        <f t="shared" ref="L116:AU116" si="170">MAX(K116+$I101-L$30,0)*$I104</f>
        <v>99700</v>
      </c>
      <c r="M116" s="46">
        <f t="shared" si="170"/>
        <v>199400</v>
      </c>
      <c r="N116" s="46">
        <f t="shared" si="170"/>
        <v>299100</v>
      </c>
      <c r="O116" s="46">
        <f t="shared" si="170"/>
        <v>398800</v>
      </c>
      <c r="P116" s="46">
        <f t="shared" si="170"/>
        <v>498500</v>
      </c>
      <c r="Q116" s="46">
        <f t="shared" si="170"/>
        <v>598050</v>
      </c>
      <c r="R116" s="46">
        <f t="shared" si="170"/>
        <v>697600</v>
      </c>
      <c r="S116" s="46">
        <f t="shared" si="170"/>
        <v>797300</v>
      </c>
      <c r="T116" s="46">
        <f t="shared" si="170"/>
        <v>897000</v>
      </c>
      <c r="U116" s="46">
        <f t="shared" si="170"/>
        <v>996700</v>
      </c>
      <c r="V116" s="46">
        <f t="shared" si="170"/>
        <v>1096400</v>
      </c>
      <c r="W116" s="46">
        <f t="shared" si="170"/>
        <v>1195800</v>
      </c>
      <c r="X116" s="46">
        <f t="shared" si="170"/>
        <v>1295485</v>
      </c>
      <c r="Y116" s="46">
        <f t="shared" si="170"/>
        <v>1395170</v>
      </c>
      <c r="Z116" s="46">
        <f t="shared" si="170"/>
        <v>1494855</v>
      </c>
      <c r="AA116" s="46">
        <f t="shared" si="170"/>
        <v>1594540</v>
      </c>
      <c r="AB116" s="46">
        <f t="shared" si="170"/>
        <v>1694225</v>
      </c>
      <c r="AC116" s="46">
        <f t="shared" si="170"/>
        <v>1793752.5</v>
      </c>
      <c r="AD116" s="46">
        <f t="shared" si="170"/>
        <v>1893280</v>
      </c>
      <c r="AE116" s="46">
        <f t="shared" si="170"/>
        <v>1992965</v>
      </c>
      <c r="AF116" s="46">
        <f t="shared" si="170"/>
        <v>2092650</v>
      </c>
      <c r="AG116" s="46">
        <f t="shared" si="170"/>
        <v>2192335</v>
      </c>
      <c r="AH116" s="46">
        <f t="shared" si="170"/>
        <v>2292020</v>
      </c>
      <c r="AI116" s="46">
        <f t="shared" si="170"/>
        <v>2391390</v>
      </c>
      <c r="AJ116" s="46">
        <f t="shared" si="170"/>
        <v>2491059.25</v>
      </c>
      <c r="AK116" s="46">
        <f t="shared" si="170"/>
        <v>2590728.5</v>
      </c>
      <c r="AL116" s="46">
        <f t="shared" si="170"/>
        <v>2690397.75</v>
      </c>
      <c r="AM116" s="46">
        <f t="shared" si="170"/>
        <v>2790067</v>
      </c>
      <c r="AN116" s="46">
        <f t="shared" si="170"/>
        <v>2889736.25</v>
      </c>
      <c r="AO116" s="46">
        <f t="shared" si="170"/>
        <v>2989240.125</v>
      </c>
      <c r="AP116" s="46">
        <f t="shared" si="170"/>
        <v>3088744</v>
      </c>
      <c r="AQ116" s="46">
        <f t="shared" si="170"/>
        <v>3188413.25</v>
      </c>
      <c r="AR116" s="46">
        <f t="shared" si="170"/>
        <v>3288082.5</v>
      </c>
      <c r="AS116" s="46">
        <f t="shared" si="170"/>
        <v>3387751.75</v>
      </c>
      <c r="AT116" s="46">
        <f t="shared" si="170"/>
        <v>3487421</v>
      </c>
      <c r="AU116" s="46">
        <f t="shared" si="170"/>
        <v>3586759.5</v>
      </c>
    </row>
    <row r="117" spans="1:47" x14ac:dyDescent="0.2">
      <c r="A117" s="8"/>
      <c r="B117" s="8"/>
      <c r="C117" s="8"/>
      <c r="D117" s="8"/>
      <c r="E117" s="8"/>
      <c r="F117" s="8"/>
      <c r="G117" s="8"/>
      <c r="H117" s="9"/>
      <c r="I117" s="8"/>
      <c r="J117" s="8"/>
      <c r="K117" s="8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</row>
    <row r="118" spans="1:47" x14ac:dyDescent="0.2">
      <c r="A118" s="8"/>
      <c r="B118" s="8"/>
      <c r="C118" s="8"/>
      <c r="D118" s="8" t="s">
        <v>105</v>
      </c>
      <c r="E118" s="8"/>
      <c r="F118" s="8"/>
      <c r="G118" s="8"/>
      <c r="H118" s="9" t="s">
        <v>77</v>
      </c>
      <c r="I118" s="8"/>
      <c r="J118" s="8"/>
      <c r="K118" s="8"/>
      <c r="L118" s="46">
        <f t="shared" ref="L118:AU118" si="171">MAX(0,L$31-$I102-K120)</f>
        <v>250</v>
      </c>
      <c r="M118" s="46">
        <f t="shared" si="171"/>
        <v>250</v>
      </c>
      <c r="N118" s="46">
        <f t="shared" si="171"/>
        <v>250</v>
      </c>
      <c r="O118" s="46">
        <f t="shared" si="171"/>
        <v>250</v>
      </c>
      <c r="P118" s="46">
        <f t="shared" si="171"/>
        <v>250</v>
      </c>
      <c r="Q118" s="46">
        <f t="shared" si="171"/>
        <v>750</v>
      </c>
      <c r="R118" s="46">
        <f t="shared" si="171"/>
        <v>750</v>
      </c>
      <c r="S118" s="46">
        <f t="shared" si="171"/>
        <v>250</v>
      </c>
      <c r="T118" s="46">
        <f t="shared" si="171"/>
        <v>250</v>
      </c>
      <c r="U118" s="46">
        <f t="shared" si="171"/>
        <v>250</v>
      </c>
      <c r="V118" s="46">
        <f t="shared" si="171"/>
        <v>250</v>
      </c>
      <c r="W118" s="46">
        <f t="shared" si="171"/>
        <v>1250</v>
      </c>
      <c r="X118" s="46">
        <f t="shared" si="171"/>
        <v>300</v>
      </c>
      <c r="Y118" s="46">
        <f t="shared" si="171"/>
        <v>300</v>
      </c>
      <c r="Z118" s="46">
        <f t="shared" si="171"/>
        <v>300</v>
      </c>
      <c r="AA118" s="46">
        <f t="shared" si="171"/>
        <v>300</v>
      </c>
      <c r="AB118" s="46">
        <f t="shared" si="171"/>
        <v>300</v>
      </c>
      <c r="AC118" s="46">
        <f t="shared" si="171"/>
        <v>825</v>
      </c>
      <c r="AD118" s="46">
        <f t="shared" si="171"/>
        <v>825</v>
      </c>
      <c r="AE118" s="46">
        <f t="shared" si="171"/>
        <v>300</v>
      </c>
      <c r="AF118" s="46">
        <f t="shared" si="171"/>
        <v>300</v>
      </c>
      <c r="AG118" s="46">
        <f t="shared" si="171"/>
        <v>300</v>
      </c>
      <c r="AH118" s="46">
        <f t="shared" si="171"/>
        <v>300</v>
      </c>
      <c r="AI118" s="46">
        <f t="shared" si="171"/>
        <v>1350</v>
      </c>
      <c r="AJ118" s="46">
        <f t="shared" si="171"/>
        <v>352.5</v>
      </c>
      <c r="AK118" s="46">
        <f t="shared" si="171"/>
        <v>352.5</v>
      </c>
      <c r="AL118" s="46">
        <f t="shared" si="171"/>
        <v>352.5</v>
      </c>
      <c r="AM118" s="46">
        <f t="shared" si="171"/>
        <v>352.5</v>
      </c>
      <c r="AN118" s="46">
        <f t="shared" si="171"/>
        <v>352.5</v>
      </c>
      <c r="AO118" s="46">
        <f t="shared" si="171"/>
        <v>903.75</v>
      </c>
      <c r="AP118" s="46">
        <f t="shared" si="171"/>
        <v>903.75</v>
      </c>
      <c r="AQ118" s="46">
        <f t="shared" si="171"/>
        <v>352.5</v>
      </c>
      <c r="AR118" s="46">
        <f t="shared" si="171"/>
        <v>352.5</v>
      </c>
      <c r="AS118" s="46">
        <f t="shared" si="171"/>
        <v>352.5</v>
      </c>
      <c r="AT118" s="46">
        <f t="shared" si="171"/>
        <v>352.5</v>
      </c>
      <c r="AU118" s="46">
        <f t="shared" si="171"/>
        <v>1455</v>
      </c>
    </row>
    <row r="119" spans="1:47" x14ac:dyDescent="0.2">
      <c r="A119" s="8"/>
      <c r="B119" s="8"/>
      <c r="C119" s="8"/>
      <c r="D119" s="8" t="s">
        <v>106</v>
      </c>
      <c r="E119" s="8"/>
      <c r="F119" s="8"/>
      <c r="G119" s="8"/>
      <c r="H119" s="9" t="s">
        <v>3</v>
      </c>
      <c r="I119" s="8"/>
      <c r="J119" s="8"/>
      <c r="K119" s="8"/>
      <c r="L119" s="46">
        <f t="shared" ref="L119" si="172">$I108*L118</f>
        <v>25</v>
      </c>
      <c r="M119" s="46">
        <f t="shared" ref="M119" si="173">$I108*M118</f>
        <v>25</v>
      </c>
      <c r="N119" s="46">
        <f t="shared" ref="N119" si="174">$I108*N118</f>
        <v>25</v>
      </c>
      <c r="O119" s="46">
        <f t="shared" ref="O119" si="175">$I108*O118</f>
        <v>25</v>
      </c>
      <c r="P119" s="46">
        <f t="shared" ref="P119" si="176">$I108*P118</f>
        <v>25</v>
      </c>
      <c r="Q119" s="46">
        <f t="shared" ref="Q119" si="177">$I108*Q118</f>
        <v>75</v>
      </c>
      <c r="R119" s="46">
        <f t="shared" ref="R119" si="178">$I108*R118</f>
        <v>75</v>
      </c>
      <c r="S119" s="46">
        <f t="shared" ref="S119" si="179">$I108*S118</f>
        <v>25</v>
      </c>
      <c r="T119" s="46">
        <f t="shared" ref="T119" si="180">$I108*T118</f>
        <v>25</v>
      </c>
      <c r="U119" s="46">
        <f t="shared" ref="U119" si="181">$I108*U118</f>
        <v>25</v>
      </c>
      <c r="V119" s="46">
        <f t="shared" ref="V119" si="182">$I108*V118</f>
        <v>25</v>
      </c>
      <c r="W119" s="46">
        <f t="shared" ref="W119" si="183">$I108*W118</f>
        <v>125</v>
      </c>
      <c r="X119" s="46">
        <f t="shared" ref="X119" si="184">$I108*X118</f>
        <v>30</v>
      </c>
      <c r="Y119" s="46">
        <f t="shared" ref="Y119" si="185">$I108*Y118</f>
        <v>30</v>
      </c>
      <c r="Z119" s="46">
        <f t="shared" ref="Z119" si="186">$I108*Z118</f>
        <v>30</v>
      </c>
      <c r="AA119" s="46">
        <f t="shared" ref="AA119" si="187">$I108*AA118</f>
        <v>30</v>
      </c>
      <c r="AB119" s="46">
        <f t="shared" ref="AB119" si="188">$I108*AB118</f>
        <v>30</v>
      </c>
      <c r="AC119" s="46">
        <f t="shared" ref="AC119" si="189">$I108*AC118</f>
        <v>82.5</v>
      </c>
      <c r="AD119" s="46">
        <f t="shared" ref="AD119" si="190">$I108*AD118</f>
        <v>82.5</v>
      </c>
      <c r="AE119" s="46">
        <f t="shared" ref="AE119" si="191">$I108*AE118</f>
        <v>30</v>
      </c>
      <c r="AF119" s="46">
        <f t="shared" ref="AF119" si="192">$I108*AF118</f>
        <v>30</v>
      </c>
      <c r="AG119" s="46">
        <f t="shared" ref="AG119" si="193">$I108*AG118</f>
        <v>30</v>
      </c>
      <c r="AH119" s="46">
        <f t="shared" ref="AH119" si="194">$I108*AH118</f>
        <v>30</v>
      </c>
      <c r="AI119" s="46">
        <f t="shared" ref="AI119" si="195">$I108*AI118</f>
        <v>135</v>
      </c>
      <c r="AJ119" s="46">
        <f t="shared" ref="AJ119" si="196">$I108*AJ118</f>
        <v>35.25</v>
      </c>
      <c r="AK119" s="46">
        <f t="shared" ref="AK119" si="197">$I108*AK118</f>
        <v>35.25</v>
      </c>
      <c r="AL119" s="46">
        <f t="shared" ref="AL119" si="198">$I108*AL118</f>
        <v>35.25</v>
      </c>
      <c r="AM119" s="46">
        <f t="shared" ref="AM119" si="199">$I108*AM118</f>
        <v>35.25</v>
      </c>
      <c r="AN119" s="46">
        <f t="shared" ref="AN119" si="200">$I108*AN118</f>
        <v>35.25</v>
      </c>
      <c r="AO119" s="46">
        <f t="shared" ref="AO119" si="201">$I108*AO118</f>
        <v>90.375</v>
      </c>
      <c r="AP119" s="46">
        <f t="shared" ref="AP119" si="202">$I108*AP118</f>
        <v>90.375</v>
      </c>
      <c r="AQ119" s="46">
        <f t="shared" ref="AQ119" si="203">$I108*AQ118</f>
        <v>35.25</v>
      </c>
      <c r="AR119" s="46">
        <f t="shared" ref="AR119" si="204">$I108*AR118</f>
        <v>35.25</v>
      </c>
      <c r="AS119" s="46">
        <f t="shared" ref="AS119" si="205">$I108*AS118</f>
        <v>35.25</v>
      </c>
      <c r="AT119" s="46">
        <f t="shared" ref="AT119" si="206">$I108*AT118</f>
        <v>35.25</v>
      </c>
      <c r="AU119" s="46">
        <f t="shared" ref="AU119" si="207">$I108*AU118</f>
        <v>145.5</v>
      </c>
    </row>
    <row r="120" spans="1:47" x14ac:dyDescent="0.2">
      <c r="A120" s="8"/>
      <c r="B120" s="8"/>
      <c r="C120" s="8"/>
      <c r="D120" s="8" t="s">
        <v>107</v>
      </c>
      <c r="E120" s="8"/>
      <c r="F120" s="8"/>
      <c r="G120" s="8"/>
      <c r="H120" s="9" t="s">
        <v>77</v>
      </c>
      <c r="I120" s="8"/>
      <c r="J120" s="8"/>
      <c r="K120" s="8"/>
      <c r="L120" s="46">
        <f t="shared" ref="L120:AU120" si="208">MAX(K120+$I102-L$31,0)*$I105</f>
        <v>0</v>
      </c>
      <c r="M120" s="46">
        <f t="shared" si="208"/>
        <v>0</v>
      </c>
      <c r="N120" s="46">
        <f t="shared" si="208"/>
        <v>0</v>
      </c>
      <c r="O120" s="46">
        <f t="shared" si="208"/>
        <v>0</v>
      </c>
      <c r="P120" s="46">
        <f t="shared" si="208"/>
        <v>0</v>
      </c>
      <c r="Q120" s="46">
        <f t="shared" si="208"/>
        <v>0</v>
      </c>
      <c r="R120" s="46">
        <f t="shared" si="208"/>
        <v>0</v>
      </c>
      <c r="S120" s="46">
        <f t="shared" si="208"/>
        <v>0</v>
      </c>
      <c r="T120" s="46">
        <f t="shared" si="208"/>
        <v>0</v>
      </c>
      <c r="U120" s="46">
        <f t="shared" si="208"/>
        <v>0</v>
      </c>
      <c r="V120" s="46">
        <f t="shared" si="208"/>
        <v>0</v>
      </c>
      <c r="W120" s="46">
        <f t="shared" si="208"/>
        <v>0</v>
      </c>
      <c r="X120" s="46">
        <f t="shared" si="208"/>
        <v>0</v>
      </c>
      <c r="Y120" s="46">
        <f t="shared" si="208"/>
        <v>0</v>
      </c>
      <c r="Z120" s="46">
        <f t="shared" si="208"/>
        <v>0</v>
      </c>
      <c r="AA120" s="46">
        <f t="shared" si="208"/>
        <v>0</v>
      </c>
      <c r="AB120" s="46">
        <f t="shared" si="208"/>
        <v>0</v>
      </c>
      <c r="AC120" s="46">
        <f t="shared" si="208"/>
        <v>0</v>
      </c>
      <c r="AD120" s="46">
        <f t="shared" si="208"/>
        <v>0</v>
      </c>
      <c r="AE120" s="46">
        <f t="shared" si="208"/>
        <v>0</v>
      </c>
      <c r="AF120" s="46">
        <f t="shared" si="208"/>
        <v>0</v>
      </c>
      <c r="AG120" s="46">
        <f t="shared" si="208"/>
        <v>0</v>
      </c>
      <c r="AH120" s="46">
        <f t="shared" si="208"/>
        <v>0</v>
      </c>
      <c r="AI120" s="46">
        <f t="shared" si="208"/>
        <v>0</v>
      </c>
      <c r="AJ120" s="46">
        <f t="shared" si="208"/>
        <v>0</v>
      </c>
      <c r="AK120" s="46">
        <f t="shared" si="208"/>
        <v>0</v>
      </c>
      <c r="AL120" s="46">
        <f t="shared" si="208"/>
        <v>0</v>
      </c>
      <c r="AM120" s="46">
        <f t="shared" si="208"/>
        <v>0</v>
      </c>
      <c r="AN120" s="46">
        <f t="shared" si="208"/>
        <v>0</v>
      </c>
      <c r="AO120" s="46">
        <f t="shared" si="208"/>
        <v>0</v>
      </c>
      <c r="AP120" s="46">
        <f t="shared" si="208"/>
        <v>0</v>
      </c>
      <c r="AQ120" s="46">
        <f t="shared" si="208"/>
        <v>0</v>
      </c>
      <c r="AR120" s="46">
        <f t="shared" si="208"/>
        <v>0</v>
      </c>
      <c r="AS120" s="46">
        <f t="shared" si="208"/>
        <v>0</v>
      </c>
      <c r="AT120" s="46">
        <f t="shared" si="208"/>
        <v>0</v>
      </c>
      <c r="AU120" s="46">
        <f t="shared" si="208"/>
        <v>0</v>
      </c>
    </row>
    <row r="121" spans="1:47" x14ac:dyDescent="0.2">
      <c r="A121" s="8"/>
      <c r="B121" s="8"/>
      <c r="C121" s="8"/>
      <c r="D121" s="8"/>
      <c r="E121" s="8"/>
      <c r="F121" s="8"/>
      <c r="G121" s="8"/>
      <c r="H121" s="9"/>
      <c r="I121" s="8"/>
      <c r="J121" s="8"/>
      <c r="K121" s="8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</row>
    <row r="122" spans="1:47" x14ac:dyDescent="0.2">
      <c r="A122" s="8"/>
      <c r="B122" s="8"/>
      <c r="C122" s="8"/>
      <c r="D122" s="8" t="s">
        <v>109</v>
      </c>
      <c r="E122" s="8"/>
      <c r="F122" s="8"/>
      <c r="G122" s="8"/>
      <c r="H122" s="9" t="s">
        <v>113</v>
      </c>
      <c r="I122" s="8"/>
      <c r="J122" s="8"/>
      <c r="K122" s="8"/>
      <c r="L122" s="46">
        <f t="shared" ref="L122:AU122" si="209">ROUNDUP(MAX(0,L$32-$I103)/$I110,0)</f>
        <v>0</v>
      </c>
      <c r="M122" s="46">
        <f t="shared" si="209"/>
        <v>0</v>
      </c>
      <c r="N122" s="46">
        <f t="shared" si="209"/>
        <v>0</v>
      </c>
      <c r="O122" s="46">
        <f t="shared" si="209"/>
        <v>0</v>
      </c>
      <c r="P122" s="46">
        <f t="shared" si="209"/>
        <v>0</v>
      </c>
      <c r="Q122" s="46">
        <f t="shared" si="209"/>
        <v>10</v>
      </c>
      <c r="R122" s="46">
        <f t="shared" si="209"/>
        <v>10</v>
      </c>
      <c r="S122" s="46">
        <f t="shared" si="209"/>
        <v>0</v>
      </c>
      <c r="T122" s="46">
        <f t="shared" si="209"/>
        <v>0</v>
      </c>
      <c r="U122" s="46">
        <f t="shared" si="209"/>
        <v>0</v>
      </c>
      <c r="V122" s="46">
        <f t="shared" si="209"/>
        <v>0</v>
      </c>
      <c r="W122" s="46">
        <f t="shared" si="209"/>
        <v>20</v>
      </c>
      <c r="X122" s="46">
        <f t="shared" si="209"/>
        <v>1</v>
      </c>
      <c r="Y122" s="46">
        <f t="shared" si="209"/>
        <v>1</v>
      </c>
      <c r="Z122" s="46">
        <f t="shared" si="209"/>
        <v>1</v>
      </c>
      <c r="AA122" s="46">
        <f t="shared" si="209"/>
        <v>1</v>
      </c>
      <c r="AB122" s="46">
        <f t="shared" si="209"/>
        <v>1</v>
      </c>
      <c r="AC122" s="46">
        <f t="shared" si="209"/>
        <v>12</v>
      </c>
      <c r="AD122" s="46">
        <f t="shared" si="209"/>
        <v>12</v>
      </c>
      <c r="AE122" s="46">
        <f t="shared" si="209"/>
        <v>1</v>
      </c>
      <c r="AF122" s="46">
        <f t="shared" si="209"/>
        <v>1</v>
      </c>
      <c r="AG122" s="46">
        <f t="shared" si="209"/>
        <v>1</v>
      </c>
      <c r="AH122" s="46">
        <f t="shared" si="209"/>
        <v>1</v>
      </c>
      <c r="AI122" s="46">
        <f t="shared" si="209"/>
        <v>22</v>
      </c>
      <c r="AJ122" s="46">
        <f t="shared" si="209"/>
        <v>3</v>
      </c>
      <c r="AK122" s="46">
        <f t="shared" si="209"/>
        <v>3</v>
      </c>
      <c r="AL122" s="46">
        <f t="shared" si="209"/>
        <v>3</v>
      </c>
      <c r="AM122" s="46">
        <f t="shared" si="209"/>
        <v>3</v>
      </c>
      <c r="AN122" s="46">
        <f t="shared" si="209"/>
        <v>3</v>
      </c>
      <c r="AO122" s="46">
        <f t="shared" si="209"/>
        <v>14</v>
      </c>
      <c r="AP122" s="46">
        <f t="shared" si="209"/>
        <v>14</v>
      </c>
      <c r="AQ122" s="46">
        <f t="shared" si="209"/>
        <v>3</v>
      </c>
      <c r="AR122" s="46">
        <f t="shared" si="209"/>
        <v>3</v>
      </c>
      <c r="AS122" s="46">
        <f t="shared" si="209"/>
        <v>3</v>
      </c>
      <c r="AT122" s="46">
        <f t="shared" si="209"/>
        <v>3</v>
      </c>
      <c r="AU122" s="46">
        <f t="shared" si="209"/>
        <v>25</v>
      </c>
    </row>
    <row r="123" spans="1:47" x14ac:dyDescent="0.2">
      <c r="A123" s="8"/>
      <c r="B123" s="8"/>
      <c r="C123" s="8"/>
      <c r="D123" s="8" t="s">
        <v>108</v>
      </c>
      <c r="E123" s="8"/>
      <c r="F123" s="8"/>
      <c r="G123" s="8"/>
      <c r="H123" s="9" t="s">
        <v>3</v>
      </c>
      <c r="I123" s="8"/>
      <c r="J123" s="8"/>
      <c r="K123" s="8"/>
      <c r="L123" s="46">
        <f t="shared" ref="L123" si="210">L122*$I109</f>
        <v>0</v>
      </c>
      <c r="M123" s="46">
        <f t="shared" ref="M123" si="211">M122*$I109</f>
        <v>0</v>
      </c>
      <c r="N123" s="46">
        <f t="shared" ref="N123" si="212">N122*$I109</f>
        <v>0</v>
      </c>
      <c r="O123" s="46">
        <f t="shared" ref="O123" si="213">O122*$I109</f>
        <v>0</v>
      </c>
      <c r="P123" s="46">
        <f t="shared" ref="P123" si="214">P122*$I109</f>
        <v>0</v>
      </c>
      <c r="Q123" s="46">
        <f t="shared" ref="Q123" si="215">Q122*$I109</f>
        <v>350</v>
      </c>
      <c r="R123" s="46">
        <f t="shared" ref="R123" si="216">R122*$I109</f>
        <v>350</v>
      </c>
      <c r="S123" s="46">
        <f t="shared" ref="S123" si="217">S122*$I109</f>
        <v>0</v>
      </c>
      <c r="T123" s="46">
        <f t="shared" ref="T123" si="218">T122*$I109</f>
        <v>0</v>
      </c>
      <c r="U123" s="46">
        <f t="shared" ref="U123" si="219">U122*$I109</f>
        <v>0</v>
      </c>
      <c r="V123" s="46">
        <f t="shared" ref="V123" si="220">V122*$I109</f>
        <v>0</v>
      </c>
      <c r="W123" s="46">
        <f t="shared" ref="W123" si="221">W122*$I109</f>
        <v>700</v>
      </c>
      <c r="X123" s="46">
        <f t="shared" ref="X123" si="222">X122*$I109</f>
        <v>35</v>
      </c>
      <c r="Y123" s="46">
        <f t="shared" ref="Y123" si="223">Y122*$I109</f>
        <v>35</v>
      </c>
      <c r="Z123" s="46">
        <f t="shared" ref="Z123" si="224">Z122*$I109</f>
        <v>35</v>
      </c>
      <c r="AA123" s="46">
        <f t="shared" ref="AA123" si="225">AA122*$I109</f>
        <v>35</v>
      </c>
      <c r="AB123" s="46">
        <f t="shared" ref="AB123" si="226">AB122*$I109</f>
        <v>35</v>
      </c>
      <c r="AC123" s="46">
        <f t="shared" ref="AC123" si="227">AC122*$I109</f>
        <v>420</v>
      </c>
      <c r="AD123" s="46">
        <f t="shared" ref="AD123" si="228">AD122*$I109</f>
        <v>420</v>
      </c>
      <c r="AE123" s="46">
        <f t="shared" ref="AE123" si="229">AE122*$I109</f>
        <v>35</v>
      </c>
      <c r="AF123" s="46">
        <f t="shared" ref="AF123" si="230">AF122*$I109</f>
        <v>35</v>
      </c>
      <c r="AG123" s="46">
        <f t="shared" ref="AG123" si="231">AG122*$I109</f>
        <v>35</v>
      </c>
      <c r="AH123" s="46">
        <f t="shared" ref="AH123" si="232">AH122*$I109</f>
        <v>35</v>
      </c>
      <c r="AI123" s="46">
        <f t="shared" ref="AI123" si="233">AI122*$I109</f>
        <v>770</v>
      </c>
      <c r="AJ123" s="46">
        <f t="shared" ref="AJ123" si="234">AJ122*$I109</f>
        <v>105</v>
      </c>
      <c r="AK123" s="46">
        <f t="shared" ref="AK123" si="235">AK122*$I109</f>
        <v>105</v>
      </c>
      <c r="AL123" s="46">
        <f t="shared" ref="AL123" si="236">AL122*$I109</f>
        <v>105</v>
      </c>
      <c r="AM123" s="46">
        <f t="shared" ref="AM123" si="237">AM122*$I109</f>
        <v>105</v>
      </c>
      <c r="AN123" s="46">
        <f t="shared" ref="AN123" si="238">AN122*$I109</f>
        <v>105</v>
      </c>
      <c r="AO123" s="46">
        <f t="shared" ref="AO123" si="239">AO122*$I109</f>
        <v>490</v>
      </c>
      <c r="AP123" s="46">
        <f t="shared" ref="AP123" si="240">AP122*$I109</f>
        <v>490</v>
      </c>
      <c r="AQ123" s="46">
        <f t="shared" ref="AQ123" si="241">AQ122*$I109</f>
        <v>105</v>
      </c>
      <c r="AR123" s="46">
        <f t="shared" ref="AR123" si="242">AR122*$I109</f>
        <v>105</v>
      </c>
      <c r="AS123" s="46">
        <f t="shared" ref="AS123" si="243">AS122*$I109</f>
        <v>105</v>
      </c>
      <c r="AT123" s="46">
        <f t="shared" ref="AT123" si="244">AT122*$I109</f>
        <v>105</v>
      </c>
      <c r="AU123" s="46">
        <f t="shared" ref="AU123" si="245">AU122*$I109</f>
        <v>875</v>
      </c>
    </row>
    <row r="124" spans="1:47" x14ac:dyDescent="0.2">
      <c r="A124" s="8"/>
      <c r="B124" s="8"/>
      <c r="C124" s="8"/>
      <c r="D124" s="47" t="s">
        <v>110</v>
      </c>
      <c r="E124" s="8"/>
      <c r="F124" s="8"/>
      <c r="G124" s="8"/>
      <c r="H124" s="9" t="s">
        <v>3</v>
      </c>
      <c r="I124" s="8"/>
      <c r="J124" s="8">
        <f>SUM(L124:AU124)</f>
        <v>10718.5</v>
      </c>
      <c r="K124" s="8"/>
      <c r="L124" s="44">
        <f t="shared" ref="L124:AU124" si="246">SUM(L112,L115,L119,L123)</f>
        <v>105</v>
      </c>
      <c r="M124" s="44">
        <f t="shared" si="246"/>
        <v>105</v>
      </c>
      <c r="N124" s="44">
        <f t="shared" si="246"/>
        <v>105</v>
      </c>
      <c r="O124" s="44">
        <f t="shared" si="246"/>
        <v>105</v>
      </c>
      <c r="P124" s="44">
        <f t="shared" si="246"/>
        <v>105</v>
      </c>
      <c r="Q124" s="44">
        <f t="shared" si="246"/>
        <v>505</v>
      </c>
      <c r="R124" s="44">
        <f t="shared" si="246"/>
        <v>505</v>
      </c>
      <c r="S124" s="44">
        <f t="shared" si="246"/>
        <v>105</v>
      </c>
      <c r="T124" s="44">
        <f t="shared" si="246"/>
        <v>105</v>
      </c>
      <c r="U124" s="44">
        <f t="shared" si="246"/>
        <v>105</v>
      </c>
      <c r="V124" s="44">
        <f t="shared" si="246"/>
        <v>105</v>
      </c>
      <c r="W124" s="44">
        <f t="shared" si="246"/>
        <v>905</v>
      </c>
      <c r="X124" s="44">
        <f t="shared" si="246"/>
        <v>145</v>
      </c>
      <c r="Y124" s="44">
        <f t="shared" si="246"/>
        <v>145</v>
      </c>
      <c r="Z124" s="44">
        <f t="shared" si="246"/>
        <v>145</v>
      </c>
      <c r="AA124" s="44">
        <f t="shared" si="246"/>
        <v>145</v>
      </c>
      <c r="AB124" s="44">
        <f t="shared" si="246"/>
        <v>145</v>
      </c>
      <c r="AC124" s="44">
        <f t="shared" si="246"/>
        <v>582.5</v>
      </c>
      <c r="AD124" s="44">
        <f t="shared" si="246"/>
        <v>582.5</v>
      </c>
      <c r="AE124" s="44">
        <f t="shared" si="246"/>
        <v>145</v>
      </c>
      <c r="AF124" s="44">
        <f t="shared" si="246"/>
        <v>145</v>
      </c>
      <c r="AG124" s="44">
        <f t="shared" si="246"/>
        <v>145</v>
      </c>
      <c r="AH124" s="44">
        <f t="shared" si="246"/>
        <v>145</v>
      </c>
      <c r="AI124" s="44">
        <f t="shared" si="246"/>
        <v>985</v>
      </c>
      <c r="AJ124" s="44">
        <f t="shared" si="246"/>
        <v>220.25</v>
      </c>
      <c r="AK124" s="44">
        <f t="shared" si="246"/>
        <v>220.25</v>
      </c>
      <c r="AL124" s="44">
        <f t="shared" si="246"/>
        <v>220.25</v>
      </c>
      <c r="AM124" s="44">
        <f t="shared" si="246"/>
        <v>220.25</v>
      </c>
      <c r="AN124" s="44">
        <f t="shared" si="246"/>
        <v>220.25</v>
      </c>
      <c r="AO124" s="44">
        <f t="shared" si="246"/>
        <v>660.375</v>
      </c>
      <c r="AP124" s="44">
        <f t="shared" si="246"/>
        <v>660.375</v>
      </c>
      <c r="AQ124" s="44">
        <f t="shared" si="246"/>
        <v>220.25</v>
      </c>
      <c r="AR124" s="44">
        <f t="shared" si="246"/>
        <v>220.25</v>
      </c>
      <c r="AS124" s="44">
        <f t="shared" si="246"/>
        <v>220.25</v>
      </c>
      <c r="AT124" s="44">
        <f t="shared" si="246"/>
        <v>220.25</v>
      </c>
      <c r="AU124" s="44">
        <f t="shared" si="246"/>
        <v>1100.5</v>
      </c>
    </row>
    <row r="125" spans="1:47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1:47" x14ac:dyDescent="0.2">
      <c r="A126" s="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</row>
    <row r="127" spans="1:47" x14ac:dyDescent="0.2">
      <c r="A127" s="8"/>
      <c r="B127" s="19">
        <f>B97+1</f>
        <v>4</v>
      </c>
      <c r="C127" s="10" t="s">
        <v>87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1:47" x14ac:dyDescent="0.2">
      <c r="A128" s="8"/>
      <c r="B128" s="8"/>
      <c r="C128" s="23" t="s">
        <v>103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1:47" x14ac:dyDescent="0.2">
      <c r="A129" s="8"/>
      <c r="B129" s="8"/>
      <c r="C129" s="23">
        <f>Data!$J$30</f>
        <v>1</v>
      </c>
      <c r="D129" s="8" t="s">
        <v>88</v>
      </c>
      <c r="E129" s="8"/>
      <c r="F129" s="8"/>
      <c r="G129" s="8"/>
      <c r="H129" s="9" t="s">
        <v>98</v>
      </c>
      <c r="I129" s="8" t="str">
        <f>INDEX(Data!$L$30:$Q$41,$C129,$B127)</f>
        <v>Jump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1:47" x14ac:dyDescent="0.2">
      <c r="A130" s="8"/>
      <c r="B130" s="8"/>
      <c r="C130" s="23">
        <f>Data!$J$33</f>
        <v>4</v>
      </c>
      <c r="D130" s="8" t="s">
        <v>89</v>
      </c>
      <c r="E130" s="8"/>
      <c r="F130" s="8"/>
      <c r="G130" s="8"/>
      <c r="H130" s="9" t="s">
        <v>3</v>
      </c>
      <c r="I130" s="8">
        <f>INDEX(Data!$L$30:$Q$41,$C130,$B127)</f>
        <v>75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1:47" x14ac:dyDescent="0.2">
      <c r="A131" s="8"/>
      <c r="B131" s="8"/>
      <c r="C131" s="23">
        <f>Data!$J$34</f>
        <v>5</v>
      </c>
      <c r="D131" s="8" t="s">
        <v>34</v>
      </c>
      <c r="E131" s="8"/>
      <c r="F131" s="8"/>
      <c r="G131" s="8"/>
      <c r="H131" s="9" t="s">
        <v>76</v>
      </c>
      <c r="I131" s="8">
        <f>INDEX(Data!$L$30:$Q$41,$C131,$B127)</f>
        <v>100000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1:47" x14ac:dyDescent="0.2">
      <c r="A132" s="8"/>
      <c r="B132" s="8"/>
      <c r="C132" s="23">
        <f>Data!$J$35</f>
        <v>6</v>
      </c>
      <c r="D132" s="8" t="s">
        <v>90</v>
      </c>
      <c r="E132" s="8"/>
      <c r="F132" s="8"/>
      <c r="G132" s="8"/>
      <c r="H132" s="9" t="s">
        <v>77</v>
      </c>
      <c r="I132" s="8">
        <f>INDEX(Data!$L$30:$Q$41,$C132,$B127)</f>
        <v>500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1:47" x14ac:dyDescent="0.2">
      <c r="A133" s="8"/>
      <c r="B133" s="8"/>
      <c r="C133" s="23">
        <f>Data!$J$37</f>
        <v>8</v>
      </c>
      <c r="D133" s="8" t="s">
        <v>37</v>
      </c>
      <c r="E133" s="8"/>
      <c r="F133" s="8"/>
      <c r="G133" s="8"/>
      <c r="H133" s="9" t="s">
        <v>78</v>
      </c>
      <c r="I133" s="8">
        <f>INDEX(Data!$L$30:$Q$41,$C133,$B127)</f>
        <v>1500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1:47" x14ac:dyDescent="0.2">
      <c r="A134" s="8"/>
      <c r="B134" s="8"/>
      <c r="C134" s="23"/>
      <c r="D134" s="8" t="s">
        <v>91</v>
      </c>
      <c r="E134" s="8"/>
      <c r="F134" s="8"/>
      <c r="G134" s="8"/>
      <c r="H134" s="9" t="s">
        <v>42</v>
      </c>
      <c r="I134" s="19">
        <v>1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1:47" x14ac:dyDescent="0.2">
      <c r="A135" s="8"/>
      <c r="B135" s="8"/>
      <c r="C135" s="23">
        <f>Data!$J$36</f>
        <v>7</v>
      </c>
      <c r="D135" s="8" t="s">
        <v>92</v>
      </c>
      <c r="E135" s="8"/>
      <c r="F135" s="8"/>
      <c r="G135" s="8"/>
      <c r="H135" s="9" t="s">
        <v>42</v>
      </c>
      <c r="I135" s="8">
        <f>INDEX(Data!$L$30:$Q$41,$C135,$B127)</f>
        <v>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1:47" x14ac:dyDescent="0.2">
      <c r="A136" s="8"/>
      <c r="B136" s="8"/>
      <c r="C136" s="23"/>
      <c r="D136" s="8" t="s">
        <v>93</v>
      </c>
      <c r="E136" s="8"/>
      <c r="F136" s="8"/>
      <c r="G136" s="8"/>
      <c r="H136" s="9" t="s">
        <v>42</v>
      </c>
      <c r="I136" s="19">
        <v>0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1:47" x14ac:dyDescent="0.2">
      <c r="A137" s="8"/>
      <c r="B137" s="8"/>
      <c r="C137" s="23">
        <f>Data!$J$38</f>
        <v>9</v>
      </c>
      <c r="D137" s="8" t="s">
        <v>94</v>
      </c>
      <c r="E137" s="8"/>
      <c r="F137" s="8"/>
      <c r="G137" s="8"/>
      <c r="H137" s="9" t="s">
        <v>99</v>
      </c>
      <c r="I137" s="27">
        <f>INDEX(Data!$L$30:$Q$41,$C137,$B127)</f>
        <v>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1:47" x14ac:dyDescent="0.2">
      <c r="A138" s="8"/>
      <c r="B138" s="8"/>
      <c r="C138" s="23">
        <f>Data!$J$39</f>
        <v>10</v>
      </c>
      <c r="D138" s="8" t="s">
        <v>95</v>
      </c>
      <c r="E138" s="8"/>
      <c r="F138" s="8"/>
      <c r="G138" s="8"/>
      <c r="H138" s="9" t="s">
        <v>100</v>
      </c>
      <c r="I138" s="27">
        <f>INDEX(Data!$L$30:$Q$41,$C138,$B127)</f>
        <v>0.05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1:47" x14ac:dyDescent="0.2">
      <c r="A139" s="8"/>
      <c r="B139" s="8"/>
      <c r="C139" s="23">
        <f>Data!$J$40</f>
        <v>11</v>
      </c>
      <c r="D139" s="8" t="s">
        <v>96</v>
      </c>
      <c r="E139" s="8"/>
      <c r="F139" s="8"/>
      <c r="G139" s="8"/>
      <c r="H139" s="9" t="s">
        <v>101</v>
      </c>
      <c r="I139" s="8">
        <f>INDEX(Data!$L$30:$Q$41,$C139,$B127)</f>
        <v>20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1:47" x14ac:dyDescent="0.2">
      <c r="A140" s="8"/>
      <c r="B140" s="8"/>
      <c r="C140" s="23">
        <f>Data!$J$41</f>
        <v>12</v>
      </c>
      <c r="D140" s="8" t="s">
        <v>97</v>
      </c>
      <c r="E140" s="8"/>
      <c r="F140" s="8"/>
      <c r="G140" s="8"/>
      <c r="H140" s="9" t="s">
        <v>102</v>
      </c>
      <c r="I140" s="8">
        <f>INDEX(Data!$L$30:$Q$41,$C140,$B127)</f>
        <v>200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1:47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x14ac:dyDescent="0.2">
      <c r="A142" s="8"/>
      <c r="B142" s="8"/>
      <c r="C142" s="8"/>
      <c r="D142" s="8" t="s">
        <v>104</v>
      </c>
      <c r="E142" s="8"/>
      <c r="F142" s="8"/>
      <c r="G142" s="8"/>
      <c r="H142" s="9" t="s">
        <v>3</v>
      </c>
      <c r="I142" s="8"/>
      <c r="J142" s="8"/>
      <c r="K142" s="8"/>
      <c r="L142" s="46">
        <f t="shared" ref="L142:AU142" si="247">$I130</f>
        <v>75</v>
      </c>
      <c r="M142" s="46">
        <f t="shared" si="247"/>
        <v>75</v>
      </c>
      <c r="N142" s="46">
        <f t="shared" si="247"/>
        <v>75</v>
      </c>
      <c r="O142" s="46">
        <f t="shared" si="247"/>
        <v>75</v>
      </c>
      <c r="P142" s="46">
        <f t="shared" si="247"/>
        <v>75</v>
      </c>
      <c r="Q142" s="46">
        <f t="shared" si="247"/>
        <v>75</v>
      </c>
      <c r="R142" s="46">
        <f t="shared" si="247"/>
        <v>75</v>
      </c>
      <c r="S142" s="46">
        <f t="shared" si="247"/>
        <v>75</v>
      </c>
      <c r="T142" s="46">
        <f t="shared" si="247"/>
        <v>75</v>
      </c>
      <c r="U142" s="46">
        <f t="shared" si="247"/>
        <v>75</v>
      </c>
      <c r="V142" s="46">
        <f t="shared" si="247"/>
        <v>75</v>
      </c>
      <c r="W142" s="46">
        <f t="shared" si="247"/>
        <v>75</v>
      </c>
      <c r="X142" s="46">
        <f t="shared" si="247"/>
        <v>75</v>
      </c>
      <c r="Y142" s="46">
        <f t="shared" si="247"/>
        <v>75</v>
      </c>
      <c r="Z142" s="46">
        <f t="shared" si="247"/>
        <v>75</v>
      </c>
      <c r="AA142" s="46">
        <f t="shared" si="247"/>
        <v>75</v>
      </c>
      <c r="AB142" s="46">
        <f t="shared" si="247"/>
        <v>75</v>
      </c>
      <c r="AC142" s="46">
        <f t="shared" si="247"/>
        <v>75</v>
      </c>
      <c r="AD142" s="46">
        <f t="shared" si="247"/>
        <v>75</v>
      </c>
      <c r="AE142" s="46">
        <f t="shared" si="247"/>
        <v>75</v>
      </c>
      <c r="AF142" s="46">
        <f t="shared" si="247"/>
        <v>75</v>
      </c>
      <c r="AG142" s="46">
        <f t="shared" si="247"/>
        <v>75</v>
      </c>
      <c r="AH142" s="46">
        <f t="shared" si="247"/>
        <v>75</v>
      </c>
      <c r="AI142" s="46">
        <f t="shared" si="247"/>
        <v>75</v>
      </c>
      <c r="AJ142" s="46">
        <f t="shared" si="247"/>
        <v>75</v>
      </c>
      <c r="AK142" s="46">
        <f t="shared" si="247"/>
        <v>75</v>
      </c>
      <c r="AL142" s="46">
        <f t="shared" si="247"/>
        <v>75</v>
      </c>
      <c r="AM142" s="46">
        <f t="shared" si="247"/>
        <v>75</v>
      </c>
      <c r="AN142" s="46">
        <f t="shared" si="247"/>
        <v>75</v>
      </c>
      <c r="AO142" s="46">
        <f t="shared" si="247"/>
        <v>75</v>
      </c>
      <c r="AP142" s="46">
        <f t="shared" si="247"/>
        <v>75</v>
      </c>
      <c r="AQ142" s="46">
        <f t="shared" si="247"/>
        <v>75</v>
      </c>
      <c r="AR142" s="46">
        <f t="shared" si="247"/>
        <v>75</v>
      </c>
      <c r="AS142" s="46">
        <f t="shared" si="247"/>
        <v>75</v>
      </c>
      <c r="AT142" s="46">
        <f t="shared" si="247"/>
        <v>75</v>
      </c>
      <c r="AU142" s="46">
        <f t="shared" si="247"/>
        <v>75</v>
      </c>
    </row>
    <row r="143" spans="1:47" x14ac:dyDescent="0.2">
      <c r="A143" s="8"/>
      <c r="B143" s="8"/>
      <c r="C143" s="8"/>
      <c r="D143" s="8"/>
      <c r="E143" s="8"/>
      <c r="F143" s="8"/>
      <c r="G143" s="8"/>
      <c r="H143" s="9"/>
      <c r="I143" s="8"/>
      <c r="J143" s="8"/>
      <c r="K143" s="8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</row>
    <row r="144" spans="1:47" x14ac:dyDescent="0.2">
      <c r="A144" s="8"/>
      <c r="B144" s="8"/>
      <c r="C144" s="8"/>
      <c r="D144" s="8" t="s">
        <v>134</v>
      </c>
      <c r="E144" s="8"/>
      <c r="F144" s="8"/>
      <c r="G144" s="8"/>
      <c r="H144" s="9" t="s">
        <v>76</v>
      </c>
      <c r="I144" s="8"/>
      <c r="J144" s="8"/>
      <c r="K144" s="8"/>
      <c r="L144" s="46">
        <f t="shared" ref="L144:AU144" si="248">MAX(0,L$30-$I131-K146)</f>
        <v>0</v>
      </c>
      <c r="M144" s="46">
        <f t="shared" si="248"/>
        <v>0</v>
      </c>
      <c r="N144" s="46">
        <f t="shared" si="248"/>
        <v>0</v>
      </c>
      <c r="O144" s="46">
        <f t="shared" si="248"/>
        <v>0</v>
      </c>
      <c r="P144" s="46">
        <f t="shared" si="248"/>
        <v>0</v>
      </c>
      <c r="Q144" s="46">
        <f t="shared" si="248"/>
        <v>0</v>
      </c>
      <c r="R144" s="46">
        <f t="shared" si="248"/>
        <v>0</v>
      </c>
      <c r="S144" s="46">
        <f t="shared" si="248"/>
        <v>0</v>
      </c>
      <c r="T144" s="46">
        <f t="shared" si="248"/>
        <v>0</v>
      </c>
      <c r="U144" s="46">
        <f t="shared" si="248"/>
        <v>0</v>
      </c>
      <c r="V144" s="46">
        <f t="shared" si="248"/>
        <v>0</v>
      </c>
      <c r="W144" s="46">
        <f t="shared" si="248"/>
        <v>0</v>
      </c>
      <c r="X144" s="46">
        <f t="shared" si="248"/>
        <v>0</v>
      </c>
      <c r="Y144" s="46">
        <f t="shared" si="248"/>
        <v>0</v>
      </c>
      <c r="Z144" s="46">
        <f t="shared" si="248"/>
        <v>0</v>
      </c>
      <c r="AA144" s="46">
        <f t="shared" si="248"/>
        <v>0</v>
      </c>
      <c r="AB144" s="46">
        <f t="shared" si="248"/>
        <v>0</v>
      </c>
      <c r="AC144" s="46">
        <f t="shared" si="248"/>
        <v>0</v>
      </c>
      <c r="AD144" s="46">
        <f t="shared" si="248"/>
        <v>0</v>
      </c>
      <c r="AE144" s="46">
        <f t="shared" si="248"/>
        <v>0</v>
      </c>
      <c r="AF144" s="46">
        <f t="shared" si="248"/>
        <v>0</v>
      </c>
      <c r="AG144" s="46">
        <f t="shared" si="248"/>
        <v>0</v>
      </c>
      <c r="AH144" s="46">
        <f t="shared" si="248"/>
        <v>0</v>
      </c>
      <c r="AI144" s="46">
        <f t="shared" si="248"/>
        <v>0</v>
      </c>
      <c r="AJ144" s="46">
        <f t="shared" si="248"/>
        <v>0</v>
      </c>
      <c r="AK144" s="46">
        <f t="shared" si="248"/>
        <v>0</v>
      </c>
      <c r="AL144" s="46">
        <f t="shared" si="248"/>
        <v>0</v>
      </c>
      <c r="AM144" s="46">
        <f t="shared" si="248"/>
        <v>0</v>
      </c>
      <c r="AN144" s="46">
        <f t="shared" si="248"/>
        <v>0</v>
      </c>
      <c r="AO144" s="46">
        <f t="shared" si="248"/>
        <v>0</v>
      </c>
      <c r="AP144" s="46">
        <f t="shared" si="248"/>
        <v>0</v>
      </c>
      <c r="AQ144" s="46">
        <f t="shared" si="248"/>
        <v>0</v>
      </c>
      <c r="AR144" s="46">
        <f t="shared" si="248"/>
        <v>0</v>
      </c>
      <c r="AS144" s="46">
        <f t="shared" si="248"/>
        <v>0</v>
      </c>
      <c r="AT144" s="46">
        <f t="shared" si="248"/>
        <v>0</v>
      </c>
      <c r="AU144" s="46">
        <f t="shared" si="248"/>
        <v>0</v>
      </c>
    </row>
    <row r="145" spans="1:47" x14ac:dyDescent="0.2">
      <c r="A145" s="8"/>
      <c r="B145" s="8"/>
      <c r="C145" s="8"/>
      <c r="D145" s="8" t="s">
        <v>135</v>
      </c>
      <c r="E145" s="8"/>
      <c r="F145" s="8"/>
      <c r="G145" s="8"/>
      <c r="H145" s="9" t="s">
        <v>3</v>
      </c>
      <c r="I145" s="8"/>
      <c r="J145" s="8"/>
      <c r="K145" s="8"/>
      <c r="L145" s="46">
        <f t="shared" ref="L145" si="249">$I137*L144</f>
        <v>0</v>
      </c>
      <c r="M145" s="46">
        <f t="shared" ref="M145" si="250">$I137*M144</f>
        <v>0</v>
      </c>
      <c r="N145" s="46">
        <f t="shared" ref="N145" si="251">$I137*N144</f>
        <v>0</v>
      </c>
      <c r="O145" s="46">
        <f t="shared" ref="O145" si="252">$I137*O144</f>
        <v>0</v>
      </c>
      <c r="P145" s="46">
        <f t="shared" ref="P145" si="253">$I137*P144</f>
        <v>0</v>
      </c>
      <c r="Q145" s="46">
        <f t="shared" ref="Q145" si="254">$I137*Q144</f>
        <v>0</v>
      </c>
      <c r="R145" s="46">
        <f t="shared" ref="R145" si="255">$I137*R144</f>
        <v>0</v>
      </c>
      <c r="S145" s="46">
        <f t="shared" ref="S145" si="256">$I137*S144</f>
        <v>0</v>
      </c>
      <c r="T145" s="46">
        <f t="shared" ref="T145" si="257">$I137*T144</f>
        <v>0</v>
      </c>
      <c r="U145" s="46">
        <f t="shared" ref="U145" si="258">$I137*U144</f>
        <v>0</v>
      </c>
      <c r="V145" s="46">
        <f t="shared" ref="V145" si="259">$I137*V144</f>
        <v>0</v>
      </c>
      <c r="W145" s="46">
        <f t="shared" ref="W145" si="260">$I137*W144</f>
        <v>0</v>
      </c>
      <c r="X145" s="46">
        <f t="shared" ref="X145" si="261">$I137*X144</f>
        <v>0</v>
      </c>
      <c r="Y145" s="46">
        <f t="shared" ref="Y145" si="262">$I137*Y144</f>
        <v>0</v>
      </c>
      <c r="Z145" s="46">
        <f t="shared" ref="Z145" si="263">$I137*Z144</f>
        <v>0</v>
      </c>
      <c r="AA145" s="46">
        <f t="shared" ref="AA145" si="264">$I137*AA144</f>
        <v>0</v>
      </c>
      <c r="AB145" s="46">
        <f t="shared" ref="AB145" si="265">$I137*AB144</f>
        <v>0</v>
      </c>
      <c r="AC145" s="46">
        <f t="shared" ref="AC145" si="266">$I137*AC144</f>
        <v>0</v>
      </c>
      <c r="AD145" s="46">
        <f t="shared" ref="AD145" si="267">$I137*AD144</f>
        <v>0</v>
      </c>
      <c r="AE145" s="46">
        <f t="shared" ref="AE145" si="268">$I137*AE144</f>
        <v>0</v>
      </c>
      <c r="AF145" s="46">
        <f t="shared" ref="AF145" si="269">$I137*AF144</f>
        <v>0</v>
      </c>
      <c r="AG145" s="46">
        <f t="shared" ref="AG145" si="270">$I137*AG144</f>
        <v>0</v>
      </c>
      <c r="AH145" s="46">
        <f t="shared" ref="AH145" si="271">$I137*AH144</f>
        <v>0</v>
      </c>
      <c r="AI145" s="46">
        <f t="shared" ref="AI145" si="272">$I137*AI144</f>
        <v>0</v>
      </c>
      <c r="AJ145" s="46">
        <f t="shared" ref="AJ145" si="273">$I137*AJ144</f>
        <v>0</v>
      </c>
      <c r="AK145" s="46">
        <f t="shared" ref="AK145" si="274">$I137*AK144</f>
        <v>0</v>
      </c>
      <c r="AL145" s="46">
        <f t="shared" ref="AL145" si="275">$I137*AL144</f>
        <v>0</v>
      </c>
      <c r="AM145" s="46">
        <f t="shared" ref="AM145" si="276">$I137*AM144</f>
        <v>0</v>
      </c>
      <c r="AN145" s="46">
        <f t="shared" ref="AN145" si="277">$I137*AN144</f>
        <v>0</v>
      </c>
      <c r="AO145" s="46">
        <f t="shared" ref="AO145" si="278">$I137*AO144</f>
        <v>0</v>
      </c>
      <c r="AP145" s="46">
        <f t="shared" ref="AP145" si="279">$I137*AP144</f>
        <v>0</v>
      </c>
      <c r="AQ145" s="46">
        <f t="shared" ref="AQ145" si="280">$I137*AQ144</f>
        <v>0</v>
      </c>
      <c r="AR145" s="46">
        <f t="shared" ref="AR145" si="281">$I137*AR144</f>
        <v>0</v>
      </c>
      <c r="AS145" s="46">
        <f t="shared" ref="AS145" si="282">$I137*AS144</f>
        <v>0</v>
      </c>
      <c r="AT145" s="46">
        <f t="shared" ref="AT145" si="283">$I137*AT144</f>
        <v>0</v>
      </c>
      <c r="AU145" s="46">
        <f t="shared" ref="AU145" si="284">$I137*AU144</f>
        <v>0</v>
      </c>
    </row>
    <row r="146" spans="1:47" x14ac:dyDescent="0.2">
      <c r="A146" s="8"/>
      <c r="B146" s="8"/>
      <c r="C146" s="8"/>
      <c r="D146" s="8" t="s">
        <v>136</v>
      </c>
      <c r="E146" s="8"/>
      <c r="F146" s="8"/>
      <c r="G146" s="8"/>
      <c r="H146" s="9" t="s">
        <v>76</v>
      </c>
      <c r="I146" s="8"/>
      <c r="J146" s="8"/>
      <c r="K146" s="8"/>
      <c r="L146" s="46">
        <f t="shared" ref="L146:AU146" si="285">MAX(K146+$I131-L$30,0)*$I134</f>
        <v>99700</v>
      </c>
      <c r="M146" s="46">
        <f t="shared" si="285"/>
        <v>199400</v>
      </c>
      <c r="N146" s="46">
        <f t="shared" si="285"/>
        <v>299100</v>
      </c>
      <c r="O146" s="46">
        <f t="shared" si="285"/>
        <v>398800</v>
      </c>
      <c r="P146" s="46">
        <f t="shared" si="285"/>
        <v>498500</v>
      </c>
      <c r="Q146" s="46">
        <f t="shared" si="285"/>
        <v>598050</v>
      </c>
      <c r="R146" s="46">
        <f t="shared" si="285"/>
        <v>697600</v>
      </c>
      <c r="S146" s="46">
        <f t="shared" si="285"/>
        <v>797300</v>
      </c>
      <c r="T146" s="46">
        <f t="shared" si="285"/>
        <v>897000</v>
      </c>
      <c r="U146" s="46">
        <f t="shared" si="285"/>
        <v>996700</v>
      </c>
      <c r="V146" s="46">
        <f t="shared" si="285"/>
        <v>1096400</v>
      </c>
      <c r="W146" s="46">
        <f t="shared" si="285"/>
        <v>1195800</v>
      </c>
      <c r="X146" s="46">
        <f t="shared" si="285"/>
        <v>1295485</v>
      </c>
      <c r="Y146" s="46">
        <f t="shared" si="285"/>
        <v>1395170</v>
      </c>
      <c r="Z146" s="46">
        <f t="shared" si="285"/>
        <v>1494855</v>
      </c>
      <c r="AA146" s="46">
        <f t="shared" si="285"/>
        <v>1594540</v>
      </c>
      <c r="AB146" s="46">
        <f t="shared" si="285"/>
        <v>1694225</v>
      </c>
      <c r="AC146" s="46">
        <f t="shared" si="285"/>
        <v>1793752.5</v>
      </c>
      <c r="AD146" s="46">
        <f t="shared" si="285"/>
        <v>1893280</v>
      </c>
      <c r="AE146" s="46">
        <f t="shared" si="285"/>
        <v>1992965</v>
      </c>
      <c r="AF146" s="46">
        <f t="shared" si="285"/>
        <v>2092650</v>
      </c>
      <c r="AG146" s="46">
        <f t="shared" si="285"/>
        <v>2192335</v>
      </c>
      <c r="AH146" s="46">
        <f t="shared" si="285"/>
        <v>2292020</v>
      </c>
      <c r="AI146" s="46">
        <f t="shared" si="285"/>
        <v>2391390</v>
      </c>
      <c r="AJ146" s="46">
        <f t="shared" si="285"/>
        <v>2491059.25</v>
      </c>
      <c r="AK146" s="46">
        <f t="shared" si="285"/>
        <v>2590728.5</v>
      </c>
      <c r="AL146" s="46">
        <f t="shared" si="285"/>
        <v>2690397.75</v>
      </c>
      <c r="AM146" s="46">
        <f t="shared" si="285"/>
        <v>2790067</v>
      </c>
      <c r="AN146" s="46">
        <f t="shared" si="285"/>
        <v>2889736.25</v>
      </c>
      <c r="AO146" s="46">
        <f t="shared" si="285"/>
        <v>2989240.125</v>
      </c>
      <c r="AP146" s="46">
        <f t="shared" si="285"/>
        <v>3088744</v>
      </c>
      <c r="AQ146" s="46">
        <f t="shared" si="285"/>
        <v>3188413.25</v>
      </c>
      <c r="AR146" s="46">
        <f t="shared" si="285"/>
        <v>3288082.5</v>
      </c>
      <c r="AS146" s="46">
        <f t="shared" si="285"/>
        <v>3387751.75</v>
      </c>
      <c r="AT146" s="46">
        <f t="shared" si="285"/>
        <v>3487421</v>
      </c>
      <c r="AU146" s="46">
        <f t="shared" si="285"/>
        <v>3586759.5</v>
      </c>
    </row>
    <row r="147" spans="1:47" x14ac:dyDescent="0.2">
      <c r="A147" s="8"/>
      <c r="B147" s="8"/>
      <c r="C147" s="8"/>
      <c r="D147" s="8"/>
      <c r="E147" s="8"/>
      <c r="F147" s="8"/>
      <c r="G147" s="8"/>
      <c r="H147" s="9"/>
      <c r="I147" s="8"/>
      <c r="J147" s="8"/>
      <c r="K147" s="8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</row>
    <row r="148" spans="1:47" x14ac:dyDescent="0.2">
      <c r="A148" s="8"/>
      <c r="B148" s="8"/>
      <c r="C148" s="8"/>
      <c r="D148" s="8" t="s">
        <v>105</v>
      </c>
      <c r="E148" s="8"/>
      <c r="F148" s="8"/>
      <c r="G148" s="8"/>
      <c r="H148" s="9" t="s">
        <v>77</v>
      </c>
      <c r="I148" s="8"/>
      <c r="J148" s="8"/>
      <c r="K148" s="8"/>
      <c r="L148" s="46">
        <f t="shared" ref="L148:AU148" si="286">MAX(0,L$31-$I132-K150)</f>
        <v>500</v>
      </c>
      <c r="M148" s="46">
        <f t="shared" si="286"/>
        <v>500</v>
      </c>
      <c r="N148" s="46">
        <f t="shared" si="286"/>
        <v>500</v>
      </c>
      <c r="O148" s="46">
        <f t="shared" si="286"/>
        <v>500</v>
      </c>
      <c r="P148" s="46">
        <f t="shared" si="286"/>
        <v>500</v>
      </c>
      <c r="Q148" s="46">
        <f t="shared" si="286"/>
        <v>1000</v>
      </c>
      <c r="R148" s="46">
        <f t="shared" si="286"/>
        <v>1000</v>
      </c>
      <c r="S148" s="46">
        <f t="shared" si="286"/>
        <v>500</v>
      </c>
      <c r="T148" s="46">
        <f t="shared" si="286"/>
        <v>500</v>
      </c>
      <c r="U148" s="46">
        <f t="shared" si="286"/>
        <v>500</v>
      </c>
      <c r="V148" s="46">
        <f t="shared" si="286"/>
        <v>500</v>
      </c>
      <c r="W148" s="46">
        <f t="shared" si="286"/>
        <v>1500</v>
      </c>
      <c r="X148" s="46">
        <f t="shared" si="286"/>
        <v>550</v>
      </c>
      <c r="Y148" s="46">
        <f t="shared" si="286"/>
        <v>550</v>
      </c>
      <c r="Z148" s="46">
        <f t="shared" si="286"/>
        <v>550</v>
      </c>
      <c r="AA148" s="46">
        <f t="shared" si="286"/>
        <v>550</v>
      </c>
      <c r="AB148" s="46">
        <f t="shared" si="286"/>
        <v>550</v>
      </c>
      <c r="AC148" s="46">
        <f t="shared" si="286"/>
        <v>1075</v>
      </c>
      <c r="AD148" s="46">
        <f t="shared" si="286"/>
        <v>1075</v>
      </c>
      <c r="AE148" s="46">
        <f t="shared" si="286"/>
        <v>550</v>
      </c>
      <c r="AF148" s="46">
        <f t="shared" si="286"/>
        <v>550</v>
      </c>
      <c r="AG148" s="46">
        <f t="shared" si="286"/>
        <v>550</v>
      </c>
      <c r="AH148" s="46">
        <f t="shared" si="286"/>
        <v>550</v>
      </c>
      <c r="AI148" s="46">
        <f t="shared" si="286"/>
        <v>1600</v>
      </c>
      <c r="AJ148" s="46">
        <f t="shared" si="286"/>
        <v>602.5</v>
      </c>
      <c r="AK148" s="46">
        <f t="shared" si="286"/>
        <v>602.5</v>
      </c>
      <c r="AL148" s="46">
        <f t="shared" si="286"/>
        <v>602.5</v>
      </c>
      <c r="AM148" s="46">
        <f t="shared" si="286"/>
        <v>602.5</v>
      </c>
      <c r="AN148" s="46">
        <f t="shared" si="286"/>
        <v>602.5</v>
      </c>
      <c r="AO148" s="46">
        <f t="shared" si="286"/>
        <v>1153.75</v>
      </c>
      <c r="AP148" s="46">
        <f t="shared" si="286"/>
        <v>1153.75</v>
      </c>
      <c r="AQ148" s="46">
        <f t="shared" si="286"/>
        <v>602.5</v>
      </c>
      <c r="AR148" s="46">
        <f t="shared" si="286"/>
        <v>602.5</v>
      </c>
      <c r="AS148" s="46">
        <f t="shared" si="286"/>
        <v>602.5</v>
      </c>
      <c r="AT148" s="46">
        <f t="shared" si="286"/>
        <v>602.5</v>
      </c>
      <c r="AU148" s="46">
        <f t="shared" si="286"/>
        <v>1705</v>
      </c>
    </row>
    <row r="149" spans="1:47" x14ac:dyDescent="0.2">
      <c r="A149" s="8"/>
      <c r="B149" s="8"/>
      <c r="C149" s="8"/>
      <c r="D149" s="8" t="s">
        <v>106</v>
      </c>
      <c r="E149" s="8"/>
      <c r="F149" s="8"/>
      <c r="G149" s="8"/>
      <c r="H149" s="9" t="s">
        <v>3</v>
      </c>
      <c r="I149" s="8"/>
      <c r="J149" s="8"/>
      <c r="K149" s="8"/>
      <c r="L149" s="46">
        <f t="shared" ref="L149" si="287">$I138*L148</f>
        <v>25</v>
      </c>
      <c r="M149" s="46">
        <f t="shared" ref="M149" si="288">$I138*M148</f>
        <v>25</v>
      </c>
      <c r="N149" s="46">
        <f t="shared" ref="N149" si="289">$I138*N148</f>
        <v>25</v>
      </c>
      <c r="O149" s="46">
        <f t="shared" ref="O149" si="290">$I138*O148</f>
        <v>25</v>
      </c>
      <c r="P149" s="46">
        <f t="shared" ref="P149" si="291">$I138*P148</f>
        <v>25</v>
      </c>
      <c r="Q149" s="46">
        <f t="shared" ref="Q149" si="292">$I138*Q148</f>
        <v>50</v>
      </c>
      <c r="R149" s="46">
        <f t="shared" ref="R149" si="293">$I138*R148</f>
        <v>50</v>
      </c>
      <c r="S149" s="46">
        <f t="shared" ref="S149" si="294">$I138*S148</f>
        <v>25</v>
      </c>
      <c r="T149" s="46">
        <f t="shared" ref="T149" si="295">$I138*T148</f>
        <v>25</v>
      </c>
      <c r="U149" s="46">
        <f t="shared" ref="U149" si="296">$I138*U148</f>
        <v>25</v>
      </c>
      <c r="V149" s="46">
        <f t="shared" ref="V149" si="297">$I138*V148</f>
        <v>25</v>
      </c>
      <c r="W149" s="46">
        <f t="shared" ref="W149" si="298">$I138*W148</f>
        <v>75</v>
      </c>
      <c r="X149" s="46">
        <f t="shared" ref="X149" si="299">$I138*X148</f>
        <v>27.5</v>
      </c>
      <c r="Y149" s="46">
        <f t="shared" ref="Y149" si="300">$I138*Y148</f>
        <v>27.5</v>
      </c>
      <c r="Z149" s="46">
        <f t="shared" ref="Z149" si="301">$I138*Z148</f>
        <v>27.5</v>
      </c>
      <c r="AA149" s="46">
        <f t="shared" ref="AA149" si="302">$I138*AA148</f>
        <v>27.5</v>
      </c>
      <c r="AB149" s="46">
        <f t="shared" ref="AB149" si="303">$I138*AB148</f>
        <v>27.5</v>
      </c>
      <c r="AC149" s="46">
        <f t="shared" ref="AC149" si="304">$I138*AC148</f>
        <v>53.75</v>
      </c>
      <c r="AD149" s="46">
        <f t="shared" ref="AD149" si="305">$I138*AD148</f>
        <v>53.75</v>
      </c>
      <c r="AE149" s="46">
        <f t="shared" ref="AE149" si="306">$I138*AE148</f>
        <v>27.5</v>
      </c>
      <c r="AF149" s="46">
        <f t="shared" ref="AF149" si="307">$I138*AF148</f>
        <v>27.5</v>
      </c>
      <c r="AG149" s="46">
        <f t="shared" ref="AG149" si="308">$I138*AG148</f>
        <v>27.5</v>
      </c>
      <c r="AH149" s="46">
        <f t="shared" ref="AH149" si="309">$I138*AH148</f>
        <v>27.5</v>
      </c>
      <c r="AI149" s="46">
        <f t="shared" ref="AI149" si="310">$I138*AI148</f>
        <v>80</v>
      </c>
      <c r="AJ149" s="46">
        <f t="shared" ref="AJ149" si="311">$I138*AJ148</f>
        <v>30.125</v>
      </c>
      <c r="AK149" s="46">
        <f t="shared" ref="AK149" si="312">$I138*AK148</f>
        <v>30.125</v>
      </c>
      <c r="AL149" s="46">
        <f t="shared" ref="AL149" si="313">$I138*AL148</f>
        <v>30.125</v>
      </c>
      <c r="AM149" s="46">
        <f t="shared" ref="AM149" si="314">$I138*AM148</f>
        <v>30.125</v>
      </c>
      <c r="AN149" s="46">
        <f t="shared" ref="AN149" si="315">$I138*AN148</f>
        <v>30.125</v>
      </c>
      <c r="AO149" s="46">
        <f t="shared" ref="AO149" si="316">$I138*AO148</f>
        <v>57.6875</v>
      </c>
      <c r="AP149" s="46">
        <f t="shared" ref="AP149" si="317">$I138*AP148</f>
        <v>57.6875</v>
      </c>
      <c r="AQ149" s="46">
        <f t="shared" ref="AQ149" si="318">$I138*AQ148</f>
        <v>30.125</v>
      </c>
      <c r="AR149" s="46">
        <f t="shared" ref="AR149" si="319">$I138*AR148</f>
        <v>30.125</v>
      </c>
      <c r="AS149" s="46">
        <f t="shared" ref="AS149" si="320">$I138*AS148</f>
        <v>30.125</v>
      </c>
      <c r="AT149" s="46">
        <f t="shared" ref="AT149" si="321">$I138*AT148</f>
        <v>30.125</v>
      </c>
      <c r="AU149" s="46">
        <f t="shared" ref="AU149" si="322">$I138*AU148</f>
        <v>85.25</v>
      </c>
    </row>
    <row r="150" spans="1:47" x14ac:dyDescent="0.2">
      <c r="A150" s="8"/>
      <c r="B150" s="8"/>
      <c r="C150" s="8"/>
      <c r="D150" s="8" t="s">
        <v>107</v>
      </c>
      <c r="E150" s="8"/>
      <c r="F150" s="8"/>
      <c r="G150" s="8"/>
      <c r="H150" s="9" t="s">
        <v>77</v>
      </c>
      <c r="I150" s="8"/>
      <c r="J150" s="8"/>
      <c r="K150" s="8"/>
      <c r="L150" s="46">
        <f t="shared" ref="L150:AU150" si="323">MAX(K150+$I132-L$31,0)*$I135</f>
        <v>0</v>
      </c>
      <c r="M150" s="46">
        <f t="shared" si="323"/>
        <v>0</v>
      </c>
      <c r="N150" s="46">
        <f t="shared" si="323"/>
        <v>0</v>
      </c>
      <c r="O150" s="46">
        <f t="shared" si="323"/>
        <v>0</v>
      </c>
      <c r="P150" s="46">
        <f t="shared" si="323"/>
        <v>0</v>
      </c>
      <c r="Q150" s="46">
        <f t="shared" si="323"/>
        <v>0</v>
      </c>
      <c r="R150" s="46">
        <f t="shared" si="323"/>
        <v>0</v>
      </c>
      <c r="S150" s="46">
        <f t="shared" si="323"/>
        <v>0</v>
      </c>
      <c r="T150" s="46">
        <f t="shared" si="323"/>
        <v>0</v>
      </c>
      <c r="U150" s="46">
        <f t="shared" si="323"/>
        <v>0</v>
      </c>
      <c r="V150" s="46">
        <f t="shared" si="323"/>
        <v>0</v>
      </c>
      <c r="W150" s="46">
        <f t="shared" si="323"/>
        <v>0</v>
      </c>
      <c r="X150" s="46">
        <f t="shared" si="323"/>
        <v>0</v>
      </c>
      <c r="Y150" s="46">
        <f t="shared" si="323"/>
        <v>0</v>
      </c>
      <c r="Z150" s="46">
        <f t="shared" si="323"/>
        <v>0</v>
      </c>
      <c r="AA150" s="46">
        <f t="shared" si="323"/>
        <v>0</v>
      </c>
      <c r="AB150" s="46">
        <f t="shared" si="323"/>
        <v>0</v>
      </c>
      <c r="AC150" s="46">
        <f t="shared" si="323"/>
        <v>0</v>
      </c>
      <c r="AD150" s="46">
        <f t="shared" si="323"/>
        <v>0</v>
      </c>
      <c r="AE150" s="46">
        <f t="shared" si="323"/>
        <v>0</v>
      </c>
      <c r="AF150" s="46">
        <f t="shared" si="323"/>
        <v>0</v>
      </c>
      <c r="AG150" s="46">
        <f t="shared" si="323"/>
        <v>0</v>
      </c>
      <c r="AH150" s="46">
        <f t="shared" si="323"/>
        <v>0</v>
      </c>
      <c r="AI150" s="46">
        <f t="shared" si="323"/>
        <v>0</v>
      </c>
      <c r="AJ150" s="46">
        <f t="shared" si="323"/>
        <v>0</v>
      </c>
      <c r="AK150" s="46">
        <f t="shared" si="323"/>
        <v>0</v>
      </c>
      <c r="AL150" s="46">
        <f t="shared" si="323"/>
        <v>0</v>
      </c>
      <c r="AM150" s="46">
        <f t="shared" si="323"/>
        <v>0</v>
      </c>
      <c r="AN150" s="46">
        <f t="shared" si="323"/>
        <v>0</v>
      </c>
      <c r="AO150" s="46">
        <f t="shared" si="323"/>
        <v>0</v>
      </c>
      <c r="AP150" s="46">
        <f t="shared" si="323"/>
        <v>0</v>
      </c>
      <c r="AQ150" s="46">
        <f t="shared" si="323"/>
        <v>0</v>
      </c>
      <c r="AR150" s="46">
        <f t="shared" si="323"/>
        <v>0</v>
      </c>
      <c r="AS150" s="46">
        <f t="shared" si="323"/>
        <v>0</v>
      </c>
      <c r="AT150" s="46">
        <f t="shared" si="323"/>
        <v>0</v>
      </c>
      <c r="AU150" s="46">
        <f t="shared" si="323"/>
        <v>0</v>
      </c>
    </row>
    <row r="151" spans="1:47" x14ac:dyDescent="0.2">
      <c r="A151" s="8"/>
      <c r="B151" s="8"/>
      <c r="C151" s="8"/>
      <c r="D151" s="8"/>
      <c r="E151" s="8"/>
      <c r="F151" s="8"/>
      <c r="G151" s="8"/>
      <c r="H151" s="9"/>
      <c r="I151" s="8"/>
      <c r="J151" s="8"/>
      <c r="K151" s="8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</row>
    <row r="152" spans="1:47" x14ac:dyDescent="0.2">
      <c r="A152" s="8"/>
      <c r="B152" s="8"/>
      <c r="C152" s="8"/>
      <c r="D152" s="8" t="s">
        <v>109</v>
      </c>
      <c r="E152" s="8"/>
      <c r="F152" s="8"/>
      <c r="G152" s="8"/>
      <c r="H152" s="9" t="s">
        <v>113</v>
      </c>
      <c r="I152" s="8"/>
      <c r="J152" s="8"/>
      <c r="K152" s="8"/>
      <c r="L152" s="46">
        <f t="shared" ref="L152:AU152" si="324">ROUNDUP(MAX(0,L$32-$I133)/$I140,0)</f>
        <v>3</v>
      </c>
      <c r="M152" s="46">
        <f t="shared" si="324"/>
        <v>3</v>
      </c>
      <c r="N152" s="46">
        <f t="shared" si="324"/>
        <v>3</v>
      </c>
      <c r="O152" s="46">
        <f t="shared" si="324"/>
        <v>3</v>
      </c>
      <c r="P152" s="46">
        <f t="shared" si="324"/>
        <v>3</v>
      </c>
      <c r="Q152" s="46">
        <f t="shared" si="324"/>
        <v>8</v>
      </c>
      <c r="R152" s="46">
        <f t="shared" si="324"/>
        <v>8</v>
      </c>
      <c r="S152" s="46">
        <f t="shared" si="324"/>
        <v>3</v>
      </c>
      <c r="T152" s="46">
        <f t="shared" si="324"/>
        <v>3</v>
      </c>
      <c r="U152" s="46">
        <f t="shared" si="324"/>
        <v>3</v>
      </c>
      <c r="V152" s="46">
        <f t="shared" si="324"/>
        <v>3</v>
      </c>
      <c r="W152" s="46">
        <f t="shared" si="324"/>
        <v>13</v>
      </c>
      <c r="X152" s="46">
        <f t="shared" si="324"/>
        <v>3</v>
      </c>
      <c r="Y152" s="46">
        <f t="shared" si="324"/>
        <v>3</v>
      </c>
      <c r="Z152" s="46">
        <f t="shared" si="324"/>
        <v>3</v>
      </c>
      <c r="AA152" s="46">
        <f t="shared" si="324"/>
        <v>3</v>
      </c>
      <c r="AB152" s="46">
        <f t="shared" si="324"/>
        <v>3</v>
      </c>
      <c r="AC152" s="46">
        <f t="shared" si="324"/>
        <v>9</v>
      </c>
      <c r="AD152" s="46">
        <f t="shared" si="324"/>
        <v>9</v>
      </c>
      <c r="AE152" s="46">
        <f t="shared" si="324"/>
        <v>3</v>
      </c>
      <c r="AF152" s="46">
        <f t="shared" si="324"/>
        <v>3</v>
      </c>
      <c r="AG152" s="46">
        <f t="shared" si="324"/>
        <v>3</v>
      </c>
      <c r="AH152" s="46">
        <f t="shared" si="324"/>
        <v>3</v>
      </c>
      <c r="AI152" s="46">
        <f t="shared" si="324"/>
        <v>14</v>
      </c>
      <c r="AJ152" s="46">
        <f t="shared" si="324"/>
        <v>4</v>
      </c>
      <c r="AK152" s="46">
        <f t="shared" si="324"/>
        <v>4</v>
      </c>
      <c r="AL152" s="46">
        <f t="shared" si="324"/>
        <v>4</v>
      </c>
      <c r="AM152" s="46">
        <f t="shared" si="324"/>
        <v>4</v>
      </c>
      <c r="AN152" s="46">
        <f t="shared" si="324"/>
        <v>4</v>
      </c>
      <c r="AO152" s="46">
        <f t="shared" si="324"/>
        <v>10</v>
      </c>
      <c r="AP152" s="46">
        <f t="shared" si="324"/>
        <v>10</v>
      </c>
      <c r="AQ152" s="46">
        <f t="shared" si="324"/>
        <v>4</v>
      </c>
      <c r="AR152" s="46">
        <f t="shared" si="324"/>
        <v>4</v>
      </c>
      <c r="AS152" s="46">
        <f t="shared" si="324"/>
        <v>4</v>
      </c>
      <c r="AT152" s="46">
        <f t="shared" si="324"/>
        <v>4</v>
      </c>
      <c r="AU152" s="46">
        <f t="shared" si="324"/>
        <v>15</v>
      </c>
    </row>
    <row r="153" spans="1:47" x14ac:dyDescent="0.2">
      <c r="A153" s="8"/>
      <c r="B153" s="8"/>
      <c r="C153" s="8"/>
      <c r="D153" s="8" t="s">
        <v>108</v>
      </c>
      <c r="E153" s="8"/>
      <c r="F153" s="8"/>
      <c r="G153" s="8"/>
      <c r="H153" s="9" t="s">
        <v>3</v>
      </c>
      <c r="I153" s="8"/>
      <c r="J153" s="8"/>
      <c r="K153" s="8"/>
      <c r="L153" s="46">
        <f t="shared" ref="L153" si="325">L152*$I139</f>
        <v>60</v>
      </c>
      <c r="M153" s="46">
        <f t="shared" ref="M153" si="326">M152*$I139</f>
        <v>60</v>
      </c>
      <c r="N153" s="46">
        <f t="shared" ref="N153" si="327">N152*$I139</f>
        <v>60</v>
      </c>
      <c r="O153" s="46">
        <f t="shared" ref="O153" si="328">O152*$I139</f>
        <v>60</v>
      </c>
      <c r="P153" s="46">
        <f t="shared" ref="P153" si="329">P152*$I139</f>
        <v>60</v>
      </c>
      <c r="Q153" s="46">
        <f t="shared" ref="Q153" si="330">Q152*$I139</f>
        <v>160</v>
      </c>
      <c r="R153" s="46">
        <f t="shared" ref="R153" si="331">R152*$I139</f>
        <v>160</v>
      </c>
      <c r="S153" s="46">
        <f t="shared" ref="S153" si="332">S152*$I139</f>
        <v>60</v>
      </c>
      <c r="T153" s="46">
        <f t="shared" ref="T153" si="333">T152*$I139</f>
        <v>60</v>
      </c>
      <c r="U153" s="46">
        <f t="shared" ref="U153" si="334">U152*$I139</f>
        <v>60</v>
      </c>
      <c r="V153" s="46">
        <f t="shared" ref="V153" si="335">V152*$I139</f>
        <v>60</v>
      </c>
      <c r="W153" s="46">
        <f t="shared" ref="W153" si="336">W152*$I139</f>
        <v>260</v>
      </c>
      <c r="X153" s="46">
        <f t="shared" ref="X153" si="337">X152*$I139</f>
        <v>60</v>
      </c>
      <c r="Y153" s="46">
        <f t="shared" ref="Y153" si="338">Y152*$I139</f>
        <v>60</v>
      </c>
      <c r="Z153" s="46">
        <f t="shared" ref="Z153" si="339">Z152*$I139</f>
        <v>60</v>
      </c>
      <c r="AA153" s="46">
        <f t="shared" ref="AA153" si="340">AA152*$I139</f>
        <v>60</v>
      </c>
      <c r="AB153" s="46">
        <f t="shared" ref="AB153" si="341">AB152*$I139</f>
        <v>60</v>
      </c>
      <c r="AC153" s="46">
        <f t="shared" ref="AC153" si="342">AC152*$I139</f>
        <v>180</v>
      </c>
      <c r="AD153" s="46">
        <f t="shared" ref="AD153" si="343">AD152*$I139</f>
        <v>180</v>
      </c>
      <c r="AE153" s="46">
        <f t="shared" ref="AE153" si="344">AE152*$I139</f>
        <v>60</v>
      </c>
      <c r="AF153" s="46">
        <f t="shared" ref="AF153" si="345">AF152*$I139</f>
        <v>60</v>
      </c>
      <c r="AG153" s="46">
        <f t="shared" ref="AG153" si="346">AG152*$I139</f>
        <v>60</v>
      </c>
      <c r="AH153" s="46">
        <f t="shared" ref="AH153" si="347">AH152*$I139</f>
        <v>60</v>
      </c>
      <c r="AI153" s="46">
        <f t="shared" ref="AI153" si="348">AI152*$I139</f>
        <v>280</v>
      </c>
      <c r="AJ153" s="46">
        <f t="shared" ref="AJ153" si="349">AJ152*$I139</f>
        <v>80</v>
      </c>
      <c r="AK153" s="46">
        <f t="shared" ref="AK153" si="350">AK152*$I139</f>
        <v>80</v>
      </c>
      <c r="AL153" s="46">
        <f t="shared" ref="AL153" si="351">AL152*$I139</f>
        <v>80</v>
      </c>
      <c r="AM153" s="46">
        <f t="shared" ref="AM153" si="352">AM152*$I139</f>
        <v>80</v>
      </c>
      <c r="AN153" s="46">
        <f t="shared" ref="AN153" si="353">AN152*$I139</f>
        <v>80</v>
      </c>
      <c r="AO153" s="46">
        <f t="shared" ref="AO153" si="354">AO152*$I139</f>
        <v>200</v>
      </c>
      <c r="AP153" s="46">
        <f t="shared" ref="AP153" si="355">AP152*$I139</f>
        <v>200</v>
      </c>
      <c r="AQ153" s="46">
        <f t="shared" ref="AQ153" si="356">AQ152*$I139</f>
        <v>80</v>
      </c>
      <c r="AR153" s="46">
        <f t="shared" ref="AR153" si="357">AR152*$I139</f>
        <v>80</v>
      </c>
      <c r="AS153" s="46">
        <f t="shared" ref="AS153" si="358">AS152*$I139</f>
        <v>80</v>
      </c>
      <c r="AT153" s="46">
        <f t="shared" ref="AT153" si="359">AT152*$I139</f>
        <v>80</v>
      </c>
      <c r="AU153" s="46">
        <f t="shared" ref="AU153" si="360">AU152*$I139</f>
        <v>300</v>
      </c>
    </row>
    <row r="154" spans="1:47" x14ac:dyDescent="0.2">
      <c r="A154" s="8"/>
      <c r="B154" s="8"/>
      <c r="C154" s="8"/>
      <c r="D154" s="47" t="s">
        <v>110</v>
      </c>
      <c r="E154" s="8"/>
      <c r="F154" s="8"/>
      <c r="G154" s="8"/>
      <c r="H154" s="9" t="s">
        <v>3</v>
      </c>
      <c r="I154" s="8"/>
      <c r="J154" s="8">
        <f>SUM(L154:AU154)</f>
        <v>7726.75</v>
      </c>
      <c r="K154" s="8"/>
      <c r="L154" s="44">
        <f t="shared" ref="L154:AU154" si="361">SUM(L142,L145,L149,L153)</f>
        <v>160</v>
      </c>
      <c r="M154" s="44">
        <f t="shared" si="361"/>
        <v>160</v>
      </c>
      <c r="N154" s="44">
        <f t="shared" si="361"/>
        <v>160</v>
      </c>
      <c r="O154" s="44">
        <f t="shared" si="361"/>
        <v>160</v>
      </c>
      <c r="P154" s="44">
        <f t="shared" si="361"/>
        <v>160</v>
      </c>
      <c r="Q154" s="44">
        <f t="shared" si="361"/>
        <v>285</v>
      </c>
      <c r="R154" s="44">
        <f t="shared" si="361"/>
        <v>285</v>
      </c>
      <c r="S154" s="44">
        <f t="shared" si="361"/>
        <v>160</v>
      </c>
      <c r="T154" s="44">
        <f t="shared" si="361"/>
        <v>160</v>
      </c>
      <c r="U154" s="44">
        <f t="shared" si="361"/>
        <v>160</v>
      </c>
      <c r="V154" s="44">
        <f t="shared" si="361"/>
        <v>160</v>
      </c>
      <c r="W154" s="44">
        <f t="shared" si="361"/>
        <v>410</v>
      </c>
      <c r="X154" s="44">
        <f t="shared" si="361"/>
        <v>162.5</v>
      </c>
      <c r="Y154" s="44">
        <f t="shared" si="361"/>
        <v>162.5</v>
      </c>
      <c r="Z154" s="44">
        <f t="shared" si="361"/>
        <v>162.5</v>
      </c>
      <c r="AA154" s="44">
        <f t="shared" si="361"/>
        <v>162.5</v>
      </c>
      <c r="AB154" s="44">
        <f t="shared" si="361"/>
        <v>162.5</v>
      </c>
      <c r="AC154" s="44">
        <f t="shared" si="361"/>
        <v>308.75</v>
      </c>
      <c r="AD154" s="44">
        <f t="shared" si="361"/>
        <v>308.75</v>
      </c>
      <c r="AE154" s="44">
        <f t="shared" si="361"/>
        <v>162.5</v>
      </c>
      <c r="AF154" s="44">
        <f t="shared" si="361"/>
        <v>162.5</v>
      </c>
      <c r="AG154" s="44">
        <f t="shared" si="361"/>
        <v>162.5</v>
      </c>
      <c r="AH154" s="44">
        <f t="shared" si="361"/>
        <v>162.5</v>
      </c>
      <c r="AI154" s="44">
        <f t="shared" si="361"/>
        <v>435</v>
      </c>
      <c r="AJ154" s="44">
        <f t="shared" si="361"/>
        <v>185.125</v>
      </c>
      <c r="AK154" s="44">
        <f t="shared" si="361"/>
        <v>185.125</v>
      </c>
      <c r="AL154" s="44">
        <f t="shared" si="361"/>
        <v>185.125</v>
      </c>
      <c r="AM154" s="44">
        <f t="shared" si="361"/>
        <v>185.125</v>
      </c>
      <c r="AN154" s="44">
        <f t="shared" si="361"/>
        <v>185.125</v>
      </c>
      <c r="AO154" s="44">
        <f t="shared" si="361"/>
        <v>332.6875</v>
      </c>
      <c r="AP154" s="44">
        <f t="shared" si="361"/>
        <v>332.6875</v>
      </c>
      <c r="AQ154" s="44">
        <f t="shared" si="361"/>
        <v>185.125</v>
      </c>
      <c r="AR154" s="44">
        <f t="shared" si="361"/>
        <v>185.125</v>
      </c>
      <c r="AS154" s="44">
        <f t="shared" si="361"/>
        <v>185.125</v>
      </c>
      <c r="AT154" s="44">
        <f t="shared" si="361"/>
        <v>185.125</v>
      </c>
      <c r="AU154" s="44">
        <f t="shared" si="361"/>
        <v>460.25</v>
      </c>
    </row>
    <row r="155" spans="1:47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x14ac:dyDescent="0.2">
      <c r="A156" s="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</row>
    <row r="157" spans="1:47" x14ac:dyDescent="0.2">
      <c r="A157" s="8"/>
      <c r="B157" s="19">
        <f>B127+1</f>
        <v>5</v>
      </c>
      <c r="C157" s="10" t="s">
        <v>87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x14ac:dyDescent="0.2">
      <c r="A158" s="8"/>
      <c r="B158" s="8"/>
      <c r="C158" s="23" t="s">
        <v>103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x14ac:dyDescent="0.2">
      <c r="A159" s="8"/>
      <c r="B159" s="8"/>
      <c r="C159" s="23">
        <f>Data!$J$30</f>
        <v>1</v>
      </c>
      <c r="D159" s="8" t="s">
        <v>88</v>
      </c>
      <c r="E159" s="8"/>
      <c r="F159" s="8"/>
      <c r="G159" s="8"/>
      <c r="H159" s="9" t="s">
        <v>98</v>
      </c>
      <c r="I159" s="8" t="str">
        <f>INDEX(Data!$L$30:$Q$41,$C159,$B157)</f>
        <v>Kayak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x14ac:dyDescent="0.2">
      <c r="A160" s="8"/>
      <c r="B160" s="8"/>
      <c r="C160" s="23">
        <f>Data!$J$33</f>
        <v>4</v>
      </c>
      <c r="D160" s="8" t="s">
        <v>89</v>
      </c>
      <c r="E160" s="8"/>
      <c r="F160" s="8"/>
      <c r="G160" s="8"/>
      <c r="H160" s="9" t="s">
        <v>3</v>
      </c>
      <c r="I160" s="8">
        <f>INDEX(Data!$L$30:$Q$41,$C160,$B157)</f>
        <v>60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x14ac:dyDescent="0.2">
      <c r="A161" s="8"/>
      <c r="B161" s="8"/>
      <c r="C161" s="23">
        <f>Data!$J$34</f>
        <v>5</v>
      </c>
      <c r="D161" s="8" t="s">
        <v>34</v>
      </c>
      <c r="E161" s="8"/>
      <c r="F161" s="8"/>
      <c r="G161" s="8"/>
      <c r="H161" s="9" t="s">
        <v>76</v>
      </c>
      <c r="I161" s="8">
        <f>INDEX(Data!$L$30:$Q$41,$C161,$B157)</f>
        <v>320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x14ac:dyDescent="0.2">
      <c r="A162" s="8"/>
      <c r="B162" s="8"/>
      <c r="C162" s="23">
        <f>Data!$J$35</f>
        <v>6</v>
      </c>
      <c r="D162" s="8" t="s">
        <v>90</v>
      </c>
      <c r="E162" s="8"/>
      <c r="F162" s="8"/>
      <c r="G162" s="8"/>
      <c r="H162" s="9" t="s">
        <v>77</v>
      </c>
      <c r="I162" s="8">
        <f>INDEX(Data!$L$30:$Q$41,$C162,$B157)</f>
        <v>100000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x14ac:dyDescent="0.2">
      <c r="A163" s="8"/>
      <c r="B163" s="8"/>
      <c r="C163" s="23">
        <f>Data!$J$37</f>
        <v>8</v>
      </c>
      <c r="D163" s="8" t="s">
        <v>37</v>
      </c>
      <c r="E163" s="8"/>
      <c r="F163" s="8"/>
      <c r="G163" s="8"/>
      <c r="H163" s="9" t="s">
        <v>78</v>
      </c>
      <c r="I163" s="8">
        <f>INDEX(Data!$L$30:$Q$41,$C163,$B157)</f>
        <v>3000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x14ac:dyDescent="0.2">
      <c r="A164" s="8"/>
      <c r="B164" s="8"/>
      <c r="C164" s="23"/>
      <c r="D164" s="8" t="s">
        <v>91</v>
      </c>
      <c r="E164" s="8"/>
      <c r="F164" s="8"/>
      <c r="G164" s="8"/>
      <c r="H164" s="9" t="s">
        <v>42</v>
      </c>
      <c r="I164" s="19">
        <v>1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x14ac:dyDescent="0.2">
      <c r="A165" s="8"/>
      <c r="B165" s="8"/>
      <c r="C165" s="23">
        <f>Data!$J$36</f>
        <v>7</v>
      </c>
      <c r="D165" s="8" t="s">
        <v>92</v>
      </c>
      <c r="E165" s="8"/>
      <c r="F165" s="8"/>
      <c r="G165" s="8"/>
      <c r="H165" s="9" t="s">
        <v>42</v>
      </c>
      <c r="I165" s="8">
        <f>INDEX(Data!$L$30:$Q$41,$C165,$B157)</f>
        <v>1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x14ac:dyDescent="0.2">
      <c r="A166" s="8"/>
      <c r="B166" s="8"/>
      <c r="C166" s="23"/>
      <c r="D166" s="8" t="s">
        <v>93</v>
      </c>
      <c r="E166" s="8"/>
      <c r="F166" s="8"/>
      <c r="G166" s="8"/>
      <c r="H166" s="9" t="s">
        <v>42</v>
      </c>
      <c r="I166" s="19">
        <v>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x14ac:dyDescent="0.2">
      <c r="A167" s="8"/>
      <c r="B167" s="8"/>
      <c r="C167" s="23">
        <f>Data!$J$38</f>
        <v>9</v>
      </c>
      <c r="D167" s="8" t="s">
        <v>94</v>
      </c>
      <c r="E167" s="8"/>
      <c r="F167" s="8"/>
      <c r="G167" s="8"/>
      <c r="H167" s="9" t="s">
        <v>99</v>
      </c>
      <c r="I167" s="27">
        <f>INDEX(Data!$L$30:$Q$41,$C167,$B157)</f>
        <v>0.99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x14ac:dyDescent="0.2">
      <c r="A168" s="8"/>
      <c r="B168" s="8"/>
      <c r="C168" s="23">
        <f>Data!$J$39</f>
        <v>10</v>
      </c>
      <c r="D168" s="8" t="s">
        <v>95</v>
      </c>
      <c r="E168" s="8"/>
      <c r="F168" s="8"/>
      <c r="G168" s="8"/>
      <c r="H168" s="9" t="s">
        <v>100</v>
      </c>
      <c r="I168" s="27">
        <f>INDEX(Data!$L$30:$Q$41,$C168,$B157)</f>
        <v>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x14ac:dyDescent="0.2">
      <c r="A169" s="8"/>
      <c r="B169" s="8"/>
      <c r="C169" s="23">
        <f>Data!$J$40</f>
        <v>11</v>
      </c>
      <c r="D169" s="8" t="s">
        <v>96</v>
      </c>
      <c r="E169" s="8"/>
      <c r="F169" s="8"/>
      <c r="G169" s="8"/>
      <c r="H169" s="9" t="s">
        <v>101</v>
      </c>
      <c r="I169" s="8">
        <f>INDEX(Data!$L$30:$Q$41,$C169,$B157)</f>
        <v>50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x14ac:dyDescent="0.2">
      <c r="A170" s="8"/>
      <c r="B170" s="8"/>
      <c r="C170" s="23">
        <f>Data!$J$41</f>
        <v>12</v>
      </c>
      <c r="D170" s="8" t="s">
        <v>97</v>
      </c>
      <c r="E170" s="8"/>
      <c r="F170" s="8"/>
      <c r="G170" s="8"/>
      <c r="H170" s="9" t="s">
        <v>102</v>
      </c>
      <c r="I170" s="8">
        <f>INDEX(Data!$L$30:$Q$41,$C170,$B157)</f>
        <v>50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x14ac:dyDescent="0.2">
      <c r="A172" s="8"/>
      <c r="B172" s="8"/>
      <c r="C172" s="8"/>
      <c r="D172" s="8" t="s">
        <v>104</v>
      </c>
      <c r="E172" s="8"/>
      <c r="F172" s="8"/>
      <c r="G172" s="8"/>
      <c r="H172" s="9" t="s">
        <v>3</v>
      </c>
      <c r="I172" s="8"/>
      <c r="J172" s="8"/>
      <c r="K172" s="8"/>
      <c r="L172" s="46">
        <f t="shared" ref="L172:AU172" si="362">$I160</f>
        <v>60</v>
      </c>
      <c r="M172" s="46">
        <f t="shared" si="362"/>
        <v>60</v>
      </c>
      <c r="N172" s="46">
        <f t="shared" si="362"/>
        <v>60</v>
      </c>
      <c r="O172" s="46">
        <f t="shared" si="362"/>
        <v>60</v>
      </c>
      <c r="P172" s="46">
        <f t="shared" si="362"/>
        <v>60</v>
      </c>
      <c r="Q172" s="46">
        <f t="shared" si="362"/>
        <v>60</v>
      </c>
      <c r="R172" s="46">
        <f t="shared" si="362"/>
        <v>60</v>
      </c>
      <c r="S172" s="46">
        <f t="shared" si="362"/>
        <v>60</v>
      </c>
      <c r="T172" s="46">
        <f t="shared" si="362"/>
        <v>60</v>
      </c>
      <c r="U172" s="46">
        <f t="shared" si="362"/>
        <v>60</v>
      </c>
      <c r="V172" s="46">
        <f t="shared" si="362"/>
        <v>60</v>
      </c>
      <c r="W172" s="46">
        <f t="shared" si="362"/>
        <v>60</v>
      </c>
      <c r="X172" s="46">
        <f t="shared" si="362"/>
        <v>60</v>
      </c>
      <c r="Y172" s="46">
        <f t="shared" si="362"/>
        <v>60</v>
      </c>
      <c r="Z172" s="46">
        <f t="shared" si="362"/>
        <v>60</v>
      </c>
      <c r="AA172" s="46">
        <f t="shared" si="362"/>
        <v>60</v>
      </c>
      <c r="AB172" s="46">
        <f t="shared" si="362"/>
        <v>60</v>
      </c>
      <c r="AC172" s="46">
        <f t="shared" si="362"/>
        <v>60</v>
      </c>
      <c r="AD172" s="46">
        <f t="shared" si="362"/>
        <v>60</v>
      </c>
      <c r="AE172" s="46">
        <f t="shared" si="362"/>
        <v>60</v>
      </c>
      <c r="AF172" s="46">
        <f t="shared" si="362"/>
        <v>60</v>
      </c>
      <c r="AG172" s="46">
        <f t="shared" si="362"/>
        <v>60</v>
      </c>
      <c r="AH172" s="46">
        <f t="shared" si="362"/>
        <v>60</v>
      </c>
      <c r="AI172" s="46">
        <f t="shared" si="362"/>
        <v>60</v>
      </c>
      <c r="AJ172" s="46">
        <f t="shared" si="362"/>
        <v>60</v>
      </c>
      <c r="AK172" s="46">
        <f t="shared" si="362"/>
        <v>60</v>
      </c>
      <c r="AL172" s="46">
        <f t="shared" si="362"/>
        <v>60</v>
      </c>
      <c r="AM172" s="46">
        <f t="shared" si="362"/>
        <v>60</v>
      </c>
      <c r="AN172" s="46">
        <f t="shared" si="362"/>
        <v>60</v>
      </c>
      <c r="AO172" s="46">
        <f t="shared" si="362"/>
        <v>60</v>
      </c>
      <c r="AP172" s="46">
        <f t="shared" si="362"/>
        <v>60</v>
      </c>
      <c r="AQ172" s="46">
        <f t="shared" si="362"/>
        <v>60</v>
      </c>
      <c r="AR172" s="46">
        <f t="shared" si="362"/>
        <v>60</v>
      </c>
      <c r="AS172" s="46">
        <f t="shared" si="362"/>
        <v>60</v>
      </c>
      <c r="AT172" s="46">
        <f t="shared" si="362"/>
        <v>60</v>
      </c>
      <c r="AU172" s="46">
        <f t="shared" si="362"/>
        <v>60</v>
      </c>
    </row>
    <row r="173" spans="1:47" x14ac:dyDescent="0.2">
      <c r="A173" s="8"/>
      <c r="B173" s="8"/>
      <c r="C173" s="8"/>
      <c r="D173" s="8"/>
      <c r="E173" s="8"/>
      <c r="F173" s="8"/>
      <c r="G173" s="8"/>
      <c r="H173" s="9"/>
      <c r="I173" s="8"/>
      <c r="J173" s="8"/>
      <c r="K173" s="8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</row>
    <row r="174" spans="1:47" x14ac:dyDescent="0.2">
      <c r="A174" s="8"/>
      <c r="B174" s="8"/>
      <c r="C174" s="8"/>
      <c r="D174" s="8" t="s">
        <v>134</v>
      </c>
      <c r="E174" s="8"/>
      <c r="F174" s="8"/>
      <c r="G174" s="8"/>
      <c r="H174" s="9" t="s">
        <v>76</v>
      </c>
      <c r="I174" s="8"/>
      <c r="J174" s="8"/>
      <c r="K174" s="8"/>
      <c r="L174" s="46">
        <f t="shared" ref="L174:AU174" si="363">MAX(0,L$30-$I161-K176)</f>
        <v>0</v>
      </c>
      <c r="M174" s="46">
        <f t="shared" si="363"/>
        <v>0</v>
      </c>
      <c r="N174" s="46">
        <f t="shared" si="363"/>
        <v>0</v>
      </c>
      <c r="O174" s="46">
        <f t="shared" si="363"/>
        <v>0</v>
      </c>
      <c r="P174" s="46">
        <f t="shared" si="363"/>
        <v>0</v>
      </c>
      <c r="Q174" s="46">
        <f t="shared" si="363"/>
        <v>30</v>
      </c>
      <c r="R174" s="46">
        <f t="shared" si="363"/>
        <v>130</v>
      </c>
      <c r="S174" s="46">
        <f t="shared" si="363"/>
        <v>0</v>
      </c>
      <c r="T174" s="46">
        <f t="shared" si="363"/>
        <v>0</v>
      </c>
      <c r="U174" s="46">
        <f t="shared" si="363"/>
        <v>0</v>
      </c>
      <c r="V174" s="46">
        <f t="shared" si="363"/>
        <v>0</v>
      </c>
      <c r="W174" s="46">
        <f t="shared" si="363"/>
        <v>200</v>
      </c>
      <c r="X174" s="46">
        <f t="shared" si="363"/>
        <v>0</v>
      </c>
      <c r="Y174" s="46">
        <f t="shared" si="363"/>
        <v>0</v>
      </c>
      <c r="Z174" s="46">
        <f t="shared" si="363"/>
        <v>0</v>
      </c>
      <c r="AA174" s="46">
        <f t="shared" si="363"/>
        <v>0</v>
      </c>
      <c r="AB174" s="46">
        <f t="shared" si="363"/>
        <v>0</v>
      </c>
      <c r="AC174" s="46">
        <f t="shared" si="363"/>
        <v>127.5</v>
      </c>
      <c r="AD174" s="46">
        <f t="shared" si="363"/>
        <v>152.5</v>
      </c>
      <c r="AE174" s="46">
        <f t="shared" si="363"/>
        <v>0</v>
      </c>
      <c r="AF174" s="46">
        <f t="shared" si="363"/>
        <v>0</v>
      </c>
      <c r="AG174" s="46">
        <f t="shared" si="363"/>
        <v>0</v>
      </c>
      <c r="AH174" s="46">
        <f t="shared" si="363"/>
        <v>0</v>
      </c>
      <c r="AI174" s="46">
        <f t="shared" si="363"/>
        <v>290</v>
      </c>
      <c r="AJ174" s="46">
        <f t="shared" si="363"/>
        <v>10.75</v>
      </c>
      <c r="AK174" s="46">
        <f t="shared" si="363"/>
        <v>10.75</v>
      </c>
      <c r="AL174" s="46">
        <f t="shared" si="363"/>
        <v>10.75</v>
      </c>
      <c r="AM174" s="46">
        <f t="shared" si="363"/>
        <v>10.75</v>
      </c>
      <c r="AN174" s="46">
        <f t="shared" si="363"/>
        <v>10.75</v>
      </c>
      <c r="AO174" s="46">
        <f t="shared" si="363"/>
        <v>176.125</v>
      </c>
      <c r="AP174" s="46">
        <f t="shared" si="363"/>
        <v>176.125</v>
      </c>
      <c r="AQ174" s="46">
        <f t="shared" si="363"/>
        <v>10.75</v>
      </c>
      <c r="AR174" s="46">
        <f t="shared" si="363"/>
        <v>10.75</v>
      </c>
      <c r="AS174" s="46">
        <f t="shared" si="363"/>
        <v>10.75</v>
      </c>
      <c r="AT174" s="46">
        <f t="shared" si="363"/>
        <v>10.75</v>
      </c>
      <c r="AU174" s="46">
        <f t="shared" si="363"/>
        <v>341.5</v>
      </c>
    </row>
    <row r="175" spans="1:47" x14ac:dyDescent="0.2">
      <c r="A175" s="8"/>
      <c r="B175" s="8"/>
      <c r="C175" s="8"/>
      <c r="D175" s="8" t="s">
        <v>135</v>
      </c>
      <c r="E175" s="8"/>
      <c r="F175" s="8"/>
      <c r="G175" s="8"/>
      <c r="H175" s="9" t="s">
        <v>3</v>
      </c>
      <c r="I175" s="8"/>
      <c r="J175" s="8"/>
      <c r="K175" s="8"/>
      <c r="L175" s="46">
        <f t="shared" ref="L175" si="364">$I167*L174</f>
        <v>0</v>
      </c>
      <c r="M175" s="46">
        <f t="shared" ref="M175" si="365">$I167*M174</f>
        <v>0</v>
      </c>
      <c r="N175" s="46">
        <f t="shared" ref="N175" si="366">$I167*N174</f>
        <v>0</v>
      </c>
      <c r="O175" s="46">
        <f t="shared" ref="O175" si="367">$I167*O174</f>
        <v>0</v>
      </c>
      <c r="P175" s="46">
        <f t="shared" ref="P175" si="368">$I167*P174</f>
        <v>0</v>
      </c>
      <c r="Q175" s="46">
        <f t="shared" ref="Q175" si="369">$I167*Q174</f>
        <v>29.7</v>
      </c>
      <c r="R175" s="46">
        <f t="shared" ref="R175" si="370">$I167*R174</f>
        <v>128.69999999999999</v>
      </c>
      <c r="S175" s="46">
        <f t="shared" ref="S175" si="371">$I167*S174</f>
        <v>0</v>
      </c>
      <c r="T175" s="46">
        <f t="shared" ref="T175" si="372">$I167*T174</f>
        <v>0</v>
      </c>
      <c r="U175" s="46">
        <f t="shared" ref="U175" si="373">$I167*U174</f>
        <v>0</v>
      </c>
      <c r="V175" s="46">
        <f t="shared" ref="V175" si="374">$I167*V174</f>
        <v>0</v>
      </c>
      <c r="W175" s="46">
        <f t="shared" ref="W175" si="375">$I167*W174</f>
        <v>198</v>
      </c>
      <c r="X175" s="46">
        <f t="shared" ref="X175" si="376">$I167*X174</f>
        <v>0</v>
      </c>
      <c r="Y175" s="46">
        <f t="shared" ref="Y175" si="377">$I167*Y174</f>
        <v>0</v>
      </c>
      <c r="Z175" s="46">
        <f t="shared" ref="Z175" si="378">$I167*Z174</f>
        <v>0</v>
      </c>
      <c r="AA175" s="46">
        <f t="shared" ref="AA175" si="379">$I167*AA174</f>
        <v>0</v>
      </c>
      <c r="AB175" s="46">
        <f t="shared" ref="AB175" si="380">$I167*AB174</f>
        <v>0</v>
      </c>
      <c r="AC175" s="46">
        <f t="shared" ref="AC175" si="381">$I167*AC174</f>
        <v>126.22499999999999</v>
      </c>
      <c r="AD175" s="46">
        <f t="shared" ref="AD175" si="382">$I167*AD174</f>
        <v>150.97499999999999</v>
      </c>
      <c r="AE175" s="46">
        <f t="shared" ref="AE175" si="383">$I167*AE174</f>
        <v>0</v>
      </c>
      <c r="AF175" s="46">
        <f t="shared" ref="AF175" si="384">$I167*AF174</f>
        <v>0</v>
      </c>
      <c r="AG175" s="46">
        <f t="shared" ref="AG175" si="385">$I167*AG174</f>
        <v>0</v>
      </c>
      <c r="AH175" s="46">
        <f t="shared" ref="AH175" si="386">$I167*AH174</f>
        <v>0</v>
      </c>
      <c r="AI175" s="46">
        <f t="shared" ref="AI175" si="387">$I167*AI174</f>
        <v>287.10000000000002</v>
      </c>
      <c r="AJ175" s="46">
        <f t="shared" ref="AJ175" si="388">$I167*AJ174</f>
        <v>10.6425</v>
      </c>
      <c r="AK175" s="46">
        <f t="shared" ref="AK175" si="389">$I167*AK174</f>
        <v>10.6425</v>
      </c>
      <c r="AL175" s="46">
        <f t="shared" ref="AL175" si="390">$I167*AL174</f>
        <v>10.6425</v>
      </c>
      <c r="AM175" s="46">
        <f t="shared" ref="AM175" si="391">$I167*AM174</f>
        <v>10.6425</v>
      </c>
      <c r="AN175" s="46">
        <f t="shared" ref="AN175" si="392">$I167*AN174</f>
        <v>10.6425</v>
      </c>
      <c r="AO175" s="46">
        <f t="shared" ref="AO175" si="393">$I167*AO174</f>
        <v>174.36375000000001</v>
      </c>
      <c r="AP175" s="46">
        <f t="shared" ref="AP175" si="394">$I167*AP174</f>
        <v>174.36375000000001</v>
      </c>
      <c r="AQ175" s="46">
        <f t="shared" ref="AQ175" si="395">$I167*AQ174</f>
        <v>10.6425</v>
      </c>
      <c r="AR175" s="46">
        <f t="shared" ref="AR175" si="396">$I167*AR174</f>
        <v>10.6425</v>
      </c>
      <c r="AS175" s="46">
        <f t="shared" ref="AS175" si="397">$I167*AS174</f>
        <v>10.6425</v>
      </c>
      <c r="AT175" s="46">
        <f t="shared" ref="AT175" si="398">$I167*AT174</f>
        <v>10.6425</v>
      </c>
      <c r="AU175" s="46">
        <f t="shared" ref="AU175" si="399">$I167*AU174</f>
        <v>338.08499999999998</v>
      </c>
    </row>
    <row r="176" spans="1:47" x14ac:dyDescent="0.2">
      <c r="A176" s="8"/>
      <c r="B176" s="8"/>
      <c r="C176" s="8"/>
      <c r="D176" s="8" t="s">
        <v>136</v>
      </c>
      <c r="E176" s="8"/>
      <c r="F176" s="8"/>
      <c r="G176" s="8"/>
      <c r="H176" s="9" t="s">
        <v>76</v>
      </c>
      <c r="I176" s="8"/>
      <c r="J176" s="8"/>
      <c r="K176" s="8"/>
      <c r="L176" s="46">
        <f t="shared" ref="L176:AU176" si="400">MAX(K176+$I161-L$30,0)*$I164</f>
        <v>20</v>
      </c>
      <c r="M176" s="46">
        <f t="shared" si="400"/>
        <v>40</v>
      </c>
      <c r="N176" s="46">
        <f t="shared" si="400"/>
        <v>60</v>
      </c>
      <c r="O176" s="46">
        <f t="shared" si="400"/>
        <v>80</v>
      </c>
      <c r="P176" s="46">
        <f t="shared" si="400"/>
        <v>100</v>
      </c>
      <c r="Q176" s="46">
        <f t="shared" si="400"/>
        <v>0</v>
      </c>
      <c r="R176" s="46">
        <f t="shared" si="400"/>
        <v>0</v>
      </c>
      <c r="S176" s="46">
        <f t="shared" si="400"/>
        <v>20</v>
      </c>
      <c r="T176" s="46">
        <f t="shared" si="400"/>
        <v>40</v>
      </c>
      <c r="U176" s="46">
        <f t="shared" si="400"/>
        <v>60</v>
      </c>
      <c r="V176" s="46">
        <f t="shared" si="400"/>
        <v>80</v>
      </c>
      <c r="W176" s="46">
        <f t="shared" si="400"/>
        <v>0</v>
      </c>
      <c r="X176" s="46">
        <f t="shared" si="400"/>
        <v>5</v>
      </c>
      <c r="Y176" s="46">
        <f t="shared" si="400"/>
        <v>10</v>
      </c>
      <c r="Z176" s="46">
        <f t="shared" si="400"/>
        <v>15</v>
      </c>
      <c r="AA176" s="46">
        <f t="shared" si="400"/>
        <v>20</v>
      </c>
      <c r="AB176" s="46">
        <f t="shared" si="400"/>
        <v>25</v>
      </c>
      <c r="AC176" s="46">
        <f t="shared" si="400"/>
        <v>0</v>
      </c>
      <c r="AD176" s="46">
        <f t="shared" si="400"/>
        <v>0</v>
      </c>
      <c r="AE176" s="46">
        <f t="shared" si="400"/>
        <v>5</v>
      </c>
      <c r="AF176" s="46">
        <f t="shared" si="400"/>
        <v>10</v>
      </c>
      <c r="AG176" s="46">
        <f t="shared" si="400"/>
        <v>15</v>
      </c>
      <c r="AH176" s="46">
        <f t="shared" si="400"/>
        <v>20</v>
      </c>
      <c r="AI176" s="46">
        <f t="shared" si="400"/>
        <v>0</v>
      </c>
      <c r="AJ176" s="46">
        <f t="shared" si="400"/>
        <v>0</v>
      </c>
      <c r="AK176" s="46">
        <f t="shared" si="400"/>
        <v>0</v>
      </c>
      <c r="AL176" s="46">
        <f t="shared" si="400"/>
        <v>0</v>
      </c>
      <c r="AM176" s="46">
        <f t="shared" si="400"/>
        <v>0</v>
      </c>
      <c r="AN176" s="46">
        <f t="shared" si="400"/>
        <v>0</v>
      </c>
      <c r="AO176" s="46">
        <f t="shared" si="400"/>
        <v>0</v>
      </c>
      <c r="AP176" s="46">
        <f t="shared" si="400"/>
        <v>0</v>
      </c>
      <c r="AQ176" s="46">
        <f t="shared" si="400"/>
        <v>0</v>
      </c>
      <c r="AR176" s="46">
        <f t="shared" si="400"/>
        <v>0</v>
      </c>
      <c r="AS176" s="46">
        <f t="shared" si="400"/>
        <v>0</v>
      </c>
      <c r="AT176" s="46">
        <f t="shared" si="400"/>
        <v>0</v>
      </c>
      <c r="AU176" s="46">
        <f t="shared" si="400"/>
        <v>0</v>
      </c>
    </row>
    <row r="177" spans="1:47" x14ac:dyDescent="0.2">
      <c r="A177" s="8"/>
      <c r="B177" s="8"/>
      <c r="C177" s="8"/>
      <c r="D177" s="8"/>
      <c r="E177" s="8"/>
      <c r="F177" s="8"/>
      <c r="G177" s="8"/>
      <c r="H177" s="9"/>
      <c r="I177" s="8"/>
      <c r="J177" s="8"/>
      <c r="K177" s="8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</row>
    <row r="178" spans="1:47" x14ac:dyDescent="0.2">
      <c r="A178" s="8"/>
      <c r="B178" s="8"/>
      <c r="C178" s="8"/>
      <c r="D178" s="8" t="s">
        <v>105</v>
      </c>
      <c r="E178" s="8"/>
      <c r="F178" s="8"/>
      <c r="G178" s="8"/>
      <c r="H178" s="9" t="s">
        <v>77</v>
      </c>
      <c r="I178" s="8"/>
      <c r="J178" s="8"/>
      <c r="K178" s="8"/>
      <c r="L178" s="46">
        <f t="shared" ref="L178:AU178" si="401">MAX(0,L$31-$I162-K180)</f>
        <v>0</v>
      </c>
      <c r="M178" s="46">
        <f t="shared" si="401"/>
        <v>0</v>
      </c>
      <c r="N178" s="46">
        <f t="shared" si="401"/>
        <v>0</v>
      </c>
      <c r="O178" s="46">
        <f t="shared" si="401"/>
        <v>0</v>
      </c>
      <c r="P178" s="46">
        <f t="shared" si="401"/>
        <v>0</v>
      </c>
      <c r="Q178" s="46">
        <f t="shared" si="401"/>
        <v>0</v>
      </c>
      <c r="R178" s="46">
        <f t="shared" si="401"/>
        <v>0</v>
      </c>
      <c r="S178" s="46">
        <f t="shared" si="401"/>
        <v>0</v>
      </c>
      <c r="T178" s="46">
        <f t="shared" si="401"/>
        <v>0</v>
      </c>
      <c r="U178" s="46">
        <f t="shared" si="401"/>
        <v>0</v>
      </c>
      <c r="V178" s="46">
        <f t="shared" si="401"/>
        <v>0</v>
      </c>
      <c r="W178" s="46">
        <f t="shared" si="401"/>
        <v>0</v>
      </c>
      <c r="X178" s="46">
        <f t="shared" si="401"/>
        <v>0</v>
      </c>
      <c r="Y178" s="46">
        <f t="shared" si="401"/>
        <v>0</v>
      </c>
      <c r="Z178" s="46">
        <f t="shared" si="401"/>
        <v>0</v>
      </c>
      <c r="AA178" s="46">
        <f t="shared" si="401"/>
        <v>0</v>
      </c>
      <c r="AB178" s="46">
        <f t="shared" si="401"/>
        <v>0</v>
      </c>
      <c r="AC178" s="46">
        <f t="shared" si="401"/>
        <v>0</v>
      </c>
      <c r="AD178" s="46">
        <f t="shared" si="401"/>
        <v>0</v>
      </c>
      <c r="AE178" s="46">
        <f t="shared" si="401"/>
        <v>0</v>
      </c>
      <c r="AF178" s="46">
        <f t="shared" si="401"/>
        <v>0</v>
      </c>
      <c r="AG178" s="46">
        <f t="shared" si="401"/>
        <v>0</v>
      </c>
      <c r="AH178" s="46">
        <f t="shared" si="401"/>
        <v>0</v>
      </c>
      <c r="AI178" s="46">
        <f t="shared" si="401"/>
        <v>0</v>
      </c>
      <c r="AJ178" s="46">
        <f t="shared" si="401"/>
        <v>0</v>
      </c>
      <c r="AK178" s="46">
        <f t="shared" si="401"/>
        <v>0</v>
      </c>
      <c r="AL178" s="46">
        <f t="shared" si="401"/>
        <v>0</v>
      </c>
      <c r="AM178" s="46">
        <f t="shared" si="401"/>
        <v>0</v>
      </c>
      <c r="AN178" s="46">
        <f t="shared" si="401"/>
        <v>0</v>
      </c>
      <c r="AO178" s="46">
        <f t="shared" si="401"/>
        <v>0</v>
      </c>
      <c r="AP178" s="46">
        <f t="shared" si="401"/>
        <v>0</v>
      </c>
      <c r="AQ178" s="46">
        <f t="shared" si="401"/>
        <v>0</v>
      </c>
      <c r="AR178" s="46">
        <f t="shared" si="401"/>
        <v>0</v>
      </c>
      <c r="AS178" s="46">
        <f t="shared" si="401"/>
        <v>0</v>
      </c>
      <c r="AT178" s="46">
        <f t="shared" si="401"/>
        <v>0</v>
      </c>
      <c r="AU178" s="46">
        <f t="shared" si="401"/>
        <v>0</v>
      </c>
    </row>
    <row r="179" spans="1:47" x14ac:dyDescent="0.2">
      <c r="A179" s="8"/>
      <c r="B179" s="8"/>
      <c r="C179" s="8"/>
      <c r="D179" s="8" t="s">
        <v>106</v>
      </c>
      <c r="E179" s="8"/>
      <c r="F179" s="8"/>
      <c r="G179" s="8"/>
      <c r="H179" s="9" t="s">
        <v>3</v>
      </c>
      <c r="I179" s="8"/>
      <c r="J179" s="8"/>
      <c r="K179" s="8"/>
      <c r="L179" s="46">
        <f t="shared" ref="L179" si="402">$I168*L178</f>
        <v>0</v>
      </c>
      <c r="M179" s="46">
        <f t="shared" ref="M179" si="403">$I168*M178</f>
        <v>0</v>
      </c>
      <c r="N179" s="46">
        <f t="shared" ref="N179" si="404">$I168*N178</f>
        <v>0</v>
      </c>
      <c r="O179" s="46">
        <f t="shared" ref="O179" si="405">$I168*O178</f>
        <v>0</v>
      </c>
      <c r="P179" s="46">
        <f t="shared" ref="P179" si="406">$I168*P178</f>
        <v>0</v>
      </c>
      <c r="Q179" s="46">
        <f t="shared" ref="Q179" si="407">$I168*Q178</f>
        <v>0</v>
      </c>
      <c r="R179" s="46">
        <f t="shared" ref="R179" si="408">$I168*R178</f>
        <v>0</v>
      </c>
      <c r="S179" s="46">
        <f t="shared" ref="S179" si="409">$I168*S178</f>
        <v>0</v>
      </c>
      <c r="T179" s="46">
        <f t="shared" ref="T179" si="410">$I168*T178</f>
        <v>0</v>
      </c>
      <c r="U179" s="46">
        <f t="shared" ref="U179" si="411">$I168*U178</f>
        <v>0</v>
      </c>
      <c r="V179" s="46">
        <f t="shared" ref="V179" si="412">$I168*V178</f>
        <v>0</v>
      </c>
      <c r="W179" s="46">
        <f t="shared" ref="W179" si="413">$I168*W178</f>
        <v>0</v>
      </c>
      <c r="X179" s="46">
        <f t="shared" ref="X179" si="414">$I168*X178</f>
        <v>0</v>
      </c>
      <c r="Y179" s="46">
        <f t="shared" ref="Y179" si="415">$I168*Y178</f>
        <v>0</v>
      </c>
      <c r="Z179" s="46">
        <f t="shared" ref="Z179" si="416">$I168*Z178</f>
        <v>0</v>
      </c>
      <c r="AA179" s="46">
        <f t="shared" ref="AA179" si="417">$I168*AA178</f>
        <v>0</v>
      </c>
      <c r="AB179" s="46">
        <f t="shared" ref="AB179" si="418">$I168*AB178</f>
        <v>0</v>
      </c>
      <c r="AC179" s="46">
        <f t="shared" ref="AC179" si="419">$I168*AC178</f>
        <v>0</v>
      </c>
      <c r="AD179" s="46">
        <f t="shared" ref="AD179" si="420">$I168*AD178</f>
        <v>0</v>
      </c>
      <c r="AE179" s="46">
        <f t="shared" ref="AE179" si="421">$I168*AE178</f>
        <v>0</v>
      </c>
      <c r="AF179" s="46">
        <f t="shared" ref="AF179" si="422">$I168*AF178</f>
        <v>0</v>
      </c>
      <c r="AG179" s="46">
        <f t="shared" ref="AG179" si="423">$I168*AG178</f>
        <v>0</v>
      </c>
      <c r="AH179" s="46">
        <f t="shared" ref="AH179" si="424">$I168*AH178</f>
        <v>0</v>
      </c>
      <c r="AI179" s="46">
        <f t="shared" ref="AI179" si="425">$I168*AI178</f>
        <v>0</v>
      </c>
      <c r="AJ179" s="46">
        <f t="shared" ref="AJ179" si="426">$I168*AJ178</f>
        <v>0</v>
      </c>
      <c r="AK179" s="46">
        <f t="shared" ref="AK179" si="427">$I168*AK178</f>
        <v>0</v>
      </c>
      <c r="AL179" s="46">
        <f t="shared" ref="AL179" si="428">$I168*AL178</f>
        <v>0</v>
      </c>
      <c r="AM179" s="46">
        <f t="shared" ref="AM179" si="429">$I168*AM178</f>
        <v>0</v>
      </c>
      <c r="AN179" s="46">
        <f t="shared" ref="AN179" si="430">$I168*AN178</f>
        <v>0</v>
      </c>
      <c r="AO179" s="46">
        <f t="shared" ref="AO179" si="431">$I168*AO178</f>
        <v>0</v>
      </c>
      <c r="AP179" s="46">
        <f t="shared" ref="AP179" si="432">$I168*AP178</f>
        <v>0</v>
      </c>
      <c r="AQ179" s="46">
        <f t="shared" ref="AQ179" si="433">$I168*AQ178</f>
        <v>0</v>
      </c>
      <c r="AR179" s="46">
        <f t="shared" ref="AR179" si="434">$I168*AR178</f>
        <v>0</v>
      </c>
      <c r="AS179" s="46">
        <f t="shared" ref="AS179" si="435">$I168*AS178</f>
        <v>0</v>
      </c>
      <c r="AT179" s="46">
        <f t="shared" ref="AT179" si="436">$I168*AT178</f>
        <v>0</v>
      </c>
      <c r="AU179" s="46">
        <f t="shared" ref="AU179" si="437">$I168*AU178</f>
        <v>0</v>
      </c>
    </row>
    <row r="180" spans="1:47" x14ac:dyDescent="0.2">
      <c r="A180" s="8"/>
      <c r="B180" s="8"/>
      <c r="C180" s="8"/>
      <c r="D180" s="8" t="s">
        <v>107</v>
      </c>
      <c r="E180" s="8"/>
      <c r="F180" s="8"/>
      <c r="G180" s="8"/>
      <c r="H180" s="9" t="s">
        <v>77</v>
      </c>
      <c r="I180" s="8"/>
      <c r="J180" s="8"/>
      <c r="K180" s="8"/>
      <c r="L180" s="46">
        <f t="shared" ref="L180:AU180" si="438">MAX(K180+$I162-L$31,0)*$I165</f>
        <v>99000</v>
      </c>
      <c r="M180" s="46">
        <f t="shared" si="438"/>
        <v>198000</v>
      </c>
      <c r="N180" s="46">
        <f t="shared" si="438"/>
        <v>297000</v>
      </c>
      <c r="O180" s="46">
        <f t="shared" si="438"/>
        <v>396000</v>
      </c>
      <c r="P180" s="46">
        <f t="shared" si="438"/>
        <v>495000</v>
      </c>
      <c r="Q180" s="46">
        <f t="shared" si="438"/>
        <v>593500</v>
      </c>
      <c r="R180" s="46">
        <f t="shared" si="438"/>
        <v>692000</v>
      </c>
      <c r="S180" s="46">
        <f t="shared" si="438"/>
        <v>791000</v>
      </c>
      <c r="T180" s="46">
        <f t="shared" si="438"/>
        <v>890000</v>
      </c>
      <c r="U180" s="46">
        <f t="shared" si="438"/>
        <v>989000</v>
      </c>
      <c r="V180" s="46">
        <f t="shared" si="438"/>
        <v>1088000</v>
      </c>
      <c r="W180" s="46">
        <f t="shared" si="438"/>
        <v>1186000</v>
      </c>
      <c r="X180" s="46">
        <f t="shared" si="438"/>
        <v>1284950</v>
      </c>
      <c r="Y180" s="46">
        <f t="shared" si="438"/>
        <v>1383900</v>
      </c>
      <c r="Z180" s="46">
        <f t="shared" si="438"/>
        <v>1482850</v>
      </c>
      <c r="AA180" s="46">
        <f t="shared" si="438"/>
        <v>1581800</v>
      </c>
      <c r="AB180" s="46">
        <f t="shared" si="438"/>
        <v>1680750</v>
      </c>
      <c r="AC180" s="46">
        <f t="shared" si="438"/>
        <v>1779175</v>
      </c>
      <c r="AD180" s="46">
        <f t="shared" si="438"/>
        <v>1877600</v>
      </c>
      <c r="AE180" s="46">
        <f t="shared" si="438"/>
        <v>1976550</v>
      </c>
      <c r="AF180" s="46">
        <f t="shared" si="438"/>
        <v>2075500</v>
      </c>
      <c r="AG180" s="46">
        <f t="shared" si="438"/>
        <v>2174450</v>
      </c>
      <c r="AH180" s="46">
        <f t="shared" si="438"/>
        <v>2273400</v>
      </c>
      <c r="AI180" s="46">
        <f t="shared" si="438"/>
        <v>2371300</v>
      </c>
      <c r="AJ180" s="46">
        <f t="shared" si="438"/>
        <v>2470197.5</v>
      </c>
      <c r="AK180" s="46">
        <f t="shared" si="438"/>
        <v>2569095</v>
      </c>
      <c r="AL180" s="46">
        <f t="shared" si="438"/>
        <v>2667992.5</v>
      </c>
      <c r="AM180" s="46">
        <f t="shared" si="438"/>
        <v>2766890</v>
      </c>
      <c r="AN180" s="46">
        <f t="shared" si="438"/>
        <v>2865787.5</v>
      </c>
      <c r="AO180" s="46">
        <f t="shared" si="438"/>
        <v>2964133.75</v>
      </c>
      <c r="AP180" s="46">
        <f t="shared" si="438"/>
        <v>3062480</v>
      </c>
      <c r="AQ180" s="46">
        <f t="shared" si="438"/>
        <v>3161377.5</v>
      </c>
      <c r="AR180" s="46">
        <f t="shared" si="438"/>
        <v>3260275</v>
      </c>
      <c r="AS180" s="46">
        <f t="shared" si="438"/>
        <v>3359172.5</v>
      </c>
      <c r="AT180" s="46">
        <f t="shared" si="438"/>
        <v>3458070</v>
      </c>
      <c r="AU180" s="46">
        <f t="shared" si="438"/>
        <v>3555865</v>
      </c>
    </row>
    <row r="181" spans="1:47" x14ac:dyDescent="0.2">
      <c r="A181" s="8"/>
      <c r="B181" s="8"/>
      <c r="C181" s="8"/>
      <c r="D181" s="8"/>
      <c r="E181" s="8"/>
      <c r="F181" s="8"/>
      <c r="G181" s="8"/>
      <c r="H181" s="9"/>
      <c r="I181" s="8"/>
      <c r="J181" s="8"/>
      <c r="K181" s="8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</row>
    <row r="182" spans="1:47" x14ac:dyDescent="0.2">
      <c r="A182" s="8"/>
      <c r="B182" s="8"/>
      <c r="C182" s="8"/>
      <c r="D182" s="8" t="s">
        <v>109</v>
      </c>
      <c r="E182" s="8"/>
      <c r="F182" s="8"/>
      <c r="G182" s="8"/>
      <c r="H182" s="9" t="s">
        <v>113</v>
      </c>
      <c r="I182" s="8"/>
      <c r="J182" s="8"/>
      <c r="K182" s="8"/>
      <c r="L182" s="46">
        <f t="shared" ref="L182:AU182" si="439">ROUNDUP(MAX(0,L$32-$I163)/$I170,0)</f>
        <v>0</v>
      </c>
      <c r="M182" s="46">
        <f t="shared" si="439"/>
        <v>0</v>
      </c>
      <c r="N182" s="46">
        <f t="shared" si="439"/>
        <v>0</v>
      </c>
      <c r="O182" s="46">
        <f t="shared" si="439"/>
        <v>0</v>
      </c>
      <c r="P182" s="46">
        <f t="shared" si="439"/>
        <v>0</v>
      </c>
      <c r="Q182" s="46">
        <f t="shared" si="439"/>
        <v>0</v>
      </c>
      <c r="R182" s="46">
        <f t="shared" si="439"/>
        <v>0</v>
      </c>
      <c r="S182" s="46">
        <f t="shared" si="439"/>
        <v>0</v>
      </c>
      <c r="T182" s="46">
        <f t="shared" si="439"/>
        <v>0</v>
      </c>
      <c r="U182" s="46">
        <f t="shared" si="439"/>
        <v>0</v>
      </c>
      <c r="V182" s="46">
        <f t="shared" si="439"/>
        <v>0</v>
      </c>
      <c r="W182" s="46">
        <f t="shared" si="439"/>
        <v>20</v>
      </c>
      <c r="X182" s="46">
        <f t="shared" si="439"/>
        <v>0</v>
      </c>
      <c r="Y182" s="46">
        <f t="shared" si="439"/>
        <v>0</v>
      </c>
      <c r="Z182" s="46">
        <f t="shared" si="439"/>
        <v>0</v>
      </c>
      <c r="AA182" s="46">
        <f t="shared" si="439"/>
        <v>0</v>
      </c>
      <c r="AB182" s="46">
        <f t="shared" si="439"/>
        <v>0</v>
      </c>
      <c r="AC182" s="46">
        <f t="shared" si="439"/>
        <v>3</v>
      </c>
      <c r="AD182" s="46">
        <f t="shared" si="439"/>
        <v>3</v>
      </c>
      <c r="AE182" s="46">
        <f t="shared" si="439"/>
        <v>0</v>
      </c>
      <c r="AF182" s="46">
        <f t="shared" si="439"/>
        <v>0</v>
      </c>
      <c r="AG182" s="46">
        <f t="shared" si="439"/>
        <v>0</v>
      </c>
      <c r="AH182" s="46">
        <f t="shared" si="439"/>
        <v>0</v>
      </c>
      <c r="AI182" s="46">
        <f t="shared" si="439"/>
        <v>24</v>
      </c>
      <c r="AJ182" s="46">
        <f t="shared" si="439"/>
        <v>0</v>
      </c>
      <c r="AK182" s="46">
        <f t="shared" si="439"/>
        <v>0</v>
      </c>
      <c r="AL182" s="46">
        <f t="shared" si="439"/>
        <v>0</v>
      </c>
      <c r="AM182" s="46">
        <f t="shared" si="439"/>
        <v>0</v>
      </c>
      <c r="AN182" s="46">
        <f t="shared" si="439"/>
        <v>0</v>
      </c>
      <c r="AO182" s="46">
        <f t="shared" si="439"/>
        <v>7</v>
      </c>
      <c r="AP182" s="46">
        <f t="shared" si="439"/>
        <v>7</v>
      </c>
      <c r="AQ182" s="46">
        <f t="shared" si="439"/>
        <v>0</v>
      </c>
      <c r="AR182" s="46">
        <f t="shared" si="439"/>
        <v>0</v>
      </c>
      <c r="AS182" s="46">
        <f t="shared" si="439"/>
        <v>0</v>
      </c>
      <c r="AT182" s="46">
        <f t="shared" si="439"/>
        <v>0</v>
      </c>
      <c r="AU182" s="46">
        <f t="shared" si="439"/>
        <v>29</v>
      </c>
    </row>
    <row r="183" spans="1:47" x14ac:dyDescent="0.2">
      <c r="A183" s="8"/>
      <c r="B183" s="8"/>
      <c r="C183" s="8"/>
      <c r="D183" s="8" t="s">
        <v>108</v>
      </c>
      <c r="E183" s="8"/>
      <c r="F183" s="8"/>
      <c r="G183" s="8"/>
      <c r="H183" s="9" t="s">
        <v>3</v>
      </c>
      <c r="I183" s="8"/>
      <c r="J183" s="8"/>
      <c r="K183" s="8"/>
      <c r="L183" s="46">
        <f t="shared" ref="L183" si="440">L182*$I169</f>
        <v>0</v>
      </c>
      <c r="M183" s="46">
        <f t="shared" ref="M183" si="441">M182*$I169</f>
        <v>0</v>
      </c>
      <c r="N183" s="46">
        <f t="shared" ref="N183" si="442">N182*$I169</f>
        <v>0</v>
      </c>
      <c r="O183" s="46">
        <f t="shared" ref="O183" si="443">O182*$I169</f>
        <v>0</v>
      </c>
      <c r="P183" s="46">
        <f t="shared" ref="P183" si="444">P182*$I169</f>
        <v>0</v>
      </c>
      <c r="Q183" s="46">
        <f t="shared" ref="Q183" si="445">Q182*$I169</f>
        <v>0</v>
      </c>
      <c r="R183" s="46">
        <f t="shared" ref="R183" si="446">R182*$I169</f>
        <v>0</v>
      </c>
      <c r="S183" s="46">
        <f t="shared" ref="S183" si="447">S182*$I169</f>
        <v>0</v>
      </c>
      <c r="T183" s="46">
        <f t="shared" ref="T183" si="448">T182*$I169</f>
        <v>0</v>
      </c>
      <c r="U183" s="46">
        <f t="shared" ref="U183" si="449">U182*$I169</f>
        <v>0</v>
      </c>
      <c r="V183" s="46">
        <f t="shared" ref="V183" si="450">V182*$I169</f>
        <v>0</v>
      </c>
      <c r="W183" s="46">
        <f t="shared" ref="W183" si="451">W182*$I169</f>
        <v>1000</v>
      </c>
      <c r="X183" s="46">
        <f t="shared" ref="X183" si="452">X182*$I169</f>
        <v>0</v>
      </c>
      <c r="Y183" s="46">
        <f t="shared" ref="Y183" si="453">Y182*$I169</f>
        <v>0</v>
      </c>
      <c r="Z183" s="46">
        <f t="shared" ref="Z183" si="454">Z182*$I169</f>
        <v>0</v>
      </c>
      <c r="AA183" s="46">
        <f t="shared" ref="AA183" si="455">AA182*$I169</f>
        <v>0</v>
      </c>
      <c r="AB183" s="46">
        <f t="shared" ref="AB183" si="456">AB182*$I169</f>
        <v>0</v>
      </c>
      <c r="AC183" s="46">
        <f t="shared" ref="AC183" si="457">AC182*$I169</f>
        <v>150</v>
      </c>
      <c r="AD183" s="46">
        <f t="shared" ref="AD183" si="458">AD182*$I169</f>
        <v>150</v>
      </c>
      <c r="AE183" s="46">
        <f t="shared" ref="AE183" si="459">AE182*$I169</f>
        <v>0</v>
      </c>
      <c r="AF183" s="46">
        <f t="shared" ref="AF183" si="460">AF182*$I169</f>
        <v>0</v>
      </c>
      <c r="AG183" s="46">
        <f t="shared" ref="AG183" si="461">AG182*$I169</f>
        <v>0</v>
      </c>
      <c r="AH183" s="46">
        <f t="shared" ref="AH183" si="462">AH182*$I169</f>
        <v>0</v>
      </c>
      <c r="AI183" s="46">
        <f t="shared" ref="AI183" si="463">AI182*$I169</f>
        <v>1200</v>
      </c>
      <c r="AJ183" s="46">
        <f t="shared" ref="AJ183" si="464">AJ182*$I169</f>
        <v>0</v>
      </c>
      <c r="AK183" s="46">
        <f t="shared" ref="AK183" si="465">AK182*$I169</f>
        <v>0</v>
      </c>
      <c r="AL183" s="46">
        <f t="shared" ref="AL183" si="466">AL182*$I169</f>
        <v>0</v>
      </c>
      <c r="AM183" s="46">
        <f t="shared" ref="AM183" si="467">AM182*$I169</f>
        <v>0</v>
      </c>
      <c r="AN183" s="46">
        <f t="shared" ref="AN183" si="468">AN182*$I169</f>
        <v>0</v>
      </c>
      <c r="AO183" s="46">
        <f t="shared" ref="AO183" si="469">AO182*$I169</f>
        <v>350</v>
      </c>
      <c r="AP183" s="46">
        <f t="shared" ref="AP183" si="470">AP182*$I169</f>
        <v>350</v>
      </c>
      <c r="AQ183" s="46">
        <f t="shared" ref="AQ183" si="471">AQ182*$I169</f>
        <v>0</v>
      </c>
      <c r="AR183" s="46">
        <f t="shared" ref="AR183" si="472">AR182*$I169</f>
        <v>0</v>
      </c>
      <c r="AS183" s="46">
        <f t="shared" ref="AS183" si="473">AS182*$I169</f>
        <v>0</v>
      </c>
      <c r="AT183" s="46">
        <f t="shared" ref="AT183" si="474">AT182*$I169</f>
        <v>0</v>
      </c>
      <c r="AU183" s="46">
        <f t="shared" ref="AU183" si="475">AU182*$I169</f>
        <v>1450</v>
      </c>
    </row>
    <row r="184" spans="1:47" x14ac:dyDescent="0.2">
      <c r="A184" s="8"/>
      <c r="B184" s="8"/>
      <c r="C184" s="8"/>
      <c r="D184" s="47" t="s">
        <v>110</v>
      </c>
      <c r="E184" s="8"/>
      <c r="F184" s="8"/>
      <c r="G184" s="8"/>
      <c r="H184" s="9" t="s">
        <v>3</v>
      </c>
      <c r="I184" s="8"/>
      <c r="J184" s="8">
        <f>SUM(L184:AU184)</f>
        <v>8513.2949999999983</v>
      </c>
      <c r="K184" s="8"/>
      <c r="L184" s="44">
        <f t="shared" ref="L184:AU184" si="476">SUM(L172,L175,L179,L183)</f>
        <v>60</v>
      </c>
      <c r="M184" s="44">
        <f t="shared" si="476"/>
        <v>60</v>
      </c>
      <c r="N184" s="44">
        <f t="shared" si="476"/>
        <v>60</v>
      </c>
      <c r="O184" s="44">
        <f t="shared" si="476"/>
        <v>60</v>
      </c>
      <c r="P184" s="44">
        <f t="shared" si="476"/>
        <v>60</v>
      </c>
      <c r="Q184" s="44">
        <f t="shared" si="476"/>
        <v>89.7</v>
      </c>
      <c r="R184" s="44">
        <f t="shared" si="476"/>
        <v>188.7</v>
      </c>
      <c r="S184" s="44">
        <f t="shared" si="476"/>
        <v>60</v>
      </c>
      <c r="T184" s="44">
        <f t="shared" si="476"/>
        <v>60</v>
      </c>
      <c r="U184" s="44">
        <f t="shared" si="476"/>
        <v>60</v>
      </c>
      <c r="V184" s="44">
        <f t="shared" si="476"/>
        <v>60</v>
      </c>
      <c r="W184" s="44">
        <f t="shared" si="476"/>
        <v>1258</v>
      </c>
      <c r="X184" s="44">
        <f t="shared" si="476"/>
        <v>60</v>
      </c>
      <c r="Y184" s="44">
        <f t="shared" si="476"/>
        <v>60</v>
      </c>
      <c r="Z184" s="44">
        <f t="shared" si="476"/>
        <v>60</v>
      </c>
      <c r="AA184" s="44">
        <f t="shared" si="476"/>
        <v>60</v>
      </c>
      <c r="AB184" s="44">
        <f t="shared" si="476"/>
        <v>60</v>
      </c>
      <c r="AC184" s="44">
        <f t="shared" si="476"/>
        <v>336.22500000000002</v>
      </c>
      <c r="AD184" s="44">
        <f t="shared" si="476"/>
        <v>360.97500000000002</v>
      </c>
      <c r="AE184" s="44">
        <f t="shared" si="476"/>
        <v>60</v>
      </c>
      <c r="AF184" s="44">
        <f t="shared" si="476"/>
        <v>60</v>
      </c>
      <c r="AG184" s="44">
        <f t="shared" si="476"/>
        <v>60</v>
      </c>
      <c r="AH184" s="44">
        <f t="shared" si="476"/>
        <v>60</v>
      </c>
      <c r="AI184" s="44">
        <f t="shared" si="476"/>
        <v>1547.1</v>
      </c>
      <c r="AJ184" s="44">
        <f t="shared" si="476"/>
        <v>70.642499999999998</v>
      </c>
      <c r="AK184" s="44">
        <f t="shared" si="476"/>
        <v>70.642499999999998</v>
      </c>
      <c r="AL184" s="44">
        <f t="shared" si="476"/>
        <v>70.642499999999998</v>
      </c>
      <c r="AM184" s="44">
        <f t="shared" si="476"/>
        <v>70.642499999999998</v>
      </c>
      <c r="AN184" s="44">
        <f t="shared" si="476"/>
        <v>70.642499999999998</v>
      </c>
      <c r="AO184" s="44">
        <f t="shared" si="476"/>
        <v>584.36374999999998</v>
      </c>
      <c r="AP184" s="44">
        <f t="shared" si="476"/>
        <v>584.36374999999998</v>
      </c>
      <c r="AQ184" s="44">
        <f t="shared" si="476"/>
        <v>70.642499999999998</v>
      </c>
      <c r="AR184" s="44">
        <f t="shared" si="476"/>
        <v>70.642499999999998</v>
      </c>
      <c r="AS184" s="44">
        <f t="shared" si="476"/>
        <v>70.642499999999998</v>
      </c>
      <c r="AT184" s="44">
        <f t="shared" si="476"/>
        <v>70.642499999999998</v>
      </c>
      <c r="AU184" s="44">
        <f t="shared" si="476"/>
        <v>1848.085</v>
      </c>
    </row>
    <row r="185" spans="1:47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1:47" x14ac:dyDescent="0.2">
      <c r="A186" s="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</row>
    <row r="187" spans="1:47" x14ac:dyDescent="0.2">
      <c r="A187" s="8"/>
      <c r="B187" s="19">
        <f>B157+1</f>
        <v>6</v>
      </c>
      <c r="C187" s="10" t="s">
        <v>87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1:47" x14ac:dyDescent="0.2">
      <c r="A188" s="8"/>
      <c r="B188" s="8"/>
      <c r="C188" s="23" t="s">
        <v>103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1:47" x14ac:dyDescent="0.2">
      <c r="A189" s="8"/>
      <c r="B189" s="8"/>
      <c r="C189" s="23">
        <f>Data!$J$30</f>
        <v>1</v>
      </c>
      <c r="D189" s="8" t="s">
        <v>88</v>
      </c>
      <c r="E189" s="8"/>
      <c r="F189" s="8"/>
      <c r="G189" s="8"/>
      <c r="H189" s="9" t="s">
        <v>98</v>
      </c>
      <c r="I189" s="8" t="str">
        <f>INDEX(Data!$L$30:$Q$41,$C189,$B187)</f>
        <v>Skip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1:47" x14ac:dyDescent="0.2">
      <c r="A190" s="8"/>
      <c r="B190" s="8"/>
      <c r="C190" s="23">
        <f>Data!$J$33</f>
        <v>4</v>
      </c>
      <c r="D190" s="8" t="s">
        <v>89</v>
      </c>
      <c r="E190" s="8"/>
      <c r="F190" s="8"/>
      <c r="G190" s="8"/>
      <c r="H190" s="9" t="s">
        <v>3</v>
      </c>
      <c r="I190" s="8">
        <f>INDEX(Data!$L$30:$Q$41,$C190,$B187)</f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1:47" x14ac:dyDescent="0.2">
      <c r="A191" s="8"/>
      <c r="B191" s="8"/>
      <c r="C191" s="23">
        <f>Data!$J$34</f>
        <v>5</v>
      </c>
      <c r="D191" s="8" t="s">
        <v>34</v>
      </c>
      <c r="E191" s="8"/>
      <c r="F191" s="8"/>
      <c r="G191" s="8"/>
      <c r="H191" s="9" t="s">
        <v>76</v>
      </c>
      <c r="I191" s="8">
        <f>INDEX(Data!$L$30:$Q$41,$C191,$B187)</f>
        <v>150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1:47" x14ac:dyDescent="0.2">
      <c r="A192" s="8"/>
      <c r="B192" s="8"/>
      <c r="C192" s="23">
        <f>Data!$J$35</f>
        <v>6</v>
      </c>
      <c r="D192" s="8" t="s">
        <v>90</v>
      </c>
      <c r="E192" s="8"/>
      <c r="F192" s="8"/>
      <c r="G192" s="8"/>
      <c r="H192" s="9" t="s">
        <v>77</v>
      </c>
      <c r="I192" s="8">
        <f>INDEX(Data!$L$30:$Q$41,$C192,$B187)</f>
        <v>3000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1:47" x14ac:dyDescent="0.2">
      <c r="A193" s="8"/>
      <c r="B193" s="8"/>
      <c r="C193" s="23">
        <f>Data!$J$37</f>
        <v>8</v>
      </c>
      <c r="D193" s="8" t="s">
        <v>37</v>
      </c>
      <c r="E193" s="8"/>
      <c r="F193" s="8"/>
      <c r="G193" s="8"/>
      <c r="H193" s="9" t="s">
        <v>78</v>
      </c>
      <c r="I193" s="8">
        <f>INDEX(Data!$L$30:$Q$41,$C193,$B187)</f>
        <v>1250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1:47" x14ac:dyDescent="0.2">
      <c r="A194" s="8"/>
      <c r="B194" s="8"/>
      <c r="C194" s="23"/>
      <c r="D194" s="8" t="s">
        <v>91</v>
      </c>
      <c r="E194" s="8"/>
      <c r="F194" s="8"/>
      <c r="G194" s="8"/>
      <c r="H194" s="9" t="s">
        <v>42</v>
      </c>
      <c r="I194" s="19">
        <v>1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1:47" x14ac:dyDescent="0.2">
      <c r="A195" s="8"/>
      <c r="B195" s="8"/>
      <c r="C195" s="23">
        <f>Data!$J$36</f>
        <v>7</v>
      </c>
      <c r="D195" s="8" t="s">
        <v>92</v>
      </c>
      <c r="E195" s="8"/>
      <c r="F195" s="8"/>
      <c r="G195" s="8"/>
      <c r="H195" s="9" t="s">
        <v>42</v>
      </c>
      <c r="I195" s="8">
        <f>INDEX(Data!$L$30:$Q$41,$C195,$B187)</f>
        <v>0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1:47" x14ac:dyDescent="0.2">
      <c r="A196" s="8"/>
      <c r="B196" s="8"/>
      <c r="C196" s="23"/>
      <c r="D196" s="8" t="s">
        <v>93</v>
      </c>
      <c r="E196" s="8"/>
      <c r="F196" s="8"/>
      <c r="G196" s="8"/>
      <c r="H196" s="9" t="s">
        <v>42</v>
      </c>
      <c r="I196" s="19">
        <v>0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1:47" x14ac:dyDescent="0.2">
      <c r="A197" s="8"/>
      <c r="B197" s="8"/>
      <c r="C197" s="23">
        <f>Data!$J$38</f>
        <v>9</v>
      </c>
      <c r="D197" s="8" t="s">
        <v>94</v>
      </c>
      <c r="E197" s="8"/>
      <c r="F197" s="8"/>
      <c r="G197" s="8"/>
      <c r="H197" s="9" t="s">
        <v>99</v>
      </c>
      <c r="I197" s="27">
        <f>INDEX(Data!$L$30:$Q$41,$C197,$B187)</f>
        <v>0.59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1:47" x14ac:dyDescent="0.2">
      <c r="A198" s="8"/>
      <c r="B198" s="8"/>
      <c r="C198" s="23">
        <f>Data!$J$39</f>
        <v>10</v>
      </c>
      <c r="D198" s="8" t="s">
        <v>95</v>
      </c>
      <c r="E198" s="8"/>
      <c r="F198" s="8"/>
      <c r="G198" s="8"/>
      <c r="H198" s="9" t="s">
        <v>100</v>
      </c>
      <c r="I198" s="27">
        <f>INDEX(Data!$L$30:$Q$41,$C198,$B187)</f>
        <v>0.06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1:47" x14ac:dyDescent="0.2">
      <c r="A199" s="8"/>
      <c r="B199" s="8"/>
      <c r="C199" s="23">
        <f>Data!$J$40</f>
        <v>11</v>
      </c>
      <c r="D199" s="8" t="s">
        <v>96</v>
      </c>
      <c r="E199" s="8"/>
      <c r="F199" s="8"/>
      <c r="G199" s="8"/>
      <c r="H199" s="9" t="s">
        <v>101</v>
      </c>
      <c r="I199" s="8">
        <f>INDEX(Data!$L$30:$Q$41,$C199,$B187)</f>
        <v>45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1:47" x14ac:dyDescent="0.2">
      <c r="A200" s="8"/>
      <c r="B200" s="8"/>
      <c r="C200" s="23">
        <f>Data!$J$41</f>
        <v>12</v>
      </c>
      <c r="D200" s="8" t="s">
        <v>97</v>
      </c>
      <c r="E200" s="8"/>
      <c r="F200" s="8"/>
      <c r="G200" s="8"/>
      <c r="H200" s="9" t="s">
        <v>102</v>
      </c>
      <c r="I200" s="8">
        <f>INDEX(Data!$L$30:$Q$41,$C200,$B187)</f>
        <v>300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1:47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1:47" x14ac:dyDescent="0.2">
      <c r="A202" s="8"/>
      <c r="B202" s="8"/>
      <c r="C202" s="8"/>
      <c r="D202" s="8" t="s">
        <v>104</v>
      </c>
      <c r="E202" s="8"/>
      <c r="F202" s="8"/>
      <c r="G202" s="8"/>
      <c r="H202" s="9" t="s">
        <v>3</v>
      </c>
      <c r="I202" s="8"/>
      <c r="J202" s="8"/>
      <c r="K202" s="8"/>
      <c r="L202" s="46">
        <f t="shared" ref="L202:AU202" si="477">$I190</f>
        <v>10</v>
      </c>
      <c r="M202" s="46">
        <f t="shared" si="477"/>
        <v>10</v>
      </c>
      <c r="N202" s="46">
        <f t="shared" si="477"/>
        <v>10</v>
      </c>
      <c r="O202" s="46">
        <f t="shared" si="477"/>
        <v>10</v>
      </c>
      <c r="P202" s="46">
        <f t="shared" si="477"/>
        <v>10</v>
      </c>
      <c r="Q202" s="46">
        <f t="shared" si="477"/>
        <v>10</v>
      </c>
      <c r="R202" s="46">
        <f t="shared" si="477"/>
        <v>10</v>
      </c>
      <c r="S202" s="46">
        <f t="shared" si="477"/>
        <v>10</v>
      </c>
      <c r="T202" s="46">
        <f t="shared" si="477"/>
        <v>10</v>
      </c>
      <c r="U202" s="46">
        <f t="shared" si="477"/>
        <v>10</v>
      </c>
      <c r="V202" s="46">
        <f t="shared" si="477"/>
        <v>10</v>
      </c>
      <c r="W202" s="46">
        <f t="shared" si="477"/>
        <v>10</v>
      </c>
      <c r="X202" s="46">
        <f t="shared" si="477"/>
        <v>10</v>
      </c>
      <c r="Y202" s="46">
        <f t="shared" si="477"/>
        <v>10</v>
      </c>
      <c r="Z202" s="46">
        <f t="shared" si="477"/>
        <v>10</v>
      </c>
      <c r="AA202" s="46">
        <f t="shared" si="477"/>
        <v>10</v>
      </c>
      <c r="AB202" s="46">
        <f t="shared" si="477"/>
        <v>10</v>
      </c>
      <c r="AC202" s="46">
        <f t="shared" si="477"/>
        <v>10</v>
      </c>
      <c r="AD202" s="46">
        <f t="shared" si="477"/>
        <v>10</v>
      </c>
      <c r="AE202" s="46">
        <f t="shared" si="477"/>
        <v>10</v>
      </c>
      <c r="AF202" s="46">
        <f t="shared" si="477"/>
        <v>10</v>
      </c>
      <c r="AG202" s="46">
        <f t="shared" si="477"/>
        <v>10</v>
      </c>
      <c r="AH202" s="46">
        <f t="shared" si="477"/>
        <v>10</v>
      </c>
      <c r="AI202" s="46">
        <f t="shared" si="477"/>
        <v>10</v>
      </c>
      <c r="AJ202" s="46">
        <f t="shared" si="477"/>
        <v>10</v>
      </c>
      <c r="AK202" s="46">
        <f t="shared" si="477"/>
        <v>10</v>
      </c>
      <c r="AL202" s="46">
        <f t="shared" si="477"/>
        <v>10</v>
      </c>
      <c r="AM202" s="46">
        <f t="shared" si="477"/>
        <v>10</v>
      </c>
      <c r="AN202" s="46">
        <f t="shared" si="477"/>
        <v>10</v>
      </c>
      <c r="AO202" s="46">
        <f t="shared" si="477"/>
        <v>10</v>
      </c>
      <c r="AP202" s="46">
        <f t="shared" si="477"/>
        <v>10</v>
      </c>
      <c r="AQ202" s="46">
        <f t="shared" si="477"/>
        <v>10</v>
      </c>
      <c r="AR202" s="46">
        <f t="shared" si="477"/>
        <v>10</v>
      </c>
      <c r="AS202" s="46">
        <f t="shared" si="477"/>
        <v>10</v>
      </c>
      <c r="AT202" s="46">
        <f t="shared" si="477"/>
        <v>10</v>
      </c>
      <c r="AU202" s="46">
        <f t="shared" si="477"/>
        <v>10</v>
      </c>
    </row>
    <row r="203" spans="1:47" x14ac:dyDescent="0.2">
      <c r="A203" s="8"/>
      <c r="B203" s="8"/>
      <c r="C203" s="8"/>
      <c r="D203" s="8"/>
      <c r="E203" s="8"/>
      <c r="F203" s="8"/>
      <c r="G203" s="8"/>
      <c r="H203" s="9"/>
      <c r="I203" s="8"/>
      <c r="J203" s="8"/>
      <c r="K203" s="8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</row>
    <row r="204" spans="1:47" x14ac:dyDescent="0.2">
      <c r="A204" s="8"/>
      <c r="B204" s="8"/>
      <c r="C204" s="8"/>
      <c r="D204" s="8" t="s">
        <v>134</v>
      </c>
      <c r="E204" s="8"/>
      <c r="F204" s="8"/>
      <c r="G204" s="8"/>
      <c r="H204" s="9" t="s">
        <v>76</v>
      </c>
      <c r="I204" s="8"/>
      <c r="J204" s="8"/>
      <c r="K204" s="8"/>
      <c r="L204" s="46">
        <f t="shared" ref="L204:AU204" si="478">MAX(0,L$30-$I191-K206)</f>
        <v>150</v>
      </c>
      <c r="M204" s="46">
        <f t="shared" si="478"/>
        <v>150</v>
      </c>
      <c r="N204" s="46">
        <f t="shared" si="478"/>
        <v>150</v>
      </c>
      <c r="O204" s="46">
        <f t="shared" si="478"/>
        <v>150</v>
      </c>
      <c r="P204" s="46">
        <f t="shared" si="478"/>
        <v>150</v>
      </c>
      <c r="Q204" s="46">
        <f t="shared" si="478"/>
        <v>300</v>
      </c>
      <c r="R204" s="46">
        <f t="shared" si="478"/>
        <v>300</v>
      </c>
      <c r="S204" s="46">
        <f t="shared" si="478"/>
        <v>150</v>
      </c>
      <c r="T204" s="46">
        <f t="shared" si="478"/>
        <v>150</v>
      </c>
      <c r="U204" s="46">
        <f t="shared" si="478"/>
        <v>150</v>
      </c>
      <c r="V204" s="46">
        <f t="shared" si="478"/>
        <v>150</v>
      </c>
      <c r="W204" s="46">
        <f t="shared" si="478"/>
        <v>450</v>
      </c>
      <c r="X204" s="46">
        <f t="shared" si="478"/>
        <v>165</v>
      </c>
      <c r="Y204" s="46">
        <f t="shared" si="478"/>
        <v>165</v>
      </c>
      <c r="Z204" s="46">
        <f t="shared" si="478"/>
        <v>165</v>
      </c>
      <c r="AA204" s="46">
        <f t="shared" si="478"/>
        <v>165</v>
      </c>
      <c r="AB204" s="46">
        <f t="shared" si="478"/>
        <v>165</v>
      </c>
      <c r="AC204" s="46">
        <f t="shared" si="478"/>
        <v>322.5</v>
      </c>
      <c r="AD204" s="46">
        <f t="shared" si="478"/>
        <v>322.5</v>
      </c>
      <c r="AE204" s="46">
        <f t="shared" si="478"/>
        <v>165</v>
      </c>
      <c r="AF204" s="46">
        <f t="shared" si="478"/>
        <v>165</v>
      </c>
      <c r="AG204" s="46">
        <f t="shared" si="478"/>
        <v>165</v>
      </c>
      <c r="AH204" s="46">
        <f t="shared" si="478"/>
        <v>165</v>
      </c>
      <c r="AI204" s="46">
        <f t="shared" si="478"/>
        <v>480</v>
      </c>
      <c r="AJ204" s="46">
        <f t="shared" si="478"/>
        <v>180.75</v>
      </c>
      <c r="AK204" s="46">
        <f t="shared" si="478"/>
        <v>180.75</v>
      </c>
      <c r="AL204" s="46">
        <f t="shared" si="478"/>
        <v>180.75</v>
      </c>
      <c r="AM204" s="46">
        <f t="shared" si="478"/>
        <v>180.75</v>
      </c>
      <c r="AN204" s="46">
        <f t="shared" si="478"/>
        <v>180.75</v>
      </c>
      <c r="AO204" s="46">
        <f t="shared" si="478"/>
        <v>346.125</v>
      </c>
      <c r="AP204" s="46">
        <f t="shared" si="478"/>
        <v>346.125</v>
      </c>
      <c r="AQ204" s="46">
        <f t="shared" si="478"/>
        <v>180.75</v>
      </c>
      <c r="AR204" s="46">
        <f t="shared" si="478"/>
        <v>180.75</v>
      </c>
      <c r="AS204" s="46">
        <f t="shared" si="478"/>
        <v>180.75</v>
      </c>
      <c r="AT204" s="46">
        <f t="shared" si="478"/>
        <v>180.75</v>
      </c>
      <c r="AU204" s="46">
        <f t="shared" si="478"/>
        <v>511.5</v>
      </c>
    </row>
    <row r="205" spans="1:47" x14ac:dyDescent="0.2">
      <c r="A205" s="8"/>
      <c r="B205" s="8"/>
      <c r="C205" s="8"/>
      <c r="D205" s="8" t="s">
        <v>135</v>
      </c>
      <c r="E205" s="8"/>
      <c r="F205" s="8"/>
      <c r="G205" s="8"/>
      <c r="H205" s="9" t="s">
        <v>3</v>
      </c>
      <c r="I205" s="8"/>
      <c r="J205" s="8"/>
      <c r="K205" s="8"/>
      <c r="L205" s="46">
        <f t="shared" ref="L205" si="479">$I197*L204</f>
        <v>88.5</v>
      </c>
      <c r="M205" s="46">
        <f t="shared" ref="M205" si="480">$I197*M204</f>
        <v>88.5</v>
      </c>
      <c r="N205" s="46">
        <f t="shared" ref="N205" si="481">$I197*N204</f>
        <v>88.5</v>
      </c>
      <c r="O205" s="46">
        <f t="shared" ref="O205" si="482">$I197*O204</f>
        <v>88.5</v>
      </c>
      <c r="P205" s="46">
        <f t="shared" ref="P205" si="483">$I197*P204</f>
        <v>88.5</v>
      </c>
      <c r="Q205" s="46">
        <f t="shared" ref="Q205" si="484">$I197*Q204</f>
        <v>177</v>
      </c>
      <c r="R205" s="46">
        <f t="shared" ref="R205" si="485">$I197*R204</f>
        <v>177</v>
      </c>
      <c r="S205" s="46">
        <f t="shared" ref="S205" si="486">$I197*S204</f>
        <v>88.5</v>
      </c>
      <c r="T205" s="46">
        <f t="shared" ref="T205" si="487">$I197*T204</f>
        <v>88.5</v>
      </c>
      <c r="U205" s="46">
        <f t="shared" ref="U205" si="488">$I197*U204</f>
        <v>88.5</v>
      </c>
      <c r="V205" s="46">
        <f t="shared" ref="V205" si="489">$I197*V204</f>
        <v>88.5</v>
      </c>
      <c r="W205" s="46">
        <f t="shared" ref="W205" si="490">$I197*W204</f>
        <v>265.5</v>
      </c>
      <c r="X205" s="46">
        <f t="shared" ref="X205" si="491">$I197*X204</f>
        <v>97.35</v>
      </c>
      <c r="Y205" s="46">
        <f t="shared" ref="Y205" si="492">$I197*Y204</f>
        <v>97.35</v>
      </c>
      <c r="Z205" s="46">
        <f t="shared" ref="Z205" si="493">$I197*Z204</f>
        <v>97.35</v>
      </c>
      <c r="AA205" s="46">
        <f t="shared" ref="AA205" si="494">$I197*AA204</f>
        <v>97.35</v>
      </c>
      <c r="AB205" s="46">
        <f t="shared" ref="AB205" si="495">$I197*AB204</f>
        <v>97.35</v>
      </c>
      <c r="AC205" s="46">
        <f t="shared" ref="AC205" si="496">$I197*AC204</f>
        <v>190.27499999999998</v>
      </c>
      <c r="AD205" s="46">
        <f t="shared" ref="AD205" si="497">$I197*AD204</f>
        <v>190.27499999999998</v>
      </c>
      <c r="AE205" s="46">
        <f t="shared" ref="AE205" si="498">$I197*AE204</f>
        <v>97.35</v>
      </c>
      <c r="AF205" s="46">
        <f t="shared" ref="AF205" si="499">$I197*AF204</f>
        <v>97.35</v>
      </c>
      <c r="AG205" s="46">
        <f t="shared" ref="AG205" si="500">$I197*AG204</f>
        <v>97.35</v>
      </c>
      <c r="AH205" s="46">
        <f t="shared" ref="AH205" si="501">$I197*AH204</f>
        <v>97.35</v>
      </c>
      <c r="AI205" s="46">
        <f t="shared" ref="AI205" si="502">$I197*AI204</f>
        <v>283.2</v>
      </c>
      <c r="AJ205" s="46">
        <f t="shared" ref="AJ205" si="503">$I197*AJ204</f>
        <v>106.6425</v>
      </c>
      <c r="AK205" s="46">
        <f t="shared" ref="AK205" si="504">$I197*AK204</f>
        <v>106.6425</v>
      </c>
      <c r="AL205" s="46">
        <f t="shared" ref="AL205" si="505">$I197*AL204</f>
        <v>106.6425</v>
      </c>
      <c r="AM205" s="46">
        <f t="shared" ref="AM205" si="506">$I197*AM204</f>
        <v>106.6425</v>
      </c>
      <c r="AN205" s="46">
        <f t="shared" ref="AN205" si="507">$I197*AN204</f>
        <v>106.6425</v>
      </c>
      <c r="AO205" s="46">
        <f t="shared" ref="AO205" si="508">$I197*AO204</f>
        <v>204.21374999999998</v>
      </c>
      <c r="AP205" s="46">
        <f t="shared" ref="AP205" si="509">$I197*AP204</f>
        <v>204.21374999999998</v>
      </c>
      <c r="AQ205" s="46">
        <f t="shared" ref="AQ205" si="510">$I197*AQ204</f>
        <v>106.6425</v>
      </c>
      <c r="AR205" s="46">
        <f t="shared" ref="AR205" si="511">$I197*AR204</f>
        <v>106.6425</v>
      </c>
      <c r="AS205" s="46">
        <f t="shared" ref="AS205" si="512">$I197*AS204</f>
        <v>106.6425</v>
      </c>
      <c r="AT205" s="46">
        <f t="shared" ref="AT205" si="513">$I197*AT204</f>
        <v>106.6425</v>
      </c>
      <c r="AU205" s="46">
        <f t="shared" ref="AU205" si="514">$I197*AU204</f>
        <v>301.78499999999997</v>
      </c>
    </row>
    <row r="206" spans="1:47" x14ac:dyDescent="0.2">
      <c r="A206" s="8"/>
      <c r="B206" s="8"/>
      <c r="C206" s="8"/>
      <c r="D206" s="8" t="s">
        <v>136</v>
      </c>
      <c r="E206" s="8"/>
      <c r="F206" s="8"/>
      <c r="G206" s="8"/>
      <c r="H206" s="9" t="s">
        <v>76</v>
      </c>
      <c r="I206" s="8"/>
      <c r="J206" s="8"/>
      <c r="K206" s="8"/>
      <c r="L206" s="46">
        <f t="shared" ref="L206:AU206" si="515">MAX(K206+$I191-L$30,0)*$I194</f>
        <v>0</v>
      </c>
      <c r="M206" s="46">
        <f t="shared" si="515"/>
        <v>0</v>
      </c>
      <c r="N206" s="46">
        <f t="shared" si="515"/>
        <v>0</v>
      </c>
      <c r="O206" s="46">
        <f t="shared" si="515"/>
        <v>0</v>
      </c>
      <c r="P206" s="46">
        <f t="shared" si="515"/>
        <v>0</v>
      </c>
      <c r="Q206" s="46">
        <f t="shared" si="515"/>
        <v>0</v>
      </c>
      <c r="R206" s="46">
        <f t="shared" si="515"/>
        <v>0</v>
      </c>
      <c r="S206" s="46">
        <f t="shared" si="515"/>
        <v>0</v>
      </c>
      <c r="T206" s="46">
        <f t="shared" si="515"/>
        <v>0</v>
      </c>
      <c r="U206" s="46">
        <f t="shared" si="515"/>
        <v>0</v>
      </c>
      <c r="V206" s="46">
        <f t="shared" si="515"/>
        <v>0</v>
      </c>
      <c r="W206" s="46">
        <f t="shared" si="515"/>
        <v>0</v>
      </c>
      <c r="X206" s="46">
        <f t="shared" si="515"/>
        <v>0</v>
      </c>
      <c r="Y206" s="46">
        <f t="shared" si="515"/>
        <v>0</v>
      </c>
      <c r="Z206" s="46">
        <f t="shared" si="515"/>
        <v>0</v>
      </c>
      <c r="AA206" s="46">
        <f t="shared" si="515"/>
        <v>0</v>
      </c>
      <c r="AB206" s="46">
        <f t="shared" si="515"/>
        <v>0</v>
      </c>
      <c r="AC206" s="46">
        <f t="shared" si="515"/>
        <v>0</v>
      </c>
      <c r="AD206" s="46">
        <f t="shared" si="515"/>
        <v>0</v>
      </c>
      <c r="AE206" s="46">
        <f t="shared" si="515"/>
        <v>0</v>
      </c>
      <c r="AF206" s="46">
        <f t="shared" si="515"/>
        <v>0</v>
      </c>
      <c r="AG206" s="46">
        <f t="shared" si="515"/>
        <v>0</v>
      </c>
      <c r="AH206" s="46">
        <f t="shared" si="515"/>
        <v>0</v>
      </c>
      <c r="AI206" s="46">
        <f t="shared" si="515"/>
        <v>0</v>
      </c>
      <c r="AJ206" s="46">
        <f t="shared" si="515"/>
        <v>0</v>
      </c>
      <c r="AK206" s="46">
        <f t="shared" si="515"/>
        <v>0</v>
      </c>
      <c r="AL206" s="46">
        <f t="shared" si="515"/>
        <v>0</v>
      </c>
      <c r="AM206" s="46">
        <f t="shared" si="515"/>
        <v>0</v>
      </c>
      <c r="AN206" s="46">
        <f t="shared" si="515"/>
        <v>0</v>
      </c>
      <c r="AO206" s="46">
        <f t="shared" si="515"/>
        <v>0</v>
      </c>
      <c r="AP206" s="46">
        <f t="shared" si="515"/>
        <v>0</v>
      </c>
      <c r="AQ206" s="46">
        <f t="shared" si="515"/>
        <v>0</v>
      </c>
      <c r="AR206" s="46">
        <f t="shared" si="515"/>
        <v>0</v>
      </c>
      <c r="AS206" s="46">
        <f t="shared" si="515"/>
        <v>0</v>
      </c>
      <c r="AT206" s="46">
        <f t="shared" si="515"/>
        <v>0</v>
      </c>
      <c r="AU206" s="46">
        <f t="shared" si="515"/>
        <v>0</v>
      </c>
    </row>
    <row r="207" spans="1:47" x14ac:dyDescent="0.2">
      <c r="A207" s="8"/>
      <c r="B207" s="8"/>
      <c r="C207" s="8"/>
      <c r="D207" s="8"/>
      <c r="E207" s="8"/>
      <c r="F207" s="8"/>
      <c r="G207" s="8"/>
      <c r="H207" s="9"/>
      <c r="I207" s="8"/>
      <c r="J207" s="8"/>
      <c r="K207" s="8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</row>
    <row r="208" spans="1:47" x14ac:dyDescent="0.2">
      <c r="A208" s="8"/>
      <c r="B208" s="8"/>
      <c r="C208" s="8"/>
      <c r="D208" s="8" t="s">
        <v>105</v>
      </c>
      <c r="E208" s="8"/>
      <c r="F208" s="8"/>
      <c r="G208" s="8"/>
      <c r="H208" s="9" t="s">
        <v>77</v>
      </c>
      <c r="I208" s="8"/>
      <c r="J208" s="8"/>
      <c r="K208" s="8"/>
      <c r="L208" s="46">
        <f t="shared" ref="L208:AU208" si="516">MAX(0,L$31-$I192-K210)</f>
        <v>0</v>
      </c>
      <c r="M208" s="46">
        <f t="shared" si="516"/>
        <v>0</v>
      </c>
      <c r="N208" s="46">
        <f t="shared" si="516"/>
        <v>0</v>
      </c>
      <c r="O208" s="46">
        <f t="shared" si="516"/>
        <v>0</v>
      </c>
      <c r="P208" s="46">
        <f t="shared" si="516"/>
        <v>0</v>
      </c>
      <c r="Q208" s="46">
        <f t="shared" si="516"/>
        <v>0</v>
      </c>
      <c r="R208" s="46">
        <f t="shared" si="516"/>
        <v>0</v>
      </c>
      <c r="S208" s="46">
        <f t="shared" si="516"/>
        <v>0</v>
      </c>
      <c r="T208" s="46">
        <f t="shared" si="516"/>
        <v>0</v>
      </c>
      <c r="U208" s="46">
        <f t="shared" si="516"/>
        <v>0</v>
      </c>
      <c r="V208" s="46">
        <f t="shared" si="516"/>
        <v>0</v>
      </c>
      <c r="W208" s="46">
        <f t="shared" si="516"/>
        <v>0</v>
      </c>
      <c r="X208" s="46">
        <f t="shared" si="516"/>
        <v>0</v>
      </c>
      <c r="Y208" s="46">
        <f t="shared" si="516"/>
        <v>0</v>
      </c>
      <c r="Z208" s="46">
        <f t="shared" si="516"/>
        <v>0</v>
      </c>
      <c r="AA208" s="46">
        <f t="shared" si="516"/>
        <v>0</v>
      </c>
      <c r="AB208" s="46">
        <f t="shared" si="516"/>
        <v>0</v>
      </c>
      <c r="AC208" s="46">
        <f t="shared" si="516"/>
        <v>0</v>
      </c>
      <c r="AD208" s="46">
        <f t="shared" si="516"/>
        <v>0</v>
      </c>
      <c r="AE208" s="46">
        <f t="shared" si="516"/>
        <v>0</v>
      </c>
      <c r="AF208" s="46">
        <f t="shared" si="516"/>
        <v>0</v>
      </c>
      <c r="AG208" s="46">
        <f t="shared" si="516"/>
        <v>0</v>
      </c>
      <c r="AH208" s="46">
        <f t="shared" si="516"/>
        <v>0</v>
      </c>
      <c r="AI208" s="46">
        <f t="shared" si="516"/>
        <v>0</v>
      </c>
      <c r="AJ208" s="46">
        <f t="shared" si="516"/>
        <v>0</v>
      </c>
      <c r="AK208" s="46">
        <f t="shared" si="516"/>
        <v>0</v>
      </c>
      <c r="AL208" s="46">
        <f t="shared" si="516"/>
        <v>0</v>
      </c>
      <c r="AM208" s="46">
        <f t="shared" si="516"/>
        <v>0</v>
      </c>
      <c r="AN208" s="46">
        <f t="shared" si="516"/>
        <v>0</v>
      </c>
      <c r="AO208" s="46">
        <f t="shared" si="516"/>
        <v>0</v>
      </c>
      <c r="AP208" s="46">
        <f t="shared" si="516"/>
        <v>0</v>
      </c>
      <c r="AQ208" s="46">
        <f t="shared" si="516"/>
        <v>0</v>
      </c>
      <c r="AR208" s="46">
        <f t="shared" si="516"/>
        <v>0</v>
      </c>
      <c r="AS208" s="46">
        <f t="shared" si="516"/>
        <v>0</v>
      </c>
      <c r="AT208" s="46">
        <f t="shared" si="516"/>
        <v>0</v>
      </c>
      <c r="AU208" s="46">
        <f t="shared" si="516"/>
        <v>0</v>
      </c>
    </row>
    <row r="209" spans="1:47" x14ac:dyDescent="0.2">
      <c r="A209" s="8"/>
      <c r="B209" s="8"/>
      <c r="C209" s="8"/>
      <c r="D209" s="8" t="s">
        <v>106</v>
      </c>
      <c r="E209" s="8"/>
      <c r="F209" s="8"/>
      <c r="G209" s="8"/>
      <c r="H209" s="9" t="s">
        <v>3</v>
      </c>
      <c r="I209" s="8"/>
      <c r="J209" s="8"/>
      <c r="K209" s="8"/>
      <c r="L209" s="46">
        <f t="shared" ref="L209" si="517">$I198*L208</f>
        <v>0</v>
      </c>
      <c r="M209" s="46">
        <f t="shared" ref="M209" si="518">$I198*M208</f>
        <v>0</v>
      </c>
      <c r="N209" s="46">
        <f t="shared" ref="N209" si="519">$I198*N208</f>
        <v>0</v>
      </c>
      <c r="O209" s="46">
        <f t="shared" ref="O209" si="520">$I198*O208</f>
        <v>0</v>
      </c>
      <c r="P209" s="46">
        <f t="shared" ref="P209" si="521">$I198*P208</f>
        <v>0</v>
      </c>
      <c r="Q209" s="46">
        <f t="shared" ref="Q209" si="522">$I198*Q208</f>
        <v>0</v>
      </c>
      <c r="R209" s="46">
        <f t="shared" ref="R209" si="523">$I198*R208</f>
        <v>0</v>
      </c>
      <c r="S209" s="46">
        <f t="shared" ref="S209" si="524">$I198*S208</f>
        <v>0</v>
      </c>
      <c r="T209" s="46">
        <f t="shared" ref="T209" si="525">$I198*T208</f>
        <v>0</v>
      </c>
      <c r="U209" s="46">
        <f t="shared" ref="U209" si="526">$I198*U208</f>
        <v>0</v>
      </c>
      <c r="V209" s="46">
        <f t="shared" ref="V209" si="527">$I198*V208</f>
        <v>0</v>
      </c>
      <c r="W209" s="46">
        <f t="shared" ref="W209" si="528">$I198*W208</f>
        <v>0</v>
      </c>
      <c r="X209" s="46">
        <f t="shared" ref="X209" si="529">$I198*X208</f>
        <v>0</v>
      </c>
      <c r="Y209" s="46">
        <f t="shared" ref="Y209" si="530">$I198*Y208</f>
        <v>0</v>
      </c>
      <c r="Z209" s="46">
        <f t="shared" ref="Z209" si="531">$I198*Z208</f>
        <v>0</v>
      </c>
      <c r="AA209" s="46">
        <f t="shared" ref="AA209" si="532">$I198*AA208</f>
        <v>0</v>
      </c>
      <c r="AB209" s="46">
        <f t="shared" ref="AB209" si="533">$I198*AB208</f>
        <v>0</v>
      </c>
      <c r="AC209" s="46">
        <f t="shared" ref="AC209" si="534">$I198*AC208</f>
        <v>0</v>
      </c>
      <c r="AD209" s="46">
        <f t="shared" ref="AD209" si="535">$I198*AD208</f>
        <v>0</v>
      </c>
      <c r="AE209" s="46">
        <f t="shared" ref="AE209" si="536">$I198*AE208</f>
        <v>0</v>
      </c>
      <c r="AF209" s="46">
        <f t="shared" ref="AF209" si="537">$I198*AF208</f>
        <v>0</v>
      </c>
      <c r="AG209" s="46">
        <f t="shared" ref="AG209" si="538">$I198*AG208</f>
        <v>0</v>
      </c>
      <c r="AH209" s="46">
        <f t="shared" ref="AH209" si="539">$I198*AH208</f>
        <v>0</v>
      </c>
      <c r="AI209" s="46">
        <f t="shared" ref="AI209" si="540">$I198*AI208</f>
        <v>0</v>
      </c>
      <c r="AJ209" s="46">
        <f t="shared" ref="AJ209" si="541">$I198*AJ208</f>
        <v>0</v>
      </c>
      <c r="AK209" s="46">
        <f t="shared" ref="AK209" si="542">$I198*AK208</f>
        <v>0</v>
      </c>
      <c r="AL209" s="46">
        <f t="shared" ref="AL209" si="543">$I198*AL208</f>
        <v>0</v>
      </c>
      <c r="AM209" s="46">
        <f t="shared" ref="AM209" si="544">$I198*AM208</f>
        <v>0</v>
      </c>
      <c r="AN209" s="46">
        <f t="shared" ref="AN209" si="545">$I198*AN208</f>
        <v>0</v>
      </c>
      <c r="AO209" s="46">
        <f t="shared" ref="AO209" si="546">$I198*AO208</f>
        <v>0</v>
      </c>
      <c r="AP209" s="46">
        <f t="shared" ref="AP209" si="547">$I198*AP208</f>
        <v>0</v>
      </c>
      <c r="AQ209" s="46">
        <f t="shared" ref="AQ209" si="548">$I198*AQ208</f>
        <v>0</v>
      </c>
      <c r="AR209" s="46">
        <f t="shared" ref="AR209" si="549">$I198*AR208</f>
        <v>0</v>
      </c>
      <c r="AS209" s="46">
        <f t="shared" ref="AS209" si="550">$I198*AS208</f>
        <v>0</v>
      </c>
      <c r="AT209" s="46">
        <f t="shared" ref="AT209" si="551">$I198*AT208</f>
        <v>0</v>
      </c>
      <c r="AU209" s="46">
        <f t="shared" ref="AU209" si="552">$I198*AU208</f>
        <v>0</v>
      </c>
    </row>
    <row r="210" spans="1:47" x14ac:dyDescent="0.2">
      <c r="A210" s="8"/>
      <c r="B210" s="8"/>
      <c r="C210" s="8"/>
      <c r="D210" s="8" t="s">
        <v>107</v>
      </c>
      <c r="E210" s="8"/>
      <c r="F210" s="8"/>
      <c r="G210" s="8"/>
      <c r="H210" s="9" t="s">
        <v>77</v>
      </c>
      <c r="I210" s="8"/>
      <c r="J210" s="8"/>
      <c r="K210" s="8"/>
      <c r="L210" s="46">
        <f t="shared" ref="L210:AU210" si="553">MAX(K210+$I192-L$31,0)*$I195</f>
        <v>0</v>
      </c>
      <c r="M210" s="46">
        <f t="shared" si="553"/>
        <v>0</v>
      </c>
      <c r="N210" s="46">
        <f t="shared" si="553"/>
        <v>0</v>
      </c>
      <c r="O210" s="46">
        <f t="shared" si="553"/>
        <v>0</v>
      </c>
      <c r="P210" s="46">
        <f t="shared" si="553"/>
        <v>0</v>
      </c>
      <c r="Q210" s="46">
        <f t="shared" si="553"/>
        <v>0</v>
      </c>
      <c r="R210" s="46">
        <f t="shared" si="553"/>
        <v>0</v>
      </c>
      <c r="S210" s="46">
        <f t="shared" si="553"/>
        <v>0</v>
      </c>
      <c r="T210" s="46">
        <f t="shared" si="553"/>
        <v>0</v>
      </c>
      <c r="U210" s="46">
        <f t="shared" si="553"/>
        <v>0</v>
      </c>
      <c r="V210" s="46">
        <f t="shared" si="553"/>
        <v>0</v>
      </c>
      <c r="W210" s="46">
        <f t="shared" si="553"/>
        <v>0</v>
      </c>
      <c r="X210" s="46">
        <f t="shared" si="553"/>
        <v>0</v>
      </c>
      <c r="Y210" s="46">
        <f t="shared" si="553"/>
        <v>0</v>
      </c>
      <c r="Z210" s="46">
        <f t="shared" si="553"/>
        <v>0</v>
      </c>
      <c r="AA210" s="46">
        <f t="shared" si="553"/>
        <v>0</v>
      </c>
      <c r="AB210" s="46">
        <f t="shared" si="553"/>
        <v>0</v>
      </c>
      <c r="AC210" s="46">
        <f t="shared" si="553"/>
        <v>0</v>
      </c>
      <c r="AD210" s="46">
        <f t="shared" si="553"/>
        <v>0</v>
      </c>
      <c r="AE210" s="46">
        <f t="shared" si="553"/>
        <v>0</v>
      </c>
      <c r="AF210" s="46">
        <f t="shared" si="553"/>
        <v>0</v>
      </c>
      <c r="AG210" s="46">
        <f t="shared" si="553"/>
        <v>0</v>
      </c>
      <c r="AH210" s="46">
        <f t="shared" si="553"/>
        <v>0</v>
      </c>
      <c r="AI210" s="46">
        <f t="shared" si="553"/>
        <v>0</v>
      </c>
      <c r="AJ210" s="46">
        <f t="shared" si="553"/>
        <v>0</v>
      </c>
      <c r="AK210" s="46">
        <f t="shared" si="553"/>
        <v>0</v>
      </c>
      <c r="AL210" s="46">
        <f t="shared" si="553"/>
        <v>0</v>
      </c>
      <c r="AM210" s="46">
        <f t="shared" si="553"/>
        <v>0</v>
      </c>
      <c r="AN210" s="46">
        <f t="shared" si="553"/>
        <v>0</v>
      </c>
      <c r="AO210" s="46">
        <f t="shared" si="553"/>
        <v>0</v>
      </c>
      <c r="AP210" s="46">
        <f t="shared" si="553"/>
        <v>0</v>
      </c>
      <c r="AQ210" s="46">
        <f t="shared" si="553"/>
        <v>0</v>
      </c>
      <c r="AR210" s="46">
        <f t="shared" si="553"/>
        <v>0</v>
      </c>
      <c r="AS210" s="46">
        <f t="shared" si="553"/>
        <v>0</v>
      </c>
      <c r="AT210" s="46">
        <f t="shared" si="553"/>
        <v>0</v>
      </c>
      <c r="AU210" s="46">
        <f t="shared" si="553"/>
        <v>0</v>
      </c>
    </row>
    <row r="211" spans="1:47" x14ac:dyDescent="0.2">
      <c r="A211" s="8"/>
      <c r="B211" s="8"/>
      <c r="C211" s="8"/>
      <c r="D211" s="8"/>
      <c r="E211" s="8"/>
      <c r="F211" s="8"/>
      <c r="G211" s="8"/>
      <c r="H211" s="9"/>
      <c r="I211" s="8"/>
      <c r="J211" s="8"/>
      <c r="K211" s="8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</row>
    <row r="212" spans="1:47" x14ac:dyDescent="0.2">
      <c r="A212" s="8"/>
      <c r="B212" s="8"/>
      <c r="C212" s="8"/>
      <c r="D212" s="8" t="s">
        <v>109</v>
      </c>
      <c r="E212" s="8"/>
      <c r="F212" s="8"/>
      <c r="G212" s="8"/>
      <c r="H212" s="9" t="s">
        <v>113</v>
      </c>
      <c r="I212" s="8"/>
      <c r="J212" s="8"/>
      <c r="K212" s="8"/>
      <c r="L212" s="46">
        <f t="shared" ref="L212:AU212" si="554">ROUNDUP(MAX(0,L$32-$I193)/$I200,0)</f>
        <v>3</v>
      </c>
      <c r="M212" s="46">
        <f t="shared" si="554"/>
        <v>3</v>
      </c>
      <c r="N212" s="46">
        <f t="shared" si="554"/>
        <v>3</v>
      </c>
      <c r="O212" s="46">
        <f t="shared" si="554"/>
        <v>3</v>
      </c>
      <c r="P212" s="46">
        <f t="shared" si="554"/>
        <v>3</v>
      </c>
      <c r="Q212" s="46">
        <f t="shared" si="554"/>
        <v>6</v>
      </c>
      <c r="R212" s="46">
        <f t="shared" si="554"/>
        <v>6</v>
      </c>
      <c r="S212" s="46">
        <f t="shared" si="554"/>
        <v>3</v>
      </c>
      <c r="T212" s="46">
        <f t="shared" si="554"/>
        <v>3</v>
      </c>
      <c r="U212" s="46">
        <f t="shared" si="554"/>
        <v>3</v>
      </c>
      <c r="V212" s="46">
        <f t="shared" si="554"/>
        <v>3</v>
      </c>
      <c r="W212" s="46">
        <f t="shared" si="554"/>
        <v>10</v>
      </c>
      <c r="X212" s="46">
        <f t="shared" si="554"/>
        <v>3</v>
      </c>
      <c r="Y212" s="46">
        <f t="shared" si="554"/>
        <v>3</v>
      </c>
      <c r="Z212" s="46">
        <f t="shared" si="554"/>
        <v>3</v>
      </c>
      <c r="AA212" s="46">
        <f t="shared" si="554"/>
        <v>3</v>
      </c>
      <c r="AB212" s="46">
        <f t="shared" si="554"/>
        <v>3</v>
      </c>
      <c r="AC212" s="46">
        <f t="shared" si="554"/>
        <v>7</v>
      </c>
      <c r="AD212" s="46">
        <f t="shared" si="554"/>
        <v>7</v>
      </c>
      <c r="AE212" s="46">
        <f t="shared" si="554"/>
        <v>3</v>
      </c>
      <c r="AF212" s="46">
        <f t="shared" si="554"/>
        <v>3</v>
      </c>
      <c r="AG212" s="46">
        <f t="shared" si="554"/>
        <v>3</v>
      </c>
      <c r="AH212" s="46">
        <f t="shared" si="554"/>
        <v>3</v>
      </c>
      <c r="AI212" s="46">
        <f t="shared" si="554"/>
        <v>10</v>
      </c>
      <c r="AJ212" s="46">
        <f t="shared" si="554"/>
        <v>4</v>
      </c>
      <c r="AK212" s="46">
        <f t="shared" si="554"/>
        <v>4</v>
      </c>
      <c r="AL212" s="46">
        <f t="shared" si="554"/>
        <v>4</v>
      </c>
      <c r="AM212" s="46">
        <f t="shared" si="554"/>
        <v>4</v>
      </c>
      <c r="AN212" s="46">
        <f t="shared" si="554"/>
        <v>4</v>
      </c>
      <c r="AO212" s="46">
        <f t="shared" si="554"/>
        <v>7</v>
      </c>
      <c r="AP212" s="46">
        <f t="shared" si="554"/>
        <v>7</v>
      </c>
      <c r="AQ212" s="46">
        <f t="shared" si="554"/>
        <v>4</v>
      </c>
      <c r="AR212" s="46">
        <f t="shared" si="554"/>
        <v>4</v>
      </c>
      <c r="AS212" s="46">
        <f t="shared" si="554"/>
        <v>4</v>
      </c>
      <c r="AT212" s="46">
        <f t="shared" si="554"/>
        <v>4</v>
      </c>
      <c r="AU212" s="46">
        <f t="shared" si="554"/>
        <v>11</v>
      </c>
    </row>
    <row r="213" spans="1:47" x14ac:dyDescent="0.2">
      <c r="A213" s="8"/>
      <c r="B213" s="8"/>
      <c r="C213" s="8"/>
      <c r="D213" s="8" t="s">
        <v>108</v>
      </c>
      <c r="E213" s="8"/>
      <c r="F213" s="8"/>
      <c r="G213" s="8"/>
      <c r="H213" s="9" t="s">
        <v>3</v>
      </c>
      <c r="I213" s="8"/>
      <c r="J213" s="8"/>
      <c r="K213" s="8"/>
      <c r="L213" s="46">
        <f t="shared" ref="L213" si="555">L212*$I199</f>
        <v>135</v>
      </c>
      <c r="M213" s="46">
        <f t="shared" ref="M213" si="556">M212*$I199</f>
        <v>135</v>
      </c>
      <c r="N213" s="46">
        <f t="shared" ref="N213" si="557">N212*$I199</f>
        <v>135</v>
      </c>
      <c r="O213" s="46">
        <f t="shared" ref="O213" si="558">O212*$I199</f>
        <v>135</v>
      </c>
      <c r="P213" s="46">
        <f t="shared" ref="P213" si="559">P212*$I199</f>
        <v>135</v>
      </c>
      <c r="Q213" s="46">
        <f t="shared" ref="Q213" si="560">Q212*$I199</f>
        <v>270</v>
      </c>
      <c r="R213" s="46">
        <f t="shared" ref="R213" si="561">R212*$I199</f>
        <v>270</v>
      </c>
      <c r="S213" s="46">
        <f t="shared" ref="S213" si="562">S212*$I199</f>
        <v>135</v>
      </c>
      <c r="T213" s="46">
        <f t="shared" ref="T213" si="563">T212*$I199</f>
        <v>135</v>
      </c>
      <c r="U213" s="46">
        <f t="shared" ref="U213" si="564">U212*$I199</f>
        <v>135</v>
      </c>
      <c r="V213" s="46">
        <f t="shared" ref="V213" si="565">V212*$I199</f>
        <v>135</v>
      </c>
      <c r="W213" s="46">
        <f t="shared" ref="W213" si="566">W212*$I199</f>
        <v>450</v>
      </c>
      <c r="X213" s="46">
        <f t="shared" ref="X213" si="567">X212*$I199</f>
        <v>135</v>
      </c>
      <c r="Y213" s="46">
        <f t="shared" ref="Y213" si="568">Y212*$I199</f>
        <v>135</v>
      </c>
      <c r="Z213" s="46">
        <f t="shared" ref="Z213" si="569">Z212*$I199</f>
        <v>135</v>
      </c>
      <c r="AA213" s="46">
        <f t="shared" ref="AA213" si="570">AA212*$I199</f>
        <v>135</v>
      </c>
      <c r="AB213" s="46">
        <f t="shared" ref="AB213" si="571">AB212*$I199</f>
        <v>135</v>
      </c>
      <c r="AC213" s="46">
        <f t="shared" ref="AC213" si="572">AC212*$I199</f>
        <v>315</v>
      </c>
      <c r="AD213" s="46">
        <f t="shared" ref="AD213" si="573">AD212*$I199</f>
        <v>315</v>
      </c>
      <c r="AE213" s="46">
        <f t="shared" ref="AE213" si="574">AE212*$I199</f>
        <v>135</v>
      </c>
      <c r="AF213" s="46">
        <f t="shared" ref="AF213" si="575">AF212*$I199</f>
        <v>135</v>
      </c>
      <c r="AG213" s="46">
        <f t="shared" ref="AG213" si="576">AG212*$I199</f>
        <v>135</v>
      </c>
      <c r="AH213" s="46">
        <f t="shared" ref="AH213" si="577">AH212*$I199</f>
        <v>135</v>
      </c>
      <c r="AI213" s="46">
        <f t="shared" ref="AI213" si="578">AI212*$I199</f>
        <v>450</v>
      </c>
      <c r="AJ213" s="46">
        <f t="shared" ref="AJ213" si="579">AJ212*$I199</f>
        <v>180</v>
      </c>
      <c r="AK213" s="46">
        <f t="shared" ref="AK213" si="580">AK212*$I199</f>
        <v>180</v>
      </c>
      <c r="AL213" s="46">
        <f t="shared" ref="AL213" si="581">AL212*$I199</f>
        <v>180</v>
      </c>
      <c r="AM213" s="46">
        <f t="shared" ref="AM213" si="582">AM212*$I199</f>
        <v>180</v>
      </c>
      <c r="AN213" s="46">
        <f t="shared" ref="AN213" si="583">AN212*$I199</f>
        <v>180</v>
      </c>
      <c r="AO213" s="46">
        <f t="shared" ref="AO213" si="584">AO212*$I199</f>
        <v>315</v>
      </c>
      <c r="AP213" s="46">
        <f t="shared" ref="AP213" si="585">AP212*$I199</f>
        <v>315</v>
      </c>
      <c r="AQ213" s="46">
        <f t="shared" ref="AQ213" si="586">AQ212*$I199</f>
        <v>180</v>
      </c>
      <c r="AR213" s="46">
        <f t="shared" ref="AR213" si="587">AR212*$I199</f>
        <v>180</v>
      </c>
      <c r="AS213" s="46">
        <f t="shared" ref="AS213" si="588">AS212*$I199</f>
        <v>180</v>
      </c>
      <c r="AT213" s="46">
        <f t="shared" ref="AT213" si="589">AT212*$I199</f>
        <v>180</v>
      </c>
      <c r="AU213" s="46">
        <f t="shared" ref="AU213" si="590">AU212*$I199</f>
        <v>495</v>
      </c>
    </row>
    <row r="214" spans="1:47" x14ac:dyDescent="0.2">
      <c r="A214" s="8"/>
      <c r="B214" s="8"/>
      <c r="C214" s="8"/>
      <c r="D214" s="47" t="s">
        <v>110</v>
      </c>
      <c r="E214" s="8"/>
      <c r="F214" s="8"/>
      <c r="G214" s="8"/>
      <c r="H214" s="9" t="s">
        <v>3</v>
      </c>
      <c r="I214" s="8"/>
      <c r="J214" s="8">
        <f>SUM(L214:AU214)</f>
        <v>12230.895000000002</v>
      </c>
      <c r="K214" s="8"/>
      <c r="L214" s="44">
        <f t="shared" ref="L214:AU214" si="591">SUM(L202,L205,L209,L213)</f>
        <v>233.5</v>
      </c>
      <c r="M214" s="44">
        <f t="shared" si="591"/>
        <v>233.5</v>
      </c>
      <c r="N214" s="44">
        <f t="shared" si="591"/>
        <v>233.5</v>
      </c>
      <c r="O214" s="44">
        <f t="shared" si="591"/>
        <v>233.5</v>
      </c>
      <c r="P214" s="44">
        <f t="shared" si="591"/>
        <v>233.5</v>
      </c>
      <c r="Q214" s="44">
        <f t="shared" si="591"/>
        <v>457</v>
      </c>
      <c r="R214" s="44">
        <f t="shared" si="591"/>
        <v>457</v>
      </c>
      <c r="S214" s="44">
        <f t="shared" si="591"/>
        <v>233.5</v>
      </c>
      <c r="T214" s="44">
        <f t="shared" si="591"/>
        <v>233.5</v>
      </c>
      <c r="U214" s="44">
        <f t="shared" si="591"/>
        <v>233.5</v>
      </c>
      <c r="V214" s="44">
        <f t="shared" si="591"/>
        <v>233.5</v>
      </c>
      <c r="W214" s="44">
        <f t="shared" si="591"/>
        <v>725.5</v>
      </c>
      <c r="X214" s="44">
        <f t="shared" si="591"/>
        <v>242.35</v>
      </c>
      <c r="Y214" s="44">
        <f t="shared" si="591"/>
        <v>242.35</v>
      </c>
      <c r="Z214" s="44">
        <f t="shared" si="591"/>
        <v>242.35</v>
      </c>
      <c r="AA214" s="44">
        <f t="shared" si="591"/>
        <v>242.35</v>
      </c>
      <c r="AB214" s="44">
        <f t="shared" si="591"/>
        <v>242.35</v>
      </c>
      <c r="AC214" s="44">
        <f t="shared" si="591"/>
        <v>515.27499999999998</v>
      </c>
      <c r="AD214" s="44">
        <f t="shared" si="591"/>
        <v>515.27499999999998</v>
      </c>
      <c r="AE214" s="44">
        <f t="shared" si="591"/>
        <v>242.35</v>
      </c>
      <c r="AF214" s="44">
        <f t="shared" si="591"/>
        <v>242.35</v>
      </c>
      <c r="AG214" s="44">
        <f t="shared" si="591"/>
        <v>242.35</v>
      </c>
      <c r="AH214" s="44">
        <f t="shared" si="591"/>
        <v>242.35</v>
      </c>
      <c r="AI214" s="44">
        <f t="shared" si="591"/>
        <v>743.2</v>
      </c>
      <c r="AJ214" s="44">
        <f t="shared" si="591"/>
        <v>296.64249999999998</v>
      </c>
      <c r="AK214" s="44">
        <f t="shared" si="591"/>
        <v>296.64249999999998</v>
      </c>
      <c r="AL214" s="44">
        <f t="shared" si="591"/>
        <v>296.64249999999998</v>
      </c>
      <c r="AM214" s="44">
        <f t="shared" si="591"/>
        <v>296.64249999999998</v>
      </c>
      <c r="AN214" s="44">
        <f t="shared" si="591"/>
        <v>296.64249999999998</v>
      </c>
      <c r="AO214" s="44">
        <f t="shared" si="591"/>
        <v>529.21375</v>
      </c>
      <c r="AP214" s="44">
        <f t="shared" si="591"/>
        <v>529.21375</v>
      </c>
      <c r="AQ214" s="44">
        <f t="shared" si="591"/>
        <v>296.64249999999998</v>
      </c>
      <c r="AR214" s="44">
        <f t="shared" si="591"/>
        <v>296.64249999999998</v>
      </c>
      <c r="AS214" s="44">
        <f t="shared" si="591"/>
        <v>296.64249999999998</v>
      </c>
      <c r="AT214" s="44">
        <f t="shared" si="591"/>
        <v>296.64249999999998</v>
      </c>
      <c r="AU214" s="44">
        <f t="shared" si="591"/>
        <v>806.78499999999997</v>
      </c>
    </row>
    <row r="215" spans="1:47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1:47" ht="12" customHeight="1" x14ac:dyDescent="0.2">
      <c r="A216" s="13">
        <f>MAX(A$3:A215)+0.01</f>
        <v>2.0399999999999991</v>
      </c>
      <c r="B216" s="13"/>
      <c r="C216" s="13" t="s">
        <v>116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s="8" customFormat="1" x14ac:dyDescent="0.2"/>
    <row r="218" spans="1:47" s="8" customFormat="1" x14ac:dyDescent="0.2">
      <c r="C218" s="10" t="s">
        <v>127</v>
      </c>
    </row>
    <row r="219" spans="1:47" s="8" customFormat="1" x14ac:dyDescent="0.2">
      <c r="D219" s="10" t="s">
        <v>124</v>
      </c>
      <c r="E219" s="34" t="s">
        <v>131</v>
      </c>
    </row>
    <row r="220" spans="1:47" s="8" customFormat="1" x14ac:dyDescent="0.2">
      <c r="D220" s="8" t="str">
        <f>I39</f>
        <v>Run</v>
      </c>
      <c r="E220" s="42">
        <f>J64</f>
        <v>10920</v>
      </c>
    </row>
    <row r="221" spans="1:47" s="8" customFormat="1" x14ac:dyDescent="0.2">
      <c r="D221" s="8" t="str">
        <f>I69</f>
        <v>Swim</v>
      </c>
      <c r="E221" s="42">
        <f>J94</f>
        <v>7582.1449999999977</v>
      </c>
    </row>
    <row r="222" spans="1:47" s="8" customFormat="1" x14ac:dyDescent="0.2">
      <c r="D222" s="8" t="str">
        <f>I99</f>
        <v>Bike</v>
      </c>
      <c r="E222" s="42">
        <f>J124</f>
        <v>10718.5</v>
      </c>
    </row>
    <row r="223" spans="1:47" s="8" customFormat="1" x14ac:dyDescent="0.2">
      <c r="D223" s="8" t="str">
        <f>I129</f>
        <v>Jump</v>
      </c>
      <c r="E223" s="42">
        <f>J154</f>
        <v>7726.75</v>
      </c>
    </row>
    <row r="224" spans="1:47" s="8" customFormat="1" x14ac:dyDescent="0.2">
      <c r="D224" s="8" t="str">
        <f>I159</f>
        <v>Kayak</v>
      </c>
      <c r="E224" s="42">
        <f>J184</f>
        <v>8513.2949999999983</v>
      </c>
    </row>
    <row r="225" spans="1:47" s="8" customFormat="1" x14ac:dyDescent="0.2">
      <c r="D225" s="8" t="str">
        <f>I189</f>
        <v>Skip</v>
      </c>
      <c r="E225" s="42">
        <f>J214</f>
        <v>12230.895000000002</v>
      </c>
    </row>
    <row r="226" spans="1:47" s="8" customFormat="1" x14ac:dyDescent="0.2">
      <c r="E226" s="42"/>
    </row>
    <row r="227" spans="1:47" s="8" customFormat="1" x14ac:dyDescent="0.2">
      <c r="D227" s="10" t="s">
        <v>125</v>
      </c>
      <c r="E227" s="42">
        <f>MIN(E220:E225)</f>
        <v>7582.1449999999977</v>
      </c>
    </row>
    <row r="228" spans="1:47" s="8" customFormat="1" x14ac:dyDescent="0.2">
      <c r="D228" s="8" t="s">
        <v>126</v>
      </c>
      <c r="E228" s="42" t="str">
        <f>INDEX(D220:D225,MATCH(E227,E220:E225,0))</f>
        <v>Swim</v>
      </c>
    </row>
    <row r="229" spans="1:47" s="8" customFormat="1" x14ac:dyDescent="0.2"/>
    <row r="230" spans="1:47" s="8" customFormat="1" x14ac:dyDescent="0.2">
      <c r="C230" s="10" t="s">
        <v>128</v>
      </c>
    </row>
    <row r="231" spans="1:47" s="8" customFormat="1" x14ac:dyDescent="0.2">
      <c r="D231" s="8" t="s">
        <v>129</v>
      </c>
      <c r="H231" s="9" t="s">
        <v>3</v>
      </c>
      <c r="L231" s="8">
        <f>SUM(K231,L124)</f>
        <v>105</v>
      </c>
      <c r="M231" s="8">
        <f t="shared" ref="M231:AU231" si="592">SUM(L231,M124)</f>
        <v>210</v>
      </c>
      <c r="N231" s="8">
        <f t="shared" si="592"/>
        <v>315</v>
      </c>
      <c r="O231" s="8">
        <f t="shared" si="592"/>
        <v>420</v>
      </c>
      <c r="P231" s="8">
        <f t="shared" si="592"/>
        <v>525</v>
      </c>
      <c r="Q231" s="8">
        <f t="shared" si="592"/>
        <v>1030</v>
      </c>
      <c r="R231" s="8">
        <f t="shared" si="592"/>
        <v>1535</v>
      </c>
      <c r="S231" s="8">
        <f t="shared" si="592"/>
        <v>1640</v>
      </c>
      <c r="T231" s="8">
        <f t="shared" si="592"/>
        <v>1745</v>
      </c>
      <c r="U231" s="8">
        <f t="shared" si="592"/>
        <v>1850</v>
      </c>
      <c r="V231" s="8">
        <f t="shared" si="592"/>
        <v>1955</v>
      </c>
      <c r="W231" s="8">
        <f t="shared" si="592"/>
        <v>2860</v>
      </c>
      <c r="X231" s="8">
        <f t="shared" si="592"/>
        <v>3005</v>
      </c>
      <c r="Y231" s="8">
        <f t="shared" si="592"/>
        <v>3150</v>
      </c>
      <c r="Z231" s="8">
        <f t="shared" si="592"/>
        <v>3295</v>
      </c>
      <c r="AA231" s="8">
        <f t="shared" si="592"/>
        <v>3440</v>
      </c>
      <c r="AB231" s="8">
        <f t="shared" si="592"/>
        <v>3585</v>
      </c>
      <c r="AC231" s="8">
        <f t="shared" si="592"/>
        <v>4167.5</v>
      </c>
      <c r="AD231" s="8">
        <f t="shared" si="592"/>
        <v>4750</v>
      </c>
      <c r="AE231" s="8">
        <f t="shared" si="592"/>
        <v>4895</v>
      </c>
      <c r="AF231" s="8">
        <f t="shared" si="592"/>
        <v>5040</v>
      </c>
      <c r="AG231" s="8">
        <f t="shared" si="592"/>
        <v>5185</v>
      </c>
      <c r="AH231" s="8">
        <f t="shared" si="592"/>
        <v>5330</v>
      </c>
      <c r="AI231" s="8">
        <f t="shared" si="592"/>
        <v>6315</v>
      </c>
      <c r="AJ231" s="8">
        <f t="shared" si="592"/>
        <v>6535.25</v>
      </c>
      <c r="AK231" s="8">
        <f t="shared" si="592"/>
        <v>6755.5</v>
      </c>
      <c r="AL231" s="8">
        <f t="shared" si="592"/>
        <v>6975.75</v>
      </c>
      <c r="AM231" s="8">
        <f t="shared" si="592"/>
        <v>7196</v>
      </c>
      <c r="AN231" s="8">
        <f t="shared" si="592"/>
        <v>7416.25</v>
      </c>
      <c r="AO231" s="8">
        <f t="shared" si="592"/>
        <v>8076.625</v>
      </c>
      <c r="AP231" s="8">
        <f t="shared" si="592"/>
        <v>8737</v>
      </c>
      <c r="AQ231" s="8">
        <f t="shared" si="592"/>
        <v>8957.25</v>
      </c>
      <c r="AR231" s="8">
        <f t="shared" si="592"/>
        <v>9177.5</v>
      </c>
      <c r="AS231" s="8">
        <f t="shared" si="592"/>
        <v>9397.75</v>
      </c>
      <c r="AT231" s="8">
        <f t="shared" si="592"/>
        <v>9618</v>
      </c>
      <c r="AU231" s="8">
        <f t="shared" si="592"/>
        <v>10718.5</v>
      </c>
    </row>
    <row r="232" spans="1:47" s="8" customFormat="1" x14ac:dyDescent="0.2">
      <c r="D232" s="8" t="s">
        <v>130</v>
      </c>
      <c r="H232" s="9" t="s">
        <v>3</v>
      </c>
      <c r="L232" s="8">
        <f>SUM(K232,L154)</f>
        <v>160</v>
      </c>
      <c r="M232" s="8">
        <f t="shared" ref="M232:AU232" si="593">SUM(L232,M154)</f>
        <v>320</v>
      </c>
      <c r="N232" s="8">
        <f t="shared" si="593"/>
        <v>480</v>
      </c>
      <c r="O232" s="8">
        <f t="shared" si="593"/>
        <v>640</v>
      </c>
      <c r="P232" s="8">
        <f t="shared" si="593"/>
        <v>800</v>
      </c>
      <c r="Q232" s="8">
        <f t="shared" si="593"/>
        <v>1085</v>
      </c>
      <c r="R232" s="8">
        <f t="shared" si="593"/>
        <v>1370</v>
      </c>
      <c r="S232" s="8">
        <f t="shared" si="593"/>
        <v>1530</v>
      </c>
      <c r="T232" s="8">
        <f t="shared" si="593"/>
        <v>1690</v>
      </c>
      <c r="U232" s="8">
        <f t="shared" si="593"/>
        <v>1850</v>
      </c>
      <c r="V232" s="8">
        <f t="shared" si="593"/>
        <v>2010</v>
      </c>
      <c r="W232" s="8">
        <f t="shared" si="593"/>
        <v>2420</v>
      </c>
      <c r="X232" s="8">
        <f t="shared" si="593"/>
        <v>2582.5</v>
      </c>
      <c r="Y232" s="8">
        <f t="shared" si="593"/>
        <v>2745</v>
      </c>
      <c r="Z232" s="8">
        <f t="shared" si="593"/>
        <v>2907.5</v>
      </c>
      <c r="AA232" s="8">
        <f t="shared" si="593"/>
        <v>3070</v>
      </c>
      <c r="AB232" s="8">
        <f t="shared" si="593"/>
        <v>3232.5</v>
      </c>
      <c r="AC232" s="8">
        <f t="shared" si="593"/>
        <v>3541.25</v>
      </c>
      <c r="AD232" s="8">
        <f t="shared" si="593"/>
        <v>3850</v>
      </c>
      <c r="AE232" s="8">
        <f t="shared" si="593"/>
        <v>4012.5</v>
      </c>
      <c r="AF232" s="8">
        <f t="shared" si="593"/>
        <v>4175</v>
      </c>
      <c r="AG232" s="8">
        <f t="shared" si="593"/>
        <v>4337.5</v>
      </c>
      <c r="AH232" s="8">
        <f t="shared" si="593"/>
        <v>4500</v>
      </c>
      <c r="AI232" s="8">
        <f t="shared" si="593"/>
        <v>4935</v>
      </c>
      <c r="AJ232" s="8">
        <f t="shared" si="593"/>
        <v>5120.125</v>
      </c>
      <c r="AK232" s="8">
        <f t="shared" si="593"/>
        <v>5305.25</v>
      </c>
      <c r="AL232" s="8">
        <f t="shared" si="593"/>
        <v>5490.375</v>
      </c>
      <c r="AM232" s="8">
        <f t="shared" si="593"/>
        <v>5675.5</v>
      </c>
      <c r="AN232" s="8">
        <f t="shared" si="593"/>
        <v>5860.625</v>
      </c>
      <c r="AO232" s="8">
        <f t="shared" si="593"/>
        <v>6193.3125</v>
      </c>
      <c r="AP232" s="8">
        <f t="shared" si="593"/>
        <v>6526</v>
      </c>
      <c r="AQ232" s="8">
        <f t="shared" si="593"/>
        <v>6711.125</v>
      </c>
      <c r="AR232" s="8">
        <f t="shared" si="593"/>
        <v>6896.25</v>
      </c>
      <c r="AS232" s="8">
        <f t="shared" si="593"/>
        <v>7081.375</v>
      </c>
      <c r="AT232" s="8">
        <f t="shared" si="593"/>
        <v>7266.5</v>
      </c>
      <c r="AU232" s="8">
        <f t="shared" si="593"/>
        <v>7726.75</v>
      </c>
    </row>
    <row r="233" spans="1:47" s="8" customFormat="1" x14ac:dyDescent="0.2">
      <c r="D233" s="8" t="s">
        <v>132</v>
      </c>
      <c r="H233" s="9" t="s">
        <v>3</v>
      </c>
      <c r="L233" s="8">
        <f>L231-L232</f>
        <v>-55</v>
      </c>
      <c r="M233" s="8">
        <f t="shared" ref="M233:AU233" si="594">M231-M232</f>
        <v>-110</v>
      </c>
      <c r="N233" s="8">
        <f t="shared" si="594"/>
        <v>-165</v>
      </c>
      <c r="O233" s="8">
        <f t="shared" si="594"/>
        <v>-220</v>
      </c>
      <c r="P233" s="8">
        <f t="shared" si="594"/>
        <v>-275</v>
      </c>
      <c r="Q233" s="8">
        <f t="shared" si="594"/>
        <v>-55</v>
      </c>
      <c r="R233" s="8">
        <f t="shared" si="594"/>
        <v>165</v>
      </c>
      <c r="S233" s="8">
        <f t="shared" si="594"/>
        <v>110</v>
      </c>
      <c r="T233" s="8">
        <f t="shared" si="594"/>
        <v>55</v>
      </c>
      <c r="U233" s="8">
        <f t="shared" si="594"/>
        <v>0</v>
      </c>
      <c r="V233" s="8">
        <f t="shared" si="594"/>
        <v>-55</v>
      </c>
      <c r="W233" s="8">
        <f t="shared" si="594"/>
        <v>440</v>
      </c>
      <c r="X233" s="8">
        <f t="shared" si="594"/>
        <v>422.5</v>
      </c>
      <c r="Y233" s="8">
        <f t="shared" si="594"/>
        <v>405</v>
      </c>
      <c r="Z233" s="8">
        <f t="shared" si="594"/>
        <v>387.5</v>
      </c>
      <c r="AA233" s="8">
        <f t="shared" si="594"/>
        <v>370</v>
      </c>
      <c r="AB233" s="8">
        <f t="shared" si="594"/>
        <v>352.5</v>
      </c>
      <c r="AC233" s="8">
        <f t="shared" si="594"/>
        <v>626.25</v>
      </c>
      <c r="AD233" s="8">
        <f t="shared" si="594"/>
        <v>900</v>
      </c>
      <c r="AE233" s="8">
        <f t="shared" si="594"/>
        <v>882.5</v>
      </c>
      <c r="AF233" s="8">
        <f t="shared" si="594"/>
        <v>865</v>
      </c>
      <c r="AG233" s="8">
        <f t="shared" si="594"/>
        <v>847.5</v>
      </c>
      <c r="AH233" s="8">
        <f t="shared" si="594"/>
        <v>830</v>
      </c>
      <c r="AI233" s="8">
        <f t="shared" si="594"/>
        <v>1380</v>
      </c>
      <c r="AJ233" s="8">
        <f t="shared" si="594"/>
        <v>1415.125</v>
      </c>
      <c r="AK233" s="8">
        <f t="shared" si="594"/>
        <v>1450.25</v>
      </c>
      <c r="AL233" s="8">
        <f t="shared" si="594"/>
        <v>1485.375</v>
      </c>
      <c r="AM233" s="8">
        <f t="shared" si="594"/>
        <v>1520.5</v>
      </c>
      <c r="AN233" s="8">
        <f t="shared" si="594"/>
        <v>1555.625</v>
      </c>
      <c r="AO233" s="8">
        <f t="shared" si="594"/>
        <v>1883.3125</v>
      </c>
      <c r="AP233" s="8">
        <f t="shared" si="594"/>
        <v>2211</v>
      </c>
      <c r="AQ233" s="8">
        <f t="shared" si="594"/>
        <v>2246.125</v>
      </c>
      <c r="AR233" s="8">
        <f t="shared" si="594"/>
        <v>2281.25</v>
      </c>
      <c r="AS233" s="8">
        <f t="shared" si="594"/>
        <v>2316.375</v>
      </c>
      <c r="AT233" s="8">
        <f t="shared" si="594"/>
        <v>2351.5</v>
      </c>
      <c r="AU233" s="8">
        <f t="shared" si="594"/>
        <v>2991.75</v>
      </c>
    </row>
    <row r="234" spans="1:47" s="8" customFormat="1" x14ac:dyDescent="0.2">
      <c r="D234" s="8" t="s">
        <v>133</v>
      </c>
      <c r="H234" s="9" t="s">
        <v>79</v>
      </c>
      <c r="J234" s="8">
        <f>MATCH(0,L233:AU233,0)</f>
        <v>10</v>
      </c>
    </row>
    <row r="235" spans="1:47" s="8" customFormat="1" x14ac:dyDescent="0.2"/>
    <row r="236" spans="1:47" ht="12" customHeight="1" x14ac:dyDescent="0.2">
      <c r="A236" s="13">
        <f>MAX(A$3:A235)+0.01</f>
        <v>2.0499999999999989</v>
      </c>
      <c r="B236" s="13"/>
      <c r="C236" s="13" t="s">
        <v>115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x14ac:dyDescent="0.2">
      <c r="D237" s="8"/>
      <c r="E237" s="8"/>
      <c r="F237" s="8"/>
    </row>
    <row r="238" spans="1:47" x14ac:dyDescent="0.2">
      <c r="D238" s="42"/>
      <c r="E238" s="42" t="s">
        <v>123</v>
      </c>
      <c r="F238" s="8"/>
      <c r="H238" s="8" t="s">
        <v>117</v>
      </c>
    </row>
    <row r="239" spans="1:47" x14ac:dyDescent="0.2">
      <c r="B239" s="3">
        <v>43</v>
      </c>
      <c r="D239" s="8"/>
      <c r="E239" s="27">
        <f>SUM(AJ175:AU175)</f>
        <v>782.59500000000003</v>
      </c>
      <c r="F239" s="8"/>
      <c r="H239" s="35" t="s">
        <v>118</v>
      </c>
    </row>
    <row r="240" spans="1:47" x14ac:dyDescent="0.2">
      <c r="B240" s="3">
        <f t="shared" ref="B240:B244" si="595">B239+1</f>
        <v>44</v>
      </c>
      <c r="D240" s="8"/>
      <c r="E240" s="27">
        <f>AU89</f>
        <v>24.6</v>
      </c>
      <c r="F240" s="8"/>
      <c r="H240" s="35" t="s">
        <v>119</v>
      </c>
    </row>
    <row r="241" spans="1:47" x14ac:dyDescent="0.2">
      <c r="B241" s="3">
        <f t="shared" si="595"/>
        <v>45</v>
      </c>
      <c r="D241" s="8"/>
      <c r="E241" s="27">
        <f>SUM(L213:AU213)</f>
        <v>7245</v>
      </c>
      <c r="F241" s="8"/>
      <c r="H241" s="35" t="s">
        <v>120</v>
      </c>
    </row>
    <row r="242" spans="1:47" x14ac:dyDescent="0.2">
      <c r="B242" s="3">
        <f t="shared" si="595"/>
        <v>46</v>
      </c>
      <c r="D242" s="8"/>
      <c r="E242" s="27">
        <f>SUM(L124:AS124)</f>
        <v>9397.75</v>
      </c>
      <c r="F242" s="8"/>
      <c r="H242" s="35" t="s">
        <v>119</v>
      </c>
    </row>
    <row r="243" spans="1:47" x14ac:dyDescent="0.2">
      <c r="B243" s="3">
        <f t="shared" si="595"/>
        <v>47</v>
      </c>
      <c r="D243" s="8"/>
      <c r="E243" s="48" t="str">
        <f>E228</f>
        <v>Swim</v>
      </c>
      <c r="F243" s="8"/>
      <c r="H243" s="35" t="s">
        <v>118</v>
      </c>
    </row>
    <row r="244" spans="1:47" x14ac:dyDescent="0.2">
      <c r="B244" s="3">
        <f t="shared" si="595"/>
        <v>48</v>
      </c>
      <c r="D244" s="8"/>
      <c r="E244" s="8">
        <f>J234</f>
        <v>10</v>
      </c>
      <c r="F244" s="8"/>
      <c r="H244" s="35" t="s">
        <v>121</v>
      </c>
    </row>
    <row r="245" spans="1:47" x14ac:dyDescent="0.2">
      <c r="B245" s="49">
        <f t="shared" ref="B245:B248" si="596">B244+1</f>
        <v>49</v>
      </c>
      <c r="C245" s="50"/>
      <c r="D245" s="51"/>
      <c r="E245" s="52"/>
      <c r="F245" s="51"/>
      <c r="G245" s="49"/>
      <c r="H245" s="53" t="s">
        <v>122</v>
      </c>
    </row>
    <row r="246" spans="1:47" x14ac:dyDescent="0.2">
      <c r="B246" s="49">
        <f t="shared" si="596"/>
        <v>50</v>
      </c>
      <c r="C246" s="50"/>
      <c r="D246" s="51"/>
      <c r="E246" s="52"/>
      <c r="F246" s="51"/>
      <c r="G246" s="49"/>
      <c r="H246" s="53" t="s">
        <v>120</v>
      </c>
    </row>
    <row r="247" spans="1:47" x14ac:dyDescent="0.2">
      <c r="B247" s="49">
        <f t="shared" si="596"/>
        <v>51</v>
      </c>
      <c r="C247" s="50"/>
      <c r="D247" s="51"/>
      <c r="E247" s="52"/>
      <c r="F247" s="51"/>
      <c r="G247" s="49"/>
      <c r="H247" s="53" t="s">
        <v>121</v>
      </c>
    </row>
    <row r="248" spans="1:47" x14ac:dyDescent="0.2">
      <c r="B248" s="49">
        <f t="shared" si="596"/>
        <v>52</v>
      </c>
      <c r="C248" s="50"/>
      <c r="D248" s="51"/>
      <c r="E248" s="52"/>
      <c r="F248" s="51"/>
      <c r="G248" s="49"/>
      <c r="H248" s="53" t="s">
        <v>121</v>
      </c>
    </row>
    <row r="249" spans="1:47" x14ac:dyDescent="0.2">
      <c r="H249" s="35"/>
    </row>
    <row r="251" spans="1:47" ht="12" customHeight="1" x14ac:dyDescent="0.2">
      <c r="A251" s="13"/>
      <c r="B251" s="13"/>
      <c r="C251" s="13" t="s">
        <v>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AU251"/>
  <sheetViews>
    <sheetView showGridLines="0" tabSelected="1" zoomScaleNormal="100" zoomScalePageLayoutView="85" workbookViewId="0">
      <pane xSplit="9" ySplit="8" topLeftCell="J204" activePane="bottomRight" state="frozen"/>
      <selection pane="topRight" activeCell="J1" sqref="J1"/>
      <selection pane="bottomLeft" activeCell="A9" sqref="A9"/>
      <selection pane="bottomRight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5.7109375" style="3" customWidth="1"/>
    <col min="11" max="11" width="3.7109375" style="3" customWidth="1"/>
    <col min="12" max="47" width="12.7109375" style="3" customWidth="1"/>
    <col min="48" max="16384" width="8.85546875" style="3"/>
  </cols>
  <sheetData>
    <row r="1" spans="1:47" ht="23.25" x14ac:dyDescent="0.35">
      <c r="A1" s="20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8" customHeight="1" x14ac:dyDescent="0.25">
      <c r="A3" s="6">
        <v>2</v>
      </c>
      <c r="B3" s="2"/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s="8" customFormat="1" ht="12" customHeight="1" x14ac:dyDescent="0.2">
      <c r="A4" s="10" t="s">
        <v>147</v>
      </c>
      <c r="H4" s="9"/>
    </row>
    <row r="5" spans="1:47" s="8" customFormat="1" ht="12" customHeight="1" x14ac:dyDescent="0.2">
      <c r="H5" s="9"/>
    </row>
    <row r="6" spans="1:47" s="8" customFormat="1" ht="12" customHeight="1" x14ac:dyDescent="0.2">
      <c r="E6" s="10" t="s">
        <v>60</v>
      </c>
      <c r="H6" s="9"/>
      <c r="L6" s="39">
        <v>42370</v>
      </c>
      <c r="M6" s="11">
        <f>L7+1</f>
        <v>42401</v>
      </c>
      <c r="N6" s="11">
        <f t="shared" ref="N6:AU6" si="0">M7+1</f>
        <v>42430</v>
      </c>
      <c r="O6" s="11">
        <f t="shared" si="0"/>
        <v>42461</v>
      </c>
      <c r="P6" s="11">
        <f t="shared" si="0"/>
        <v>42491</v>
      </c>
      <c r="Q6" s="11">
        <f t="shared" si="0"/>
        <v>42522</v>
      </c>
      <c r="R6" s="11">
        <f t="shared" si="0"/>
        <v>42552</v>
      </c>
      <c r="S6" s="11">
        <f t="shared" si="0"/>
        <v>42583</v>
      </c>
      <c r="T6" s="11">
        <f t="shared" si="0"/>
        <v>42614</v>
      </c>
      <c r="U6" s="11">
        <f t="shared" si="0"/>
        <v>42644</v>
      </c>
      <c r="V6" s="11">
        <f t="shared" si="0"/>
        <v>42675</v>
      </c>
      <c r="W6" s="11">
        <f t="shared" si="0"/>
        <v>42705</v>
      </c>
      <c r="X6" s="11">
        <f t="shared" si="0"/>
        <v>42736</v>
      </c>
      <c r="Y6" s="11">
        <f t="shared" si="0"/>
        <v>42767</v>
      </c>
      <c r="Z6" s="11">
        <f t="shared" si="0"/>
        <v>42795</v>
      </c>
      <c r="AA6" s="11">
        <f t="shared" si="0"/>
        <v>42826</v>
      </c>
      <c r="AB6" s="11">
        <f t="shared" si="0"/>
        <v>42856</v>
      </c>
      <c r="AC6" s="11">
        <f t="shared" si="0"/>
        <v>42887</v>
      </c>
      <c r="AD6" s="11">
        <f t="shared" si="0"/>
        <v>42917</v>
      </c>
      <c r="AE6" s="11">
        <f t="shared" si="0"/>
        <v>42948</v>
      </c>
      <c r="AF6" s="11">
        <f t="shared" si="0"/>
        <v>42979</v>
      </c>
      <c r="AG6" s="11">
        <f t="shared" si="0"/>
        <v>43009</v>
      </c>
      <c r="AH6" s="11">
        <f t="shared" si="0"/>
        <v>43040</v>
      </c>
      <c r="AI6" s="11">
        <f t="shared" si="0"/>
        <v>43070</v>
      </c>
      <c r="AJ6" s="11">
        <f t="shared" si="0"/>
        <v>43101</v>
      </c>
      <c r="AK6" s="11">
        <f t="shared" si="0"/>
        <v>43132</v>
      </c>
      <c r="AL6" s="11">
        <f t="shared" si="0"/>
        <v>43160</v>
      </c>
      <c r="AM6" s="11">
        <f t="shared" si="0"/>
        <v>43191</v>
      </c>
      <c r="AN6" s="11">
        <f t="shared" si="0"/>
        <v>43221</v>
      </c>
      <c r="AO6" s="11">
        <f t="shared" si="0"/>
        <v>43252</v>
      </c>
      <c r="AP6" s="11">
        <f t="shared" si="0"/>
        <v>43282</v>
      </c>
      <c r="AQ6" s="11">
        <f t="shared" si="0"/>
        <v>43313</v>
      </c>
      <c r="AR6" s="11">
        <f t="shared" si="0"/>
        <v>43344</v>
      </c>
      <c r="AS6" s="11">
        <f t="shared" si="0"/>
        <v>43374</v>
      </c>
      <c r="AT6" s="11">
        <f t="shared" si="0"/>
        <v>43405</v>
      </c>
      <c r="AU6" s="11">
        <f t="shared" si="0"/>
        <v>43435</v>
      </c>
    </row>
    <row r="7" spans="1:47" s="8" customFormat="1" ht="12" customHeight="1" x14ac:dyDescent="0.2">
      <c r="E7" s="10" t="s">
        <v>61</v>
      </c>
      <c r="H7" s="9"/>
      <c r="L7" s="39">
        <f>EOMONTH(L6,0)</f>
        <v>42400</v>
      </c>
      <c r="M7" s="11">
        <f>EOMONTH(L6,1)</f>
        <v>42429</v>
      </c>
      <c r="N7" s="11">
        <f t="shared" ref="N7:AU7" si="1">EOMONTH(M6,1)</f>
        <v>42460</v>
      </c>
      <c r="O7" s="11">
        <f t="shared" si="1"/>
        <v>42490</v>
      </c>
      <c r="P7" s="11">
        <f t="shared" si="1"/>
        <v>42521</v>
      </c>
      <c r="Q7" s="11">
        <f t="shared" si="1"/>
        <v>42551</v>
      </c>
      <c r="R7" s="11">
        <f t="shared" si="1"/>
        <v>42582</v>
      </c>
      <c r="S7" s="11">
        <f t="shared" si="1"/>
        <v>42613</v>
      </c>
      <c r="T7" s="11">
        <f t="shared" si="1"/>
        <v>42643</v>
      </c>
      <c r="U7" s="11">
        <f t="shared" si="1"/>
        <v>42674</v>
      </c>
      <c r="V7" s="11">
        <f t="shared" si="1"/>
        <v>42704</v>
      </c>
      <c r="W7" s="11">
        <f t="shared" si="1"/>
        <v>42735</v>
      </c>
      <c r="X7" s="11">
        <f t="shared" si="1"/>
        <v>42766</v>
      </c>
      <c r="Y7" s="11">
        <f t="shared" si="1"/>
        <v>42794</v>
      </c>
      <c r="Z7" s="11">
        <f t="shared" si="1"/>
        <v>42825</v>
      </c>
      <c r="AA7" s="11">
        <f t="shared" si="1"/>
        <v>42855</v>
      </c>
      <c r="AB7" s="11">
        <f t="shared" si="1"/>
        <v>42886</v>
      </c>
      <c r="AC7" s="11">
        <f t="shared" si="1"/>
        <v>42916</v>
      </c>
      <c r="AD7" s="11">
        <f t="shared" si="1"/>
        <v>42947</v>
      </c>
      <c r="AE7" s="11">
        <f t="shared" si="1"/>
        <v>42978</v>
      </c>
      <c r="AF7" s="11">
        <f t="shared" si="1"/>
        <v>43008</v>
      </c>
      <c r="AG7" s="11">
        <f t="shared" si="1"/>
        <v>43039</v>
      </c>
      <c r="AH7" s="11">
        <f t="shared" si="1"/>
        <v>43069</v>
      </c>
      <c r="AI7" s="11">
        <f t="shared" si="1"/>
        <v>43100</v>
      </c>
      <c r="AJ7" s="11">
        <f t="shared" si="1"/>
        <v>43131</v>
      </c>
      <c r="AK7" s="11">
        <f t="shared" si="1"/>
        <v>43159</v>
      </c>
      <c r="AL7" s="11">
        <f t="shared" si="1"/>
        <v>43190</v>
      </c>
      <c r="AM7" s="11">
        <f t="shared" si="1"/>
        <v>43220</v>
      </c>
      <c r="AN7" s="11">
        <f t="shared" si="1"/>
        <v>43251</v>
      </c>
      <c r="AO7" s="11">
        <f t="shared" si="1"/>
        <v>43281</v>
      </c>
      <c r="AP7" s="11">
        <f t="shared" si="1"/>
        <v>43312</v>
      </c>
      <c r="AQ7" s="11">
        <f t="shared" si="1"/>
        <v>43343</v>
      </c>
      <c r="AR7" s="11">
        <f t="shared" si="1"/>
        <v>43373</v>
      </c>
      <c r="AS7" s="11">
        <f t="shared" si="1"/>
        <v>43404</v>
      </c>
      <c r="AT7" s="11">
        <f t="shared" si="1"/>
        <v>43434</v>
      </c>
      <c r="AU7" s="11">
        <f t="shared" si="1"/>
        <v>43465</v>
      </c>
    </row>
    <row r="8" spans="1:47" s="8" customFormat="1" ht="12" customHeight="1" x14ac:dyDescent="0.2">
      <c r="E8" s="10" t="s">
        <v>62</v>
      </c>
      <c r="H8" s="9"/>
      <c r="L8" s="8">
        <f t="shared" ref="L8:AU8" si="2">K8+1</f>
        <v>1</v>
      </c>
      <c r="M8" s="8">
        <f t="shared" si="2"/>
        <v>2</v>
      </c>
      <c r="N8" s="8">
        <f t="shared" si="2"/>
        <v>3</v>
      </c>
      <c r="O8" s="12">
        <f t="shared" si="2"/>
        <v>4</v>
      </c>
      <c r="P8" s="8">
        <f t="shared" si="2"/>
        <v>5</v>
      </c>
      <c r="Q8" s="8">
        <f t="shared" si="2"/>
        <v>6</v>
      </c>
      <c r="R8" s="8">
        <f t="shared" si="2"/>
        <v>7</v>
      </c>
      <c r="S8" s="8">
        <f t="shared" si="2"/>
        <v>8</v>
      </c>
      <c r="T8" s="8">
        <f t="shared" si="2"/>
        <v>9</v>
      </c>
      <c r="U8" s="8">
        <f t="shared" si="2"/>
        <v>10</v>
      </c>
      <c r="V8" s="8">
        <f t="shared" si="2"/>
        <v>11</v>
      </c>
      <c r="W8" s="8">
        <f t="shared" si="2"/>
        <v>12</v>
      </c>
      <c r="X8" s="8">
        <f t="shared" si="2"/>
        <v>13</v>
      </c>
      <c r="Y8" s="8">
        <f t="shared" si="2"/>
        <v>14</v>
      </c>
      <c r="Z8" s="8">
        <f t="shared" si="2"/>
        <v>15</v>
      </c>
      <c r="AA8" s="8">
        <f t="shared" si="2"/>
        <v>16</v>
      </c>
      <c r="AB8" s="8">
        <f t="shared" si="2"/>
        <v>17</v>
      </c>
      <c r="AC8" s="8">
        <f t="shared" si="2"/>
        <v>18</v>
      </c>
      <c r="AD8" s="8">
        <f t="shared" si="2"/>
        <v>19</v>
      </c>
      <c r="AE8" s="8">
        <f t="shared" si="2"/>
        <v>20</v>
      </c>
      <c r="AF8" s="8">
        <f t="shared" si="2"/>
        <v>21</v>
      </c>
      <c r="AG8" s="8">
        <f t="shared" si="2"/>
        <v>22</v>
      </c>
      <c r="AH8" s="8">
        <f t="shared" si="2"/>
        <v>23</v>
      </c>
      <c r="AI8" s="8">
        <f t="shared" si="2"/>
        <v>24</v>
      </c>
      <c r="AJ8" s="8">
        <f t="shared" si="2"/>
        <v>25</v>
      </c>
      <c r="AK8" s="8">
        <f t="shared" si="2"/>
        <v>26</v>
      </c>
      <c r="AL8" s="8">
        <f t="shared" si="2"/>
        <v>27</v>
      </c>
      <c r="AM8" s="8">
        <f t="shared" si="2"/>
        <v>28</v>
      </c>
      <c r="AN8" s="8">
        <f t="shared" si="2"/>
        <v>29</v>
      </c>
      <c r="AO8" s="8">
        <f t="shared" si="2"/>
        <v>30</v>
      </c>
      <c r="AP8" s="8">
        <f t="shared" si="2"/>
        <v>31</v>
      </c>
      <c r="AQ8" s="8">
        <f t="shared" si="2"/>
        <v>32</v>
      </c>
      <c r="AR8" s="8">
        <f t="shared" si="2"/>
        <v>33</v>
      </c>
      <c r="AS8" s="8">
        <f t="shared" si="2"/>
        <v>34</v>
      </c>
      <c r="AT8" s="8">
        <f t="shared" si="2"/>
        <v>35</v>
      </c>
      <c r="AU8" s="8">
        <f t="shared" si="2"/>
        <v>36</v>
      </c>
    </row>
    <row r="9" spans="1:47" s="8" customFormat="1" ht="12" customHeight="1" x14ac:dyDescent="0.2">
      <c r="E9" s="10"/>
      <c r="H9" s="9" t="s">
        <v>0</v>
      </c>
      <c r="I9" s="9"/>
      <c r="J9" s="8" t="s">
        <v>114</v>
      </c>
      <c r="O9" s="12"/>
    </row>
    <row r="10" spans="1:47" s="8" customFormat="1" ht="12" customHeight="1" x14ac:dyDescent="0.2">
      <c r="E10" s="10"/>
      <c r="H10" s="9"/>
      <c r="L10" s="18"/>
      <c r="M10" s="18"/>
      <c r="N10" s="18"/>
      <c r="O10" s="25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47" ht="12" customHeight="1" x14ac:dyDescent="0.2">
      <c r="A11" s="13">
        <f>MAX(A$3:A10)+0.01</f>
        <v>2.0099999999999998</v>
      </c>
      <c r="B11" s="13"/>
      <c r="C11" s="13" t="s">
        <v>69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ht="12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 x14ac:dyDescent="0.2">
      <c r="A13" s="8"/>
      <c r="B13" s="8"/>
      <c r="C13" s="8" t="s">
        <v>66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 x14ac:dyDescent="0.2">
      <c r="A14" s="8"/>
      <c r="B14" s="8"/>
      <c r="C14" s="8" t="s">
        <v>63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 x14ac:dyDescent="0.2">
      <c r="A15" s="8"/>
      <c r="B15" s="8"/>
      <c r="C15" s="8" t="s">
        <v>64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x14ac:dyDescent="0.2">
      <c r="A16" s="8"/>
      <c r="B16" s="8"/>
      <c r="C16" s="8" t="s">
        <v>65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x14ac:dyDescent="0.2">
      <c r="A18" s="8"/>
      <c r="B18" s="8"/>
      <c r="C18" s="8" t="s">
        <v>67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x14ac:dyDescent="0.2">
      <c r="A20" s="8"/>
      <c r="B20" s="8"/>
      <c r="C20" s="8" t="s">
        <v>68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x14ac:dyDescent="0.2">
      <c r="A21" s="8"/>
      <c r="B21" s="8"/>
      <c r="C21" s="8" t="s">
        <v>112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x14ac:dyDescent="0.2">
      <c r="A23" s="8"/>
      <c r="B23" s="8"/>
      <c r="C23" s="8" t="s">
        <v>111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ht="12" customHeight="1" x14ac:dyDescent="0.2">
      <c r="A25" s="13">
        <f>MAX(A$3:A24)+0.01</f>
        <v>2.0199999999999996</v>
      </c>
      <c r="B25" s="13"/>
      <c r="C25" s="13" t="s">
        <v>70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x14ac:dyDescent="0.2">
      <c r="A27" s="8"/>
      <c r="B27" s="8"/>
      <c r="C27" s="8"/>
      <c r="D27" s="8" t="s">
        <v>71</v>
      </c>
      <c r="E27" s="8"/>
      <c r="F27" s="8"/>
      <c r="G27" s="8"/>
      <c r="H27" s="9" t="s">
        <v>79</v>
      </c>
      <c r="I27" s="8"/>
      <c r="J27" s="8"/>
      <c r="K27" s="8"/>
      <c r="L27" s="8">
        <f>MONTH(L7)</f>
        <v>1</v>
      </c>
      <c r="M27" s="8">
        <f t="shared" ref="M27:AU27" si="3">MONTH(M7)</f>
        <v>2</v>
      </c>
      <c r="N27" s="8">
        <f t="shared" si="3"/>
        <v>3</v>
      </c>
      <c r="O27" s="8">
        <f t="shared" si="3"/>
        <v>4</v>
      </c>
      <c r="P27" s="8">
        <f t="shared" si="3"/>
        <v>5</v>
      </c>
      <c r="Q27" s="8">
        <f t="shared" si="3"/>
        <v>6</v>
      </c>
      <c r="R27" s="8">
        <f t="shared" si="3"/>
        <v>7</v>
      </c>
      <c r="S27" s="8">
        <f t="shared" si="3"/>
        <v>8</v>
      </c>
      <c r="T27" s="8">
        <f t="shared" si="3"/>
        <v>9</v>
      </c>
      <c r="U27" s="8">
        <f t="shared" si="3"/>
        <v>10</v>
      </c>
      <c r="V27" s="8">
        <f t="shared" si="3"/>
        <v>11</v>
      </c>
      <c r="W27" s="8">
        <f t="shared" si="3"/>
        <v>12</v>
      </c>
      <c r="X27" s="8">
        <f t="shared" si="3"/>
        <v>1</v>
      </c>
      <c r="Y27" s="8">
        <f t="shared" si="3"/>
        <v>2</v>
      </c>
      <c r="Z27" s="8">
        <f t="shared" si="3"/>
        <v>3</v>
      </c>
      <c r="AA27" s="8">
        <f t="shared" si="3"/>
        <v>4</v>
      </c>
      <c r="AB27" s="8">
        <f t="shared" si="3"/>
        <v>5</v>
      </c>
      <c r="AC27" s="8">
        <f t="shared" si="3"/>
        <v>6</v>
      </c>
      <c r="AD27" s="8">
        <f t="shared" si="3"/>
        <v>7</v>
      </c>
      <c r="AE27" s="8">
        <f t="shared" si="3"/>
        <v>8</v>
      </c>
      <c r="AF27" s="8">
        <f t="shared" si="3"/>
        <v>9</v>
      </c>
      <c r="AG27" s="8">
        <f t="shared" si="3"/>
        <v>10</v>
      </c>
      <c r="AH27" s="8">
        <f t="shared" si="3"/>
        <v>11</v>
      </c>
      <c r="AI27" s="8">
        <f t="shared" si="3"/>
        <v>12</v>
      </c>
      <c r="AJ27" s="8">
        <f t="shared" si="3"/>
        <v>1</v>
      </c>
      <c r="AK27" s="8">
        <f t="shared" si="3"/>
        <v>2</v>
      </c>
      <c r="AL27" s="8">
        <f t="shared" si="3"/>
        <v>3</v>
      </c>
      <c r="AM27" s="8">
        <f t="shared" si="3"/>
        <v>4</v>
      </c>
      <c r="AN27" s="8">
        <f t="shared" si="3"/>
        <v>5</v>
      </c>
      <c r="AO27" s="8">
        <f t="shared" si="3"/>
        <v>6</v>
      </c>
      <c r="AP27" s="8">
        <f t="shared" si="3"/>
        <v>7</v>
      </c>
      <c r="AQ27" s="8">
        <f t="shared" si="3"/>
        <v>8</v>
      </c>
      <c r="AR27" s="8">
        <f t="shared" si="3"/>
        <v>9</v>
      </c>
      <c r="AS27" s="8">
        <f t="shared" si="3"/>
        <v>10</v>
      </c>
      <c r="AT27" s="8">
        <f t="shared" si="3"/>
        <v>11</v>
      </c>
      <c r="AU27" s="8">
        <f t="shared" si="3"/>
        <v>12</v>
      </c>
    </row>
    <row r="28" spans="1:47" x14ac:dyDescent="0.2">
      <c r="A28" s="8"/>
      <c r="B28" s="8"/>
      <c r="C28" s="8"/>
      <c r="D28" s="8" t="s">
        <v>72</v>
      </c>
      <c r="E28" s="8"/>
      <c r="F28" s="8"/>
      <c r="G28" s="8"/>
      <c r="H28" s="9" t="s">
        <v>79</v>
      </c>
      <c r="I28" s="8"/>
      <c r="J28" s="8"/>
      <c r="K28" s="8"/>
      <c r="L28" s="8">
        <f>K28+(L27=1)</f>
        <v>1</v>
      </c>
      <c r="M28" s="8">
        <f t="shared" ref="M28:AU28" si="4">L28+(M27=1)</f>
        <v>1</v>
      </c>
      <c r="N28" s="8">
        <f t="shared" si="4"/>
        <v>1</v>
      </c>
      <c r="O28" s="8">
        <f t="shared" si="4"/>
        <v>1</v>
      </c>
      <c r="P28" s="8">
        <f t="shared" si="4"/>
        <v>1</v>
      </c>
      <c r="Q28" s="8">
        <f t="shared" si="4"/>
        <v>1</v>
      </c>
      <c r="R28" s="8">
        <f t="shared" si="4"/>
        <v>1</v>
      </c>
      <c r="S28" s="8">
        <f t="shared" si="4"/>
        <v>1</v>
      </c>
      <c r="T28" s="8">
        <f t="shared" si="4"/>
        <v>1</v>
      </c>
      <c r="U28" s="8">
        <f t="shared" si="4"/>
        <v>1</v>
      </c>
      <c r="V28" s="8">
        <f t="shared" si="4"/>
        <v>1</v>
      </c>
      <c r="W28" s="8">
        <f t="shared" si="4"/>
        <v>1</v>
      </c>
      <c r="X28" s="8">
        <f t="shared" si="4"/>
        <v>2</v>
      </c>
      <c r="Y28" s="8">
        <f t="shared" si="4"/>
        <v>2</v>
      </c>
      <c r="Z28" s="8">
        <f t="shared" si="4"/>
        <v>2</v>
      </c>
      <c r="AA28" s="8">
        <f t="shared" si="4"/>
        <v>2</v>
      </c>
      <c r="AB28" s="8">
        <f t="shared" si="4"/>
        <v>2</v>
      </c>
      <c r="AC28" s="8">
        <f t="shared" si="4"/>
        <v>2</v>
      </c>
      <c r="AD28" s="8">
        <f t="shared" si="4"/>
        <v>2</v>
      </c>
      <c r="AE28" s="8">
        <f t="shared" si="4"/>
        <v>2</v>
      </c>
      <c r="AF28" s="8">
        <f t="shared" si="4"/>
        <v>2</v>
      </c>
      <c r="AG28" s="8">
        <f t="shared" si="4"/>
        <v>2</v>
      </c>
      <c r="AH28" s="8">
        <f t="shared" si="4"/>
        <v>2</v>
      </c>
      <c r="AI28" s="8">
        <f t="shared" si="4"/>
        <v>2</v>
      </c>
      <c r="AJ28" s="8">
        <f t="shared" si="4"/>
        <v>3</v>
      </c>
      <c r="AK28" s="8">
        <f t="shared" si="4"/>
        <v>3</v>
      </c>
      <c r="AL28" s="8">
        <f t="shared" si="4"/>
        <v>3</v>
      </c>
      <c r="AM28" s="8">
        <f t="shared" si="4"/>
        <v>3</v>
      </c>
      <c r="AN28" s="8">
        <f t="shared" si="4"/>
        <v>3</v>
      </c>
      <c r="AO28" s="8">
        <f t="shared" si="4"/>
        <v>3</v>
      </c>
      <c r="AP28" s="8">
        <f t="shared" si="4"/>
        <v>3</v>
      </c>
      <c r="AQ28" s="8">
        <f t="shared" si="4"/>
        <v>3</v>
      </c>
      <c r="AR28" s="8">
        <f t="shared" si="4"/>
        <v>3</v>
      </c>
      <c r="AS28" s="8">
        <f t="shared" si="4"/>
        <v>3</v>
      </c>
      <c r="AT28" s="8">
        <f t="shared" si="4"/>
        <v>3</v>
      </c>
      <c r="AU28" s="8">
        <f t="shared" si="4"/>
        <v>3</v>
      </c>
    </row>
    <row r="29" spans="1:47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x14ac:dyDescent="0.2">
      <c r="A30" s="8"/>
      <c r="B30" s="8"/>
      <c r="C30" s="8"/>
      <c r="D30" s="8" t="s">
        <v>73</v>
      </c>
      <c r="E30" s="8"/>
      <c r="F30" s="8"/>
      <c r="G30" s="8"/>
      <c r="H30" s="9" t="s">
        <v>76</v>
      </c>
      <c r="I30" s="8"/>
      <c r="J30" s="8"/>
      <c r="K30" s="8"/>
      <c r="L30" s="46">
        <f>INDEX(Data!$L47:$W47,L$27)*CHOOSE($F$34,1,0.5)*(1+Data!$L$51)^(L$28-1)</f>
        <v>300</v>
      </c>
      <c r="M30" s="46">
        <f>INDEX(Data!$L47:$W47,M$27)*CHOOSE($F$34,1,0.5)*(1+Data!$L$51)^(M$28-1)</f>
        <v>300</v>
      </c>
      <c r="N30" s="46">
        <f>INDEX(Data!$L47:$W47,N$27)*CHOOSE($F$34,1,0.5)*(1+Data!$L$51)^(N$28-1)</f>
        <v>300</v>
      </c>
      <c r="O30" s="46">
        <f>INDEX(Data!$L47:$W47,O$27)*CHOOSE($F$34,1,0.5)*(1+Data!$L$51)^(O$28-1)</f>
        <v>300</v>
      </c>
      <c r="P30" s="46">
        <f>INDEX(Data!$L47:$W47,P$27)*CHOOSE($F$34,1,0.5)*(1+Data!$L$51)^(P$28-1)</f>
        <v>300</v>
      </c>
      <c r="Q30" s="46">
        <f>INDEX(Data!$L47:$W47,Q$27)*CHOOSE($F$34,1,0.5)*(1+Data!$L$51)^(Q$28-1)</f>
        <v>450</v>
      </c>
      <c r="R30" s="46">
        <f>INDEX(Data!$L47:$W47,R$27)*CHOOSE($F$34,1,0.5)*(1+Data!$L$51)^(R$28-1)</f>
        <v>450</v>
      </c>
      <c r="S30" s="46">
        <f>INDEX(Data!$L47:$W47,S$27)*CHOOSE($F$34,1,0.5)*(1+Data!$L$51)^(S$28-1)</f>
        <v>300</v>
      </c>
      <c r="T30" s="46">
        <f>INDEX(Data!$L47:$W47,T$27)*CHOOSE($F$34,1,0.5)*(1+Data!$L$51)^(T$28-1)</f>
        <v>300</v>
      </c>
      <c r="U30" s="46">
        <f>INDEX(Data!$L47:$W47,U$27)*CHOOSE($F$34,1,0.5)*(1+Data!$L$51)^(U$28-1)</f>
        <v>300</v>
      </c>
      <c r="V30" s="46">
        <f>INDEX(Data!$L47:$W47,V$27)*CHOOSE($F$34,1,0.5)*(1+Data!$L$51)^(V$28-1)</f>
        <v>300</v>
      </c>
      <c r="W30" s="46">
        <f>INDEX(Data!$L47:$W47,W$27)*CHOOSE($F$34,1,0.5)*(1+Data!$L$51)^(W$28-1)</f>
        <v>600</v>
      </c>
      <c r="X30" s="46">
        <f>INDEX(Data!$L47:$W47,X$27)*CHOOSE($F$34,1,0.5)*(1+Data!$L$51)^(X$28-1)</f>
        <v>315</v>
      </c>
      <c r="Y30" s="46">
        <f>INDEX(Data!$L47:$W47,Y$27)*CHOOSE($F$34,1,0.5)*(1+Data!$L$51)^(Y$28-1)</f>
        <v>315</v>
      </c>
      <c r="Z30" s="46">
        <f>INDEX(Data!$L47:$W47,Z$27)*CHOOSE($F$34,1,0.5)*(1+Data!$L$51)^(Z$28-1)</f>
        <v>315</v>
      </c>
      <c r="AA30" s="46">
        <f>INDEX(Data!$L47:$W47,AA$27)*CHOOSE($F$34,1,0.5)*(1+Data!$L$51)^(AA$28-1)</f>
        <v>315</v>
      </c>
      <c r="AB30" s="46">
        <f>INDEX(Data!$L47:$W47,AB$27)*CHOOSE($F$34,1,0.5)*(1+Data!$L$51)^(AB$28-1)</f>
        <v>315</v>
      </c>
      <c r="AC30" s="46">
        <f>INDEX(Data!$L47:$W47,AC$27)*CHOOSE($F$34,1,0.5)*(1+Data!$L$51)^(AC$28-1)</f>
        <v>472.5</v>
      </c>
      <c r="AD30" s="46">
        <f>INDEX(Data!$L47:$W47,AD$27)*CHOOSE($F$34,1,0.5)*(1+Data!$L$51)^(AD$28-1)</f>
        <v>472.5</v>
      </c>
      <c r="AE30" s="46">
        <f>INDEX(Data!$L47:$W47,AE$27)*CHOOSE($F$34,1,0.5)*(1+Data!$L$51)^(AE$28-1)</f>
        <v>315</v>
      </c>
      <c r="AF30" s="46">
        <f>INDEX(Data!$L47:$W47,AF$27)*CHOOSE($F$34,1,0.5)*(1+Data!$L$51)^(AF$28-1)</f>
        <v>315</v>
      </c>
      <c r="AG30" s="46">
        <f>INDEX(Data!$L47:$W47,AG$27)*CHOOSE($F$34,1,0.5)*(1+Data!$L$51)^(AG$28-1)</f>
        <v>315</v>
      </c>
      <c r="AH30" s="46">
        <f>INDEX(Data!$L47:$W47,AH$27)*CHOOSE($F$34,1,0.5)*(1+Data!$L$51)^(AH$28-1)</f>
        <v>315</v>
      </c>
      <c r="AI30" s="46">
        <f>INDEX(Data!$L47:$W47,AI$27)*CHOOSE($F$34,1,0.5)*(1+Data!$L$51)^(AI$28-1)</f>
        <v>630</v>
      </c>
      <c r="AJ30" s="46">
        <f>INDEX(Data!$L47:$W47,AJ$27)*CHOOSE($F$34,1,0.5)*(1+Data!$L$51)^(AJ$28-1)</f>
        <v>330.75</v>
      </c>
      <c r="AK30" s="46">
        <f>INDEX(Data!$L47:$W47,AK$27)*CHOOSE($F$34,1,0.5)*(1+Data!$L$51)^(AK$28-1)</f>
        <v>330.75</v>
      </c>
      <c r="AL30" s="46">
        <f>INDEX(Data!$L47:$W47,AL$27)*CHOOSE($F$34,1,0.5)*(1+Data!$L$51)^(AL$28-1)</f>
        <v>330.75</v>
      </c>
      <c r="AM30" s="46">
        <f>INDEX(Data!$L47:$W47,AM$27)*CHOOSE($F$34,1,0.5)*(1+Data!$L$51)^(AM$28-1)</f>
        <v>330.75</v>
      </c>
      <c r="AN30" s="46">
        <f>INDEX(Data!$L47:$W47,AN$27)*CHOOSE($F$34,1,0.5)*(1+Data!$L$51)^(AN$28-1)</f>
        <v>330.75</v>
      </c>
      <c r="AO30" s="46">
        <f>INDEX(Data!$L47:$W47,AO$27)*CHOOSE($F$34,1,0.5)*(1+Data!$L$51)^(AO$28-1)</f>
        <v>496.125</v>
      </c>
      <c r="AP30" s="46">
        <f>INDEX(Data!$L47:$W47,AP$27)*CHOOSE($F$34,1,0.5)*(1+Data!$L$51)^(AP$28-1)</f>
        <v>496.125</v>
      </c>
      <c r="AQ30" s="46">
        <f>INDEX(Data!$L47:$W47,AQ$27)*CHOOSE($F$34,1,0.5)*(1+Data!$L$51)^(AQ$28-1)</f>
        <v>330.75</v>
      </c>
      <c r="AR30" s="46">
        <f>INDEX(Data!$L47:$W47,AR$27)*CHOOSE($F$34,1,0.5)*(1+Data!$L$51)^(AR$28-1)</f>
        <v>330.75</v>
      </c>
      <c r="AS30" s="46">
        <f>INDEX(Data!$L47:$W47,AS$27)*CHOOSE($F$34,1,0.5)*(1+Data!$L$51)^(AS$28-1)</f>
        <v>330.75</v>
      </c>
      <c r="AT30" s="46">
        <f>INDEX(Data!$L47:$W47,AT$27)*CHOOSE($F$34,1,0.5)*(1+Data!$L$51)^(AT$28-1)</f>
        <v>330.75</v>
      </c>
      <c r="AU30" s="46">
        <f>INDEX(Data!$L47:$W47,AU$27)*CHOOSE($F$34,1,0.5)*(1+Data!$L$51)^(AU$28-1)</f>
        <v>661.5</v>
      </c>
    </row>
    <row r="31" spans="1:47" x14ac:dyDescent="0.2">
      <c r="A31" s="8"/>
      <c r="B31" s="8"/>
      <c r="C31" s="8"/>
      <c r="D31" s="8" t="s">
        <v>74</v>
      </c>
      <c r="E31" s="8"/>
      <c r="F31" s="8"/>
      <c r="G31" s="8"/>
      <c r="H31" s="9" t="s">
        <v>77</v>
      </c>
      <c r="I31" s="8"/>
      <c r="J31" s="8"/>
      <c r="K31" s="8"/>
      <c r="L31" s="46">
        <f>INDEX(Data!$L48:$W48,L$27)*CHOOSE($F$34,1,0.5)*(1+Data!$L$51)^(L$28-1)</f>
        <v>1000</v>
      </c>
      <c r="M31" s="46">
        <f>INDEX(Data!$L48:$W48,M$27)*CHOOSE($F$34,1,0.5)*(1+Data!$L$51)^(M$28-1)</f>
        <v>1000</v>
      </c>
      <c r="N31" s="46">
        <f>INDEX(Data!$L48:$W48,N$27)*CHOOSE($F$34,1,0.5)*(1+Data!$L$51)^(N$28-1)</f>
        <v>1000</v>
      </c>
      <c r="O31" s="46">
        <f>INDEX(Data!$L48:$W48,O$27)*CHOOSE($F$34,1,0.5)*(1+Data!$L$51)^(O$28-1)</f>
        <v>1000</v>
      </c>
      <c r="P31" s="46">
        <f>INDEX(Data!$L48:$W48,P$27)*CHOOSE($F$34,1,0.5)*(1+Data!$L$51)^(P$28-1)</f>
        <v>1000</v>
      </c>
      <c r="Q31" s="46">
        <f>INDEX(Data!$L48:$W48,Q$27)*CHOOSE($F$34,1,0.5)*(1+Data!$L$51)^(Q$28-1)</f>
        <v>1500</v>
      </c>
      <c r="R31" s="46">
        <f>INDEX(Data!$L48:$W48,R$27)*CHOOSE($F$34,1,0.5)*(1+Data!$L$51)^(R$28-1)</f>
        <v>1500</v>
      </c>
      <c r="S31" s="46">
        <f>INDEX(Data!$L48:$W48,S$27)*CHOOSE($F$34,1,0.5)*(1+Data!$L$51)^(S$28-1)</f>
        <v>1000</v>
      </c>
      <c r="T31" s="46">
        <f>INDEX(Data!$L48:$W48,T$27)*CHOOSE($F$34,1,0.5)*(1+Data!$L$51)^(T$28-1)</f>
        <v>1000</v>
      </c>
      <c r="U31" s="46">
        <f>INDEX(Data!$L48:$W48,U$27)*CHOOSE($F$34,1,0.5)*(1+Data!$L$51)^(U$28-1)</f>
        <v>1000</v>
      </c>
      <c r="V31" s="46">
        <f>INDEX(Data!$L48:$W48,V$27)*CHOOSE($F$34,1,0.5)*(1+Data!$L$51)^(V$28-1)</f>
        <v>1000</v>
      </c>
      <c r="W31" s="46">
        <f>INDEX(Data!$L48:$W48,W$27)*CHOOSE($F$34,1,0.5)*(1+Data!$L$51)^(W$28-1)</f>
        <v>2000</v>
      </c>
      <c r="X31" s="46">
        <f>INDEX(Data!$L48:$W48,X$27)*CHOOSE($F$34,1,0.5)*(1+Data!$L$51)^(X$28-1)</f>
        <v>1050</v>
      </c>
      <c r="Y31" s="46">
        <f>INDEX(Data!$L48:$W48,Y$27)*CHOOSE($F$34,1,0.5)*(1+Data!$L$51)^(Y$28-1)</f>
        <v>1050</v>
      </c>
      <c r="Z31" s="46">
        <f>INDEX(Data!$L48:$W48,Z$27)*CHOOSE($F$34,1,0.5)*(1+Data!$L$51)^(Z$28-1)</f>
        <v>1050</v>
      </c>
      <c r="AA31" s="46">
        <f>INDEX(Data!$L48:$W48,AA$27)*CHOOSE($F$34,1,0.5)*(1+Data!$L$51)^(AA$28-1)</f>
        <v>1050</v>
      </c>
      <c r="AB31" s="46">
        <f>INDEX(Data!$L48:$W48,AB$27)*CHOOSE($F$34,1,0.5)*(1+Data!$L$51)^(AB$28-1)</f>
        <v>1050</v>
      </c>
      <c r="AC31" s="46">
        <f>INDEX(Data!$L48:$W48,AC$27)*CHOOSE($F$34,1,0.5)*(1+Data!$L$51)^(AC$28-1)</f>
        <v>1575</v>
      </c>
      <c r="AD31" s="46">
        <f>INDEX(Data!$L48:$W48,AD$27)*CHOOSE($F$34,1,0.5)*(1+Data!$L$51)^(AD$28-1)</f>
        <v>1575</v>
      </c>
      <c r="AE31" s="46">
        <f>INDEX(Data!$L48:$W48,AE$27)*CHOOSE($F$34,1,0.5)*(1+Data!$L$51)^(AE$28-1)</f>
        <v>1050</v>
      </c>
      <c r="AF31" s="46">
        <f>INDEX(Data!$L48:$W48,AF$27)*CHOOSE($F$34,1,0.5)*(1+Data!$L$51)^(AF$28-1)</f>
        <v>1050</v>
      </c>
      <c r="AG31" s="46">
        <f>INDEX(Data!$L48:$W48,AG$27)*CHOOSE($F$34,1,0.5)*(1+Data!$L$51)^(AG$28-1)</f>
        <v>1050</v>
      </c>
      <c r="AH31" s="46">
        <f>INDEX(Data!$L48:$W48,AH$27)*CHOOSE($F$34,1,0.5)*(1+Data!$L$51)^(AH$28-1)</f>
        <v>1050</v>
      </c>
      <c r="AI31" s="46">
        <f>INDEX(Data!$L48:$W48,AI$27)*CHOOSE($F$34,1,0.5)*(1+Data!$L$51)^(AI$28-1)</f>
        <v>2100</v>
      </c>
      <c r="AJ31" s="46">
        <f>INDEX(Data!$L48:$W48,AJ$27)*CHOOSE($F$34,1,0.5)*(1+Data!$L$51)^(AJ$28-1)</f>
        <v>1102.5</v>
      </c>
      <c r="AK31" s="46">
        <f>INDEX(Data!$L48:$W48,AK$27)*CHOOSE($F$34,1,0.5)*(1+Data!$L$51)^(AK$28-1)</f>
        <v>1102.5</v>
      </c>
      <c r="AL31" s="46">
        <f>INDEX(Data!$L48:$W48,AL$27)*CHOOSE($F$34,1,0.5)*(1+Data!$L$51)^(AL$28-1)</f>
        <v>1102.5</v>
      </c>
      <c r="AM31" s="46">
        <f>INDEX(Data!$L48:$W48,AM$27)*CHOOSE($F$34,1,0.5)*(1+Data!$L$51)^(AM$28-1)</f>
        <v>1102.5</v>
      </c>
      <c r="AN31" s="46">
        <f>INDEX(Data!$L48:$W48,AN$27)*CHOOSE($F$34,1,0.5)*(1+Data!$L$51)^(AN$28-1)</f>
        <v>1102.5</v>
      </c>
      <c r="AO31" s="46">
        <f>INDEX(Data!$L48:$W48,AO$27)*CHOOSE($F$34,1,0.5)*(1+Data!$L$51)^(AO$28-1)</f>
        <v>1653.75</v>
      </c>
      <c r="AP31" s="46">
        <f>INDEX(Data!$L48:$W48,AP$27)*CHOOSE($F$34,1,0.5)*(1+Data!$L$51)^(AP$28-1)</f>
        <v>1653.75</v>
      </c>
      <c r="AQ31" s="46">
        <f>INDEX(Data!$L48:$W48,AQ$27)*CHOOSE($F$34,1,0.5)*(1+Data!$L$51)^(AQ$28-1)</f>
        <v>1102.5</v>
      </c>
      <c r="AR31" s="46">
        <f>INDEX(Data!$L48:$W48,AR$27)*CHOOSE($F$34,1,0.5)*(1+Data!$L$51)^(AR$28-1)</f>
        <v>1102.5</v>
      </c>
      <c r="AS31" s="46">
        <f>INDEX(Data!$L48:$W48,AS$27)*CHOOSE($F$34,1,0.5)*(1+Data!$L$51)^(AS$28-1)</f>
        <v>1102.5</v>
      </c>
      <c r="AT31" s="46">
        <f>INDEX(Data!$L48:$W48,AT$27)*CHOOSE($F$34,1,0.5)*(1+Data!$L$51)^(AT$28-1)</f>
        <v>1102.5</v>
      </c>
      <c r="AU31" s="46">
        <f>INDEX(Data!$L48:$W48,AU$27)*CHOOSE($F$34,1,0.5)*(1+Data!$L$51)^(AU$28-1)</f>
        <v>2205</v>
      </c>
    </row>
    <row r="32" spans="1:47" x14ac:dyDescent="0.2">
      <c r="A32" s="8"/>
      <c r="B32" s="8"/>
      <c r="C32" s="8"/>
      <c r="D32" s="8" t="s">
        <v>75</v>
      </c>
      <c r="E32" s="8"/>
      <c r="F32" s="8"/>
      <c r="G32" s="8"/>
      <c r="H32" s="9" t="s">
        <v>78</v>
      </c>
      <c r="I32" s="8"/>
      <c r="J32" s="8"/>
      <c r="K32" s="8"/>
      <c r="L32" s="46">
        <f>INDEX(Data!$L49:$W49,L$27)*CHOOSE($F$34,1,0.5)*(1+Data!$L$51)^(L$28-1)</f>
        <v>2000</v>
      </c>
      <c r="M32" s="46">
        <f>INDEX(Data!$L49:$W49,M$27)*CHOOSE($F$34,1,0.5)*(1+Data!$L$51)^(M$28-1)</f>
        <v>2000</v>
      </c>
      <c r="N32" s="46">
        <f>INDEX(Data!$L49:$W49,N$27)*CHOOSE($F$34,1,0.5)*(1+Data!$L$51)^(N$28-1)</f>
        <v>2000</v>
      </c>
      <c r="O32" s="46">
        <f>INDEX(Data!$L49:$W49,O$27)*CHOOSE($F$34,1,0.5)*(1+Data!$L$51)^(O$28-1)</f>
        <v>2000</v>
      </c>
      <c r="P32" s="46">
        <f>INDEX(Data!$L49:$W49,P$27)*CHOOSE($F$34,1,0.5)*(1+Data!$L$51)^(P$28-1)</f>
        <v>2000</v>
      </c>
      <c r="Q32" s="46">
        <f>INDEX(Data!$L49:$W49,Q$27)*CHOOSE($F$34,1,0.5)*(1+Data!$L$51)^(Q$28-1)</f>
        <v>3000</v>
      </c>
      <c r="R32" s="46">
        <f>INDEX(Data!$L49:$W49,R$27)*CHOOSE($F$34,1,0.5)*(1+Data!$L$51)^(R$28-1)</f>
        <v>3000</v>
      </c>
      <c r="S32" s="46">
        <f>INDEX(Data!$L49:$W49,S$27)*CHOOSE($F$34,1,0.5)*(1+Data!$L$51)^(S$28-1)</f>
        <v>2000</v>
      </c>
      <c r="T32" s="46">
        <f>INDEX(Data!$L49:$W49,T$27)*CHOOSE($F$34,1,0.5)*(1+Data!$L$51)^(T$28-1)</f>
        <v>2000</v>
      </c>
      <c r="U32" s="46">
        <f>INDEX(Data!$L49:$W49,U$27)*CHOOSE($F$34,1,0.5)*(1+Data!$L$51)^(U$28-1)</f>
        <v>2000</v>
      </c>
      <c r="V32" s="46">
        <f>INDEX(Data!$L49:$W49,V$27)*CHOOSE($F$34,1,0.5)*(1+Data!$L$51)^(V$28-1)</f>
        <v>2000</v>
      </c>
      <c r="W32" s="46">
        <f>INDEX(Data!$L49:$W49,W$27)*CHOOSE($F$34,1,0.5)*(1+Data!$L$51)^(W$28-1)</f>
        <v>4000</v>
      </c>
      <c r="X32" s="46">
        <f>INDEX(Data!$L49:$W49,X$27)*CHOOSE($F$34,1,0.5)*(1+Data!$L$51)^(X$28-1)</f>
        <v>2100</v>
      </c>
      <c r="Y32" s="46">
        <f>INDEX(Data!$L49:$W49,Y$27)*CHOOSE($F$34,1,0.5)*(1+Data!$L$51)^(Y$28-1)</f>
        <v>2100</v>
      </c>
      <c r="Z32" s="46">
        <f>INDEX(Data!$L49:$W49,Z$27)*CHOOSE($F$34,1,0.5)*(1+Data!$L$51)^(Z$28-1)</f>
        <v>2100</v>
      </c>
      <c r="AA32" s="46">
        <f>INDEX(Data!$L49:$W49,AA$27)*CHOOSE($F$34,1,0.5)*(1+Data!$L$51)^(AA$28-1)</f>
        <v>2100</v>
      </c>
      <c r="AB32" s="46">
        <f>INDEX(Data!$L49:$W49,AB$27)*CHOOSE($F$34,1,0.5)*(1+Data!$L$51)^(AB$28-1)</f>
        <v>2100</v>
      </c>
      <c r="AC32" s="46">
        <f>INDEX(Data!$L49:$W49,AC$27)*CHOOSE($F$34,1,0.5)*(1+Data!$L$51)^(AC$28-1)</f>
        <v>3150</v>
      </c>
      <c r="AD32" s="46">
        <f>INDEX(Data!$L49:$W49,AD$27)*CHOOSE($F$34,1,0.5)*(1+Data!$L$51)^(AD$28-1)</f>
        <v>3150</v>
      </c>
      <c r="AE32" s="46">
        <f>INDEX(Data!$L49:$W49,AE$27)*CHOOSE($F$34,1,0.5)*(1+Data!$L$51)^(AE$28-1)</f>
        <v>2100</v>
      </c>
      <c r="AF32" s="46">
        <f>INDEX(Data!$L49:$W49,AF$27)*CHOOSE($F$34,1,0.5)*(1+Data!$L$51)^(AF$28-1)</f>
        <v>2100</v>
      </c>
      <c r="AG32" s="46">
        <f>INDEX(Data!$L49:$W49,AG$27)*CHOOSE($F$34,1,0.5)*(1+Data!$L$51)^(AG$28-1)</f>
        <v>2100</v>
      </c>
      <c r="AH32" s="46">
        <f>INDEX(Data!$L49:$W49,AH$27)*CHOOSE($F$34,1,0.5)*(1+Data!$L$51)^(AH$28-1)</f>
        <v>2100</v>
      </c>
      <c r="AI32" s="46">
        <f>INDEX(Data!$L49:$W49,AI$27)*CHOOSE($F$34,1,0.5)*(1+Data!$L$51)^(AI$28-1)</f>
        <v>4200</v>
      </c>
      <c r="AJ32" s="46">
        <f>INDEX(Data!$L49:$W49,AJ$27)*CHOOSE($F$34,1,0.5)*(1+Data!$L$51)^(AJ$28-1)</f>
        <v>2205</v>
      </c>
      <c r="AK32" s="46">
        <f>INDEX(Data!$L49:$W49,AK$27)*CHOOSE($F$34,1,0.5)*(1+Data!$L$51)^(AK$28-1)</f>
        <v>2205</v>
      </c>
      <c r="AL32" s="46">
        <f>INDEX(Data!$L49:$W49,AL$27)*CHOOSE($F$34,1,0.5)*(1+Data!$L$51)^(AL$28-1)</f>
        <v>2205</v>
      </c>
      <c r="AM32" s="46">
        <f>INDEX(Data!$L49:$W49,AM$27)*CHOOSE($F$34,1,0.5)*(1+Data!$L$51)^(AM$28-1)</f>
        <v>2205</v>
      </c>
      <c r="AN32" s="46">
        <f>INDEX(Data!$L49:$W49,AN$27)*CHOOSE($F$34,1,0.5)*(1+Data!$L$51)^(AN$28-1)</f>
        <v>2205</v>
      </c>
      <c r="AO32" s="46">
        <f>INDEX(Data!$L49:$W49,AO$27)*CHOOSE($F$34,1,0.5)*(1+Data!$L$51)^(AO$28-1)</f>
        <v>3307.5</v>
      </c>
      <c r="AP32" s="46">
        <f>INDEX(Data!$L49:$W49,AP$27)*CHOOSE($F$34,1,0.5)*(1+Data!$L$51)^(AP$28-1)</f>
        <v>3307.5</v>
      </c>
      <c r="AQ32" s="46">
        <f>INDEX(Data!$L49:$W49,AQ$27)*CHOOSE($F$34,1,0.5)*(1+Data!$L$51)^(AQ$28-1)</f>
        <v>2205</v>
      </c>
      <c r="AR32" s="46">
        <f>INDEX(Data!$L49:$W49,AR$27)*CHOOSE($F$34,1,0.5)*(1+Data!$L$51)^(AR$28-1)</f>
        <v>2205</v>
      </c>
      <c r="AS32" s="46">
        <f>INDEX(Data!$L49:$W49,AS$27)*CHOOSE($F$34,1,0.5)*(1+Data!$L$51)^(AS$28-1)</f>
        <v>2205</v>
      </c>
      <c r="AT32" s="46">
        <f>INDEX(Data!$L49:$W49,AT$27)*CHOOSE($F$34,1,0.5)*(1+Data!$L$51)^(AT$28-1)</f>
        <v>2205</v>
      </c>
      <c r="AU32" s="46">
        <f>INDEX(Data!$L49:$W49,AU$27)*CHOOSE($F$34,1,0.5)*(1+Data!$L$51)^(AU$28-1)</f>
        <v>4410</v>
      </c>
    </row>
    <row r="33" spans="1:4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x14ac:dyDescent="0.2">
      <c r="A34" s="8"/>
      <c r="B34" s="8"/>
      <c r="C34" s="8"/>
      <c r="D34" s="22" t="s">
        <v>143</v>
      </c>
      <c r="E34" s="8"/>
      <c r="F34" s="26">
        <v>1</v>
      </c>
      <c r="G34" s="8"/>
      <c r="H34" s="9" t="s">
        <v>42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 ht="12" customHeight="1" x14ac:dyDescent="0.2">
      <c r="A35" s="13">
        <f>MAX(A$3:A34)+0.01</f>
        <v>2.0299999999999994</v>
      </c>
      <c r="B35" s="13"/>
      <c r="C35" s="13" t="s">
        <v>86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 x14ac:dyDescent="0.2">
      <c r="A37" s="8"/>
      <c r="B37" s="19">
        <v>1</v>
      </c>
      <c r="C37" s="10" t="s">
        <v>87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 x14ac:dyDescent="0.2">
      <c r="A38" s="8"/>
      <c r="B38" s="8"/>
      <c r="C38" s="23" t="s">
        <v>103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 x14ac:dyDescent="0.2">
      <c r="A39" s="8"/>
      <c r="B39" s="8"/>
      <c r="C39" s="23">
        <f>Data!$J$30</f>
        <v>1</v>
      </c>
      <c r="D39" s="8" t="s">
        <v>88</v>
      </c>
      <c r="E39" s="8"/>
      <c r="F39" s="8"/>
      <c r="G39" s="8"/>
      <c r="H39" s="9" t="s">
        <v>98</v>
      </c>
      <c r="I39" s="8" t="str">
        <f>INDEX(Data!$L$30:$Q$41,$C39,$B37)</f>
        <v>Run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 x14ac:dyDescent="0.2">
      <c r="A40" s="8"/>
      <c r="B40" s="8"/>
      <c r="C40" s="23">
        <f>Data!$J$33</f>
        <v>4</v>
      </c>
      <c r="D40" s="8" t="s">
        <v>89</v>
      </c>
      <c r="E40" s="8"/>
      <c r="F40" s="8"/>
      <c r="G40" s="8"/>
      <c r="H40" s="9" t="s">
        <v>3</v>
      </c>
      <c r="I40" s="8">
        <f>INDEX(Data!$L$30:$Q$41,$C40,$B37)</f>
        <v>60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 x14ac:dyDescent="0.2">
      <c r="A41" s="8"/>
      <c r="B41" s="8"/>
      <c r="C41" s="23">
        <f>Data!$J$34</f>
        <v>5</v>
      </c>
      <c r="D41" s="8" t="s">
        <v>34</v>
      </c>
      <c r="E41" s="8"/>
      <c r="F41" s="8"/>
      <c r="G41" s="8"/>
      <c r="H41" s="9" t="s">
        <v>76</v>
      </c>
      <c r="I41" s="8">
        <f>INDEX(Data!$L$30:$Q$41,$C41,$B37)</f>
        <v>400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 x14ac:dyDescent="0.2">
      <c r="A42" s="8"/>
      <c r="B42" s="8"/>
      <c r="C42" s="23">
        <f>Data!$J$35</f>
        <v>6</v>
      </c>
      <c r="D42" s="8" t="s">
        <v>90</v>
      </c>
      <c r="E42" s="8"/>
      <c r="F42" s="8"/>
      <c r="G42" s="8"/>
      <c r="H42" s="9" t="s">
        <v>77</v>
      </c>
      <c r="I42" s="8">
        <f>INDEX(Data!$L$30:$Q$41,$C42,$B37)</f>
        <v>100000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 x14ac:dyDescent="0.2">
      <c r="A43" s="8"/>
      <c r="B43" s="8"/>
      <c r="C43" s="23">
        <f>Data!$J$37</f>
        <v>8</v>
      </c>
      <c r="D43" s="8" t="s">
        <v>37</v>
      </c>
      <c r="E43" s="8"/>
      <c r="F43" s="8"/>
      <c r="G43" s="8"/>
      <c r="H43" s="9" t="s">
        <v>78</v>
      </c>
      <c r="I43" s="8">
        <f>INDEX(Data!$L$30:$Q$41,$C43,$B37)</f>
        <v>1250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x14ac:dyDescent="0.2">
      <c r="A44" s="8"/>
      <c r="B44" s="8"/>
      <c r="C44" s="23"/>
      <c r="D44" s="8" t="s">
        <v>91</v>
      </c>
      <c r="E44" s="8"/>
      <c r="F44" s="8"/>
      <c r="G44" s="8"/>
      <c r="H44" s="9" t="s">
        <v>42</v>
      </c>
      <c r="I44" s="19">
        <v>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x14ac:dyDescent="0.2">
      <c r="A45" s="8"/>
      <c r="B45" s="8"/>
      <c r="C45" s="23">
        <f>Data!$J$36</f>
        <v>7</v>
      </c>
      <c r="D45" s="8" t="s">
        <v>92</v>
      </c>
      <c r="E45" s="8"/>
      <c r="F45" s="8"/>
      <c r="G45" s="8"/>
      <c r="H45" s="9" t="s">
        <v>42</v>
      </c>
      <c r="I45" s="8">
        <f>INDEX(Data!$L$30:$Q$41,$C45,$B37)</f>
        <v>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x14ac:dyDescent="0.2">
      <c r="A46" s="8"/>
      <c r="B46" s="8"/>
      <c r="C46" s="23"/>
      <c r="D46" s="8" t="s">
        <v>93</v>
      </c>
      <c r="E46" s="8"/>
      <c r="F46" s="8"/>
      <c r="G46" s="8"/>
      <c r="H46" s="9" t="s">
        <v>42</v>
      </c>
      <c r="I46" s="19">
        <v>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x14ac:dyDescent="0.2">
      <c r="A47" s="8"/>
      <c r="B47" s="8"/>
      <c r="C47" s="23">
        <f>Data!$J$38</f>
        <v>9</v>
      </c>
      <c r="D47" s="8" t="s">
        <v>94</v>
      </c>
      <c r="E47" s="8"/>
      <c r="F47" s="8"/>
      <c r="G47" s="8"/>
      <c r="H47" s="9" t="s">
        <v>99</v>
      </c>
      <c r="I47" s="27">
        <f>INDEX(Data!$L$30:$Q$41,$C47,$B37)</f>
        <v>0.1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x14ac:dyDescent="0.2">
      <c r="A48" s="8"/>
      <c r="B48" s="8"/>
      <c r="C48" s="23">
        <f>Data!$J$39</f>
        <v>10</v>
      </c>
      <c r="D48" s="8" t="s">
        <v>95</v>
      </c>
      <c r="E48" s="8"/>
      <c r="F48" s="8"/>
      <c r="G48" s="8"/>
      <c r="H48" s="9" t="s">
        <v>100</v>
      </c>
      <c r="I48" s="27">
        <f>INDEX(Data!$L$30:$Q$41,$C48,$B37)</f>
        <v>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 x14ac:dyDescent="0.2">
      <c r="A49" s="8"/>
      <c r="B49" s="8"/>
      <c r="C49" s="23">
        <f>Data!$J$40</f>
        <v>11</v>
      </c>
      <c r="D49" s="8" t="s">
        <v>96</v>
      </c>
      <c r="E49" s="8"/>
      <c r="F49" s="8"/>
      <c r="G49" s="8"/>
      <c r="H49" s="9" t="s">
        <v>101</v>
      </c>
      <c r="I49" s="8">
        <f>INDEX(Data!$L$30:$Q$41,$C49,$B37)</f>
        <v>10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 x14ac:dyDescent="0.2">
      <c r="A50" s="8"/>
      <c r="B50" s="8"/>
      <c r="C50" s="23">
        <f>Data!$J$41</f>
        <v>12</v>
      </c>
      <c r="D50" s="8" t="s">
        <v>97</v>
      </c>
      <c r="E50" s="8"/>
      <c r="F50" s="8"/>
      <c r="G50" s="8"/>
      <c r="H50" s="9" t="s">
        <v>102</v>
      </c>
      <c r="I50" s="8">
        <f>INDEX(Data!$L$30:$Q$41,$C50,$B37)</f>
        <v>50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x14ac:dyDescent="0.2">
      <c r="A52" s="8"/>
      <c r="B52" s="8"/>
      <c r="C52" s="8"/>
      <c r="D52" s="8" t="s">
        <v>104</v>
      </c>
      <c r="E52" s="8"/>
      <c r="F52" s="8"/>
      <c r="G52" s="8"/>
      <c r="H52" s="9" t="s">
        <v>3</v>
      </c>
      <c r="I52" s="8"/>
      <c r="J52" s="8"/>
      <c r="K52" s="8"/>
      <c r="L52" s="26">
        <v>0</v>
      </c>
      <c r="M52" s="26">
        <v>0</v>
      </c>
      <c r="N52" s="46">
        <f t="shared" ref="N52:AU52" si="5">$I40</f>
        <v>60</v>
      </c>
      <c r="O52" s="46">
        <f t="shared" si="5"/>
        <v>60</v>
      </c>
      <c r="P52" s="46">
        <f t="shared" si="5"/>
        <v>60</v>
      </c>
      <c r="Q52" s="46">
        <f t="shared" si="5"/>
        <v>60</v>
      </c>
      <c r="R52" s="46">
        <f t="shared" si="5"/>
        <v>60</v>
      </c>
      <c r="S52" s="46">
        <f t="shared" si="5"/>
        <v>60</v>
      </c>
      <c r="T52" s="46">
        <f t="shared" si="5"/>
        <v>60</v>
      </c>
      <c r="U52" s="46">
        <f t="shared" si="5"/>
        <v>60</v>
      </c>
      <c r="V52" s="46">
        <f t="shared" si="5"/>
        <v>60</v>
      </c>
      <c r="W52" s="46">
        <f t="shared" si="5"/>
        <v>60</v>
      </c>
      <c r="X52" s="46">
        <f t="shared" si="5"/>
        <v>60</v>
      </c>
      <c r="Y52" s="46">
        <f t="shared" si="5"/>
        <v>60</v>
      </c>
      <c r="Z52" s="46">
        <f t="shared" si="5"/>
        <v>60</v>
      </c>
      <c r="AA52" s="46">
        <f t="shared" si="5"/>
        <v>60</v>
      </c>
      <c r="AB52" s="46">
        <f t="shared" si="5"/>
        <v>60</v>
      </c>
      <c r="AC52" s="46">
        <f t="shared" si="5"/>
        <v>60</v>
      </c>
      <c r="AD52" s="46">
        <f t="shared" si="5"/>
        <v>60</v>
      </c>
      <c r="AE52" s="46">
        <f t="shared" si="5"/>
        <v>60</v>
      </c>
      <c r="AF52" s="46">
        <f t="shared" si="5"/>
        <v>60</v>
      </c>
      <c r="AG52" s="46">
        <f t="shared" si="5"/>
        <v>60</v>
      </c>
      <c r="AH52" s="46">
        <f t="shared" si="5"/>
        <v>60</v>
      </c>
      <c r="AI52" s="46">
        <f t="shared" si="5"/>
        <v>60</v>
      </c>
      <c r="AJ52" s="46">
        <f t="shared" si="5"/>
        <v>60</v>
      </c>
      <c r="AK52" s="46">
        <f t="shared" si="5"/>
        <v>60</v>
      </c>
      <c r="AL52" s="46">
        <f t="shared" si="5"/>
        <v>60</v>
      </c>
      <c r="AM52" s="46">
        <f t="shared" si="5"/>
        <v>60</v>
      </c>
      <c r="AN52" s="46">
        <f t="shared" si="5"/>
        <v>60</v>
      </c>
      <c r="AO52" s="46">
        <f t="shared" si="5"/>
        <v>60</v>
      </c>
      <c r="AP52" s="46">
        <f t="shared" si="5"/>
        <v>60</v>
      </c>
      <c r="AQ52" s="46">
        <f t="shared" si="5"/>
        <v>60</v>
      </c>
      <c r="AR52" s="46">
        <f t="shared" si="5"/>
        <v>60</v>
      </c>
      <c r="AS52" s="46">
        <f t="shared" si="5"/>
        <v>60</v>
      </c>
      <c r="AT52" s="46">
        <f t="shared" si="5"/>
        <v>60</v>
      </c>
      <c r="AU52" s="46">
        <f t="shared" si="5"/>
        <v>60</v>
      </c>
    </row>
    <row r="53" spans="1:47" x14ac:dyDescent="0.2">
      <c r="A53" s="8"/>
      <c r="B53" s="8"/>
      <c r="C53" s="8"/>
      <c r="D53" s="8"/>
      <c r="E53" s="8"/>
      <c r="F53" s="8"/>
      <c r="G53" s="8"/>
      <c r="H53" s="9"/>
      <c r="I53" s="8"/>
      <c r="J53" s="8"/>
      <c r="K53" s="8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spans="1:47" x14ac:dyDescent="0.2">
      <c r="A54" s="8"/>
      <c r="B54" s="8"/>
      <c r="C54" s="8"/>
      <c r="D54" s="8" t="s">
        <v>134</v>
      </c>
      <c r="E54" s="8"/>
      <c r="F54" s="8"/>
      <c r="G54" s="8"/>
      <c r="H54" s="9" t="s">
        <v>76</v>
      </c>
      <c r="I54" s="8"/>
      <c r="J54" s="8"/>
      <c r="K54" s="8"/>
      <c r="L54" s="46">
        <f t="shared" ref="L54:AU54" si="6">MAX(0,L$30-$I41-K56)</f>
        <v>0</v>
      </c>
      <c r="M54" s="46">
        <f t="shared" si="6"/>
        <v>0</v>
      </c>
      <c r="N54" s="46">
        <f t="shared" si="6"/>
        <v>0</v>
      </c>
      <c r="O54" s="46">
        <f t="shared" si="6"/>
        <v>0</v>
      </c>
      <c r="P54" s="46">
        <f t="shared" si="6"/>
        <v>0</v>
      </c>
      <c r="Q54" s="46">
        <f t="shared" si="6"/>
        <v>0</v>
      </c>
      <c r="R54" s="46">
        <f t="shared" si="6"/>
        <v>0</v>
      </c>
      <c r="S54" s="46">
        <f t="shared" si="6"/>
        <v>0</v>
      </c>
      <c r="T54" s="46">
        <f t="shared" si="6"/>
        <v>0</v>
      </c>
      <c r="U54" s="46">
        <f t="shared" si="6"/>
        <v>0</v>
      </c>
      <c r="V54" s="46">
        <f t="shared" si="6"/>
        <v>0</v>
      </c>
      <c r="W54" s="46">
        <f t="shared" si="6"/>
        <v>0</v>
      </c>
      <c r="X54" s="46">
        <f t="shared" si="6"/>
        <v>0</v>
      </c>
      <c r="Y54" s="46">
        <f t="shared" si="6"/>
        <v>0</v>
      </c>
      <c r="Z54" s="46">
        <f t="shared" si="6"/>
        <v>0</v>
      </c>
      <c r="AA54" s="46">
        <f t="shared" si="6"/>
        <v>0</v>
      </c>
      <c r="AB54" s="46">
        <f t="shared" si="6"/>
        <v>0</v>
      </c>
      <c r="AC54" s="46">
        <f t="shared" si="6"/>
        <v>0</v>
      </c>
      <c r="AD54" s="46">
        <f t="shared" si="6"/>
        <v>0</v>
      </c>
      <c r="AE54" s="46">
        <f t="shared" si="6"/>
        <v>0</v>
      </c>
      <c r="AF54" s="46">
        <f t="shared" si="6"/>
        <v>0</v>
      </c>
      <c r="AG54" s="46">
        <f t="shared" si="6"/>
        <v>0</v>
      </c>
      <c r="AH54" s="46">
        <f t="shared" si="6"/>
        <v>0</v>
      </c>
      <c r="AI54" s="46">
        <f t="shared" si="6"/>
        <v>0</v>
      </c>
      <c r="AJ54" s="46">
        <f t="shared" si="6"/>
        <v>0</v>
      </c>
      <c r="AK54" s="46">
        <f t="shared" si="6"/>
        <v>0</v>
      </c>
      <c r="AL54" s="46">
        <f t="shared" si="6"/>
        <v>0</v>
      </c>
      <c r="AM54" s="46">
        <f t="shared" si="6"/>
        <v>0</v>
      </c>
      <c r="AN54" s="46">
        <f t="shared" si="6"/>
        <v>0</v>
      </c>
      <c r="AO54" s="46">
        <f t="shared" si="6"/>
        <v>0</v>
      </c>
      <c r="AP54" s="46">
        <f t="shared" si="6"/>
        <v>0</v>
      </c>
      <c r="AQ54" s="46">
        <f t="shared" si="6"/>
        <v>0</v>
      </c>
      <c r="AR54" s="46">
        <f t="shared" si="6"/>
        <v>0</v>
      </c>
      <c r="AS54" s="46">
        <f t="shared" si="6"/>
        <v>0</v>
      </c>
      <c r="AT54" s="46">
        <f t="shared" si="6"/>
        <v>0</v>
      </c>
      <c r="AU54" s="46">
        <f t="shared" si="6"/>
        <v>0</v>
      </c>
    </row>
    <row r="55" spans="1:47" x14ac:dyDescent="0.2">
      <c r="A55" s="8"/>
      <c r="B55" s="8"/>
      <c r="C55" s="8"/>
      <c r="D55" s="8" t="s">
        <v>135</v>
      </c>
      <c r="E55" s="8"/>
      <c r="F55" s="8"/>
      <c r="G55" s="8"/>
      <c r="H55" s="9" t="s">
        <v>3</v>
      </c>
      <c r="I55" s="8"/>
      <c r="J55" s="8"/>
      <c r="K55" s="8"/>
      <c r="L55" s="46">
        <f t="shared" ref="L55:AU55" si="7">$I47*L54</f>
        <v>0</v>
      </c>
      <c r="M55" s="46">
        <f t="shared" si="7"/>
        <v>0</v>
      </c>
      <c r="N55" s="46">
        <f t="shared" si="7"/>
        <v>0</v>
      </c>
      <c r="O55" s="46">
        <f t="shared" si="7"/>
        <v>0</v>
      </c>
      <c r="P55" s="46">
        <f t="shared" si="7"/>
        <v>0</v>
      </c>
      <c r="Q55" s="46">
        <f t="shared" si="7"/>
        <v>0</v>
      </c>
      <c r="R55" s="46">
        <f t="shared" si="7"/>
        <v>0</v>
      </c>
      <c r="S55" s="46">
        <f t="shared" si="7"/>
        <v>0</v>
      </c>
      <c r="T55" s="46">
        <f t="shared" si="7"/>
        <v>0</v>
      </c>
      <c r="U55" s="46">
        <f t="shared" si="7"/>
        <v>0</v>
      </c>
      <c r="V55" s="46">
        <f t="shared" si="7"/>
        <v>0</v>
      </c>
      <c r="W55" s="46">
        <f t="shared" si="7"/>
        <v>0</v>
      </c>
      <c r="X55" s="46">
        <f t="shared" si="7"/>
        <v>0</v>
      </c>
      <c r="Y55" s="46">
        <f t="shared" si="7"/>
        <v>0</v>
      </c>
      <c r="Z55" s="46">
        <f t="shared" si="7"/>
        <v>0</v>
      </c>
      <c r="AA55" s="46">
        <f t="shared" si="7"/>
        <v>0</v>
      </c>
      <c r="AB55" s="46">
        <f t="shared" si="7"/>
        <v>0</v>
      </c>
      <c r="AC55" s="46">
        <f t="shared" si="7"/>
        <v>0</v>
      </c>
      <c r="AD55" s="46">
        <f t="shared" si="7"/>
        <v>0</v>
      </c>
      <c r="AE55" s="46">
        <f t="shared" si="7"/>
        <v>0</v>
      </c>
      <c r="AF55" s="46">
        <f t="shared" si="7"/>
        <v>0</v>
      </c>
      <c r="AG55" s="46">
        <f t="shared" si="7"/>
        <v>0</v>
      </c>
      <c r="AH55" s="46">
        <f t="shared" si="7"/>
        <v>0</v>
      </c>
      <c r="AI55" s="46">
        <f t="shared" si="7"/>
        <v>0</v>
      </c>
      <c r="AJ55" s="46">
        <f t="shared" si="7"/>
        <v>0</v>
      </c>
      <c r="AK55" s="46">
        <f t="shared" si="7"/>
        <v>0</v>
      </c>
      <c r="AL55" s="46">
        <f t="shared" si="7"/>
        <v>0</v>
      </c>
      <c r="AM55" s="46">
        <f t="shared" si="7"/>
        <v>0</v>
      </c>
      <c r="AN55" s="46">
        <f t="shared" si="7"/>
        <v>0</v>
      </c>
      <c r="AO55" s="46">
        <f t="shared" si="7"/>
        <v>0</v>
      </c>
      <c r="AP55" s="46">
        <f t="shared" si="7"/>
        <v>0</v>
      </c>
      <c r="AQ55" s="46">
        <f t="shared" si="7"/>
        <v>0</v>
      </c>
      <c r="AR55" s="46">
        <f t="shared" si="7"/>
        <v>0</v>
      </c>
      <c r="AS55" s="46">
        <f t="shared" si="7"/>
        <v>0</v>
      </c>
      <c r="AT55" s="46">
        <f t="shared" si="7"/>
        <v>0</v>
      </c>
      <c r="AU55" s="46">
        <f t="shared" si="7"/>
        <v>0</v>
      </c>
    </row>
    <row r="56" spans="1:47" x14ac:dyDescent="0.2">
      <c r="A56" s="8"/>
      <c r="B56" s="8"/>
      <c r="C56" s="8"/>
      <c r="D56" s="8" t="s">
        <v>136</v>
      </c>
      <c r="E56" s="8"/>
      <c r="F56" s="8"/>
      <c r="G56" s="8"/>
      <c r="H56" s="9" t="s">
        <v>76</v>
      </c>
      <c r="I56" s="8"/>
      <c r="J56" s="8"/>
      <c r="K56" s="8"/>
      <c r="L56" s="46">
        <f t="shared" ref="L56:AU56" si="8">MAX(K56+$I41-L$30,0)*$I44</f>
        <v>100</v>
      </c>
      <c r="M56" s="46">
        <f t="shared" si="8"/>
        <v>200</v>
      </c>
      <c r="N56" s="46">
        <f t="shared" si="8"/>
        <v>300</v>
      </c>
      <c r="O56" s="46">
        <f t="shared" si="8"/>
        <v>400</v>
      </c>
      <c r="P56" s="46">
        <f t="shared" si="8"/>
        <v>500</v>
      </c>
      <c r="Q56" s="46">
        <f t="shared" si="8"/>
        <v>450</v>
      </c>
      <c r="R56" s="46">
        <f t="shared" si="8"/>
        <v>400</v>
      </c>
      <c r="S56" s="46">
        <f t="shared" si="8"/>
        <v>500</v>
      </c>
      <c r="T56" s="46">
        <f t="shared" si="8"/>
        <v>600</v>
      </c>
      <c r="U56" s="46">
        <f t="shared" si="8"/>
        <v>700</v>
      </c>
      <c r="V56" s="46">
        <f t="shared" si="8"/>
        <v>800</v>
      </c>
      <c r="W56" s="46">
        <f t="shared" si="8"/>
        <v>600</v>
      </c>
      <c r="X56" s="46">
        <f t="shared" si="8"/>
        <v>685</v>
      </c>
      <c r="Y56" s="46">
        <f t="shared" si="8"/>
        <v>770</v>
      </c>
      <c r="Z56" s="46">
        <f t="shared" si="8"/>
        <v>855</v>
      </c>
      <c r="AA56" s="46">
        <f t="shared" si="8"/>
        <v>940</v>
      </c>
      <c r="AB56" s="46">
        <f t="shared" si="8"/>
        <v>1025</v>
      </c>
      <c r="AC56" s="46">
        <f t="shared" si="8"/>
        <v>952.5</v>
      </c>
      <c r="AD56" s="46">
        <f t="shared" si="8"/>
        <v>880</v>
      </c>
      <c r="AE56" s="46">
        <f t="shared" si="8"/>
        <v>965</v>
      </c>
      <c r="AF56" s="46">
        <f t="shared" si="8"/>
        <v>1050</v>
      </c>
      <c r="AG56" s="46">
        <f t="shared" si="8"/>
        <v>1135</v>
      </c>
      <c r="AH56" s="46">
        <f t="shared" si="8"/>
        <v>1220</v>
      </c>
      <c r="AI56" s="46">
        <f t="shared" si="8"/>
        <v>990</v>
      </c>
      <c r="AJ56" s="46">
        <f t="shared" si="8"/>
        <v>1059.25</v>
      </c>
      <c r="AK56" s="46">
        <f t="shared" si="8"/>
        <v>1128.5</v>
      </c>
      <c r="AL56" s="46">
        <f t="shared" si="8"/>
        <v>1197.75</v>
      </c>
      <c r="AM56" s="46">
        <f t="shared" si="8"/>
        <v>1267</v>
      </c>
      <c r="AN56" s="46">
        <f t="shared" si="8"/>
        <v>1336.25</v>
      </c>
      <c r="AO56" s="46">
        <f t="shared" si="8"/>
        <v>1240.125</v>
      </c>
      <c r="AP56" s="46">
        <f t="shared" si="8"/>
        <v>1144</v>
      </c>
      <c r="AQ56" s="46">
        <f t="shared" si="8"/>
        <v>1213.25</v>
      </c>
      <c r="AR56" s="46">
        <f t="shared" si="8"/>
        <v>1282.5</v>
      </c>
      <c r="AS56" s="46">
        <f t="shared" si="8"/>
        <v>1351.75</v>
      </c>
      <c r="AT56" s="46">
        <f t="shared" si="8"/>
        <v>1421</v>
      </c>
      <c r="AU56" s="46">
        <f t="shared" si="8"/>
        <v>1159.5</v>
      </c>
    </row>
    <row r="57" spans="1:47" x14ac:dyDescent="0.2">
      <c r="A57" s="8"/>
      <c r="B57" s="8"/>
      <c r="C57" s="8"/>
      <c r="D57" s="8"/>
      <c r="E57" s="8"/>
      <c r="F57" s="8"/>
      <c r="G57" s="8"/>
      <c r="H57" s="9"/>
      <c r="I57" s="8"/>
      <c r="J57" s="8"/>
      <c r="K57" s="8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</row>
    <row r="58" spans="1:47" x14ac:dyDescent="0.2">
      <c r="A58" s="8"/>
      <c r="B58" s="8"/>
      <c r="C58" s="8"/>
      <c r="D58" s="8" t="s">
        <v>105</v>
      </c>
      <c r="E58" s="8"/>
      <c r="F58" s="8"/>
      <c r="G58" s="8"/>
      <c r="H58" s="9" t="s">
        <v>77</v>
      </c>
      <c r="I58" s="8"/>
      <c r="J58" s="8"/>
      <c r="K58" s="8"/>
      <c r="L58" s="46">
        <f t="shared" ref="L58:AU58" si="9">MAX(0,L$31-$I42-K60)</f>
        <v>0</v>
      </c>
      <c r="M58" s="46">
        <f t="shared" si="9"/>
        <v>0</v>
      </c>
      <c r="N58" s="46">
        <f t="shared" si="9"/>
        <v>0</v>
      </c>
      <c r="O58" s="46">
        <f t="shared" si="9"/>
        <v>0</v>
      </c>
      <c r="P58" s="46">
        <f t="shared" si="9"/>
        <v>0</v>
      </c>
      <c r="Q58" s="46">
        <f t="shared" si="9"/>
        <v>0</v>
      </c>
      <c r="R58" s="46">
        <f t="shared" si="9"/>
        <v>0</v>
      </c>
      <c r="S58" s="46">
        <f t="shared" si="9"/>
        <v>0</v>
      </c>
      <c r="T58" s="46">
        <f t="shared" si="9"/>
        <v>0</v>
      </c>
      <c r="U58" s="46">
        <f t="shared" si="9"/>
        <v>0</v>
      </c>
      <c r="V58" s="46">
        <f t="shared" si="9"/>
        <v>0</v>
      </c>
      <c r="W58" s="46">
        <f t="shared" si="9"/>
        <v>0</v>
      </c>
      <c r="X58" s="46">
        <f t="shared" si="9"/>
        <v>0</v>
      </c>
      <c r="Y58" s="46">
        <f t="shared" si="9"/>
        <v>0</v>
      </c>
      <c r="Z58" s="46">
        <f t="shared" si="9"/>
        <v>0</v>
      </c>
      <c r="AA58" s="46">
        <f t="shared" si="9"/>
        <v>0</v>
      </c>
      <c r="AB58" s="46">
        <f t="shared" si="9"/>
        <v>0</v>
      </c>
      <c r="AC58" s="46">
        <f t="shared" si="9"/>
        <v>0</v>
      </c>
      <c r="AD58" s="46">
        <f t="shared" si="9"/>
        <v>0</v>
      </c>
      <c r="AE58" s="46">
        <f t="shared" si="9"/>
        <v>0</v>
      </c>
      <c r="AF58" s="46">
        <f t="shared" si="9"/>
        <v>0</v>
      </c>
      <c r="AG58" s="46">
        <f t="shared" si="9"/>
        <v>0</v>
      </c>
      <c r="AH58" s="46">
        <f t="shared" si="9"/>
        <v>0</v>
      </c>
      <c r="AI58" s="46">
        <f t="shared" si="9"/>
        <v>0</v>
      </c>
      <c r="AJ58" s="46">
        <f t="shared" si="9"/>
        <v>0</v>
      </c>
      <c r="AK58" s="46">
        <f t="shared" si="9"/>
        <v>0</v>
      </c>
      <c r="AL58" s="46">
        <f t="shared" si="9"/>
        <v>0</v>
      </c>
      <c r="AM58" s="46">
        <f t="shared" si="9"/>
        <v>0</v>
      </c>
      <c r="AN58" s="46">
        <f t="shared" si="9"/>
        <v>0</v>
      </c>
      <c r="AO58" s="46">
        <f t="shared" si="9"/>
        <v>0</v>
      </c>
      <c r="AP58" s="46">
        <f t="shared" si="9"/>
        <v>0</v>
      </c>
      <c r="AQ58" s="46">
        <f t="shared" si="9"/>
        <v>0</v>
      </c>
      <c r="AR58" s="46">
        <f t="shared" si="9"/>
        <v>0</v>
      </c>
      <c r="AS58" s="46">
        <f t="shared" si="9"/>
        <v>0</v>
      </c>
      <c r="AT58" s="46">
        <f t="shared" si="9"/>
        <v>0</v>
      </c>
      <c r="AU58" s="46">
        <f t="shared" si="9"/>
        <v>0</v>
      </c>
    </row>
    <row r="59" spans="1:47" x14ac:dyDescent="0.2">
      <c r="A59" s="8"/>
      <c r="B59" s="8"/>
      <c r="C59" s="8"/>
      <c r="D59" s="8" t="s">
        <v>106</v>
      </c>
      <c r="E59" s="8"/>
      <c r="F59" s="8"/>
      <c r="G59" s="8"/>
      <c r="H59" s="9" t="s">
        <v>3</v>
      </c>
      <c r="I59" s="8"/>
      <c r="J59" s="8"/>
      <c r="K59" s="8"/>
      <c r="L59" s="46">
        <f t="shared" ref="L59:AU59" si="10">$I48*L58</f>
        <v>0</v>
      </c>
      <c r="M59" s="46">
        <f t="shared" si="10"/>
        <v>0</v>
      </c>
      <c r="N59" s="46">
        <f t="shared" si="10"/>
        <v>0</v>
      </c>
      <c r="O59" s="46">
        <f t="shared" si="10"/>
        <v>0</v>
      </c>
      <c r="P59" s="46">
        <f t="shared" si="10"/>
        <v>0</v>
      </c>
      <c r="Q59" s="46">
        <f t="shared" si="10"/>
        <v>0</v>
      </c>
      <c r="R59" s="46">
        <f t="shared" si="10"/>
        <v>0</v>
      </c>
      <c r="S59" s="46">
        <f t="shared" si="10"/>
        <v>0</v>
      </c>
      <c r="T59" s="46">
        <f t="shared" si="10"/>
        <v>0</v>
      </c>
      <c r="U59" s="46">
        <f t="shared" si="10"/>
        <v>0</v>
      </c>
      <c r="V59" s="46">
        <f t="shared" si="10"/>
        <v>0</v>
      </c>
      <c r="W59" s="46">
        <f t="shared" si="10"/>
        <v>0</v>
      </c>
      <c r="X59" s="46">
        <f t="shared" si="10"/>
        <v>0</v>
      </c>
      <c r="Y59" s="46">
        <f t="shared" si="10"/>
        <v>0</v>
      </c>
      <c r="Z59" s="46">
        <f t="shared" si="10"/>
        <v>0</v>
      </c>
      <c r="AA59" s="46">
        <f t="shared" si="10"/>
        <v>0</v>
      </c>
      <c r="AB59" s="46">
        <f t="shared" si="10"/>
        <v>0</v>
      </c>
      <c r="AC59" s="46">
        <f t="shared" si="10"/>
        <v>0</v>
      </c>
      <c r="AD59" s="46">
        <f t="shared" si="10"/>
        <v>0</v>
      </c>
      <c r="AE59" s="46">
        <f t="shared" si="10"/>
        <v>0</v>
      </c>
      <c r="AF59" s="46">
        <f t="shared" si="10"/>
        <v>0</v>
      </c>
      <c r="AG59" s="46">
        <f t="shared" si="10"/>
        <v>0</v>
      </c>
      <c r="AH59" s="46">
        <f t="shared" si="10"/>
        <v>0</v>
      </c>
      <c r="AI59" s="46">
        <f t="shared" si="10"/>
        <v>0</v>
      </c>
      <c r="AJ59" s="46">
        <f t="shared" si="10"/>
        <v>0</v>
      </c>
      <c r="AK59" s="46">
        <f t="shared" si="10"/>
        <v>0</v>
      </c>
      <c r="AL59" s="46">
        <f t="shared" si="10"/>
        <v>0</v>
      </c>
      <c r="AM59" s="46">
        <f t="shared" si="10"/>
        <v>0</v>
      </c>
      <c r="AN59" s="46">
        <f t="shared" si="10"/>
        <v>0</v>
      </c>
      <c r="AO59" s="46">
        <f t="shared" si="10"/>
        <v>0</v>
      </c>
      <c r="AP59" s="46">
        <f t="shared" si="10"/>
        <v>0</v>
      </c>
      <c r="AQ59" s="46">
        <f t="shared" si="10"/>
        <v>0</v>
      </c>
      <c r="AR59" s="46">
        <f t="shared" si="10"/>
        <v>0</v>
      </c>
      <c r="AS59" s="46">
        <f t="shared" si="10"/>
        <v>0</v>
      </c>
      <c r="AT59" s="46">
        <f t="shared" si="10"/>
        <v>0</v>
      </c>
      <c r="AU59" s="46">
        <f t="shared" si="10"/>
        <v>0</v>
      </c>
    </row>
    <row r="60" spans="1:47" x14ac:dyDescent="0.2">
      <c r="A60" s="8"/>
      <c r="B60" s="8"/>
      <c r="C60" s="8"/>
      <c r="D60" s="8" t="s">
        <v>107</v>
      </c>
      <c r="E60" s="8"/>
      <c r="F60" s="8"/>
      <c r="G60" s="8"/>
      <c r="H60" s="9" t="s">
        <v>77</v>
      </c>
      <c r="I60" s="8"/>
      <c r="J60" s="8"/>
      <c r="K60" s="8"/>
      <c r="L60" s="46">
        <f t="shared" ref="L60:AU60" si="11">MAX(K60+$I42-L$31,0)*$I45</f>
        <v>99000</v>
      </c>
      <c r="M60" s="46">
        <f t="shared" si="11"/>
        <v>198000</v>
      </c>
      <c r="N60" s="46">
        <f t="shared" si="11"/>
        <v>297000</v>
      </c>
      <c r="O60" s="46">
        <f t="shared" si="11"/>
        <v>396000</v>
      </c>
      <c r="P60" s="46">
        <f t="shared" si="11"/>
        <v>495000</v>
      </c>
      <c r="Q60" s="46">
        <f t="shared" si="11"/>
        <v>593500</v>
      </c>
      <c r="R60" s="46">
        <f t="shared" si="11"/>
        <v>692000</v>
      </c>
      <c r="S60" s="46">
        <f t="shared" si="11"/>
        <v>791000</v>
      </c>
      <c r="T60" s="46">
        <f t="shared" si="11"/>
        <v>890000</v>
      </c>
      <c r="U60" s="46">
        <f t="shared" si="11"/>
        <v>989000</v>
      </c>
      <c r="V60" s="46">
        <f t="shared" si="11"/>
        <v>1088000</v>
      </c>
      <c r="W60" s="46">
        <f t="shared" si="11"/>
        <v>1186000</v>
      </c>
      <c r="X60" s="46">
        <f t="shared" si="11"/>
        <v>1284950</v>
      </c>
      <c r="Y60" s="46">
        <f t="shared" si="11"/>
        <v>1383900</v>
      </c>
      <c r="Z60" s="46">
        <f t="shared" si="11"/>
        <v>1482850</v>
      </c>
      <c r="AA60" s="46">
        <f t="shared" si="11"/>
        <v>1581800</v>
      </c>
      <c r="AB60" s="46">
        <f t="shared" si="11"/>
        <v>1680750</v>
      </c>
      <c r="AC60" s="46">
        <f t="shared" si="11"/>
        <v>1779175</v>
      </c>
      <c r="AD60" s="46">
        <f t="shared" si="11"/>
        <v>1877600</v>
      </c>
      <c r="AE60" s="46">
        <f t="shared" si="11"/>
        <v>1976550</v>
      </c>
      <c r="AF60" s="46">
        <f t="shared" si="11"/>
        <v>2075500</v>
      </c>
      <c r="AG60" s="46">
        <f t="shared" si="11"/>
        <v>2174450</v>
      </c>
      <c r="AH60" s="46">
        <f t="shared" si="11"/>
        <v>2273400</v>
      </c>
      <c r="AI60" s="46">
        <f t="shared" si="11"/>
        <v>2371300</v>
      </c>
      <c r="AJ60" s="46">
        <f t="shared" si="11"/>
        <v>2470197.5</v>
      </c>
      <c r="AK60" s="46">
        <f t="shared" si="11"/>
        <v>2569095</v>
      </c>
      <c r="AL60" s="46">
        <f t="shared" si="11"/>
        <v>2667992.5</v>
      </c>
      <c r="AM60" s="46">
        <f t="shared" si="11"/>
        <v>2766890</v>
      </c>
      <c r="AN60" s="46">
        <f t="shared" si="11"/>
        <v>2865787.5</v>
      </c>
      <c r="AO60" s="46">
        <f t="shared" si="11"/>
        <v>2964133.75</v>
      </c>
      <c r="AP60" s="46">
        <f t="shared" si="11"/>
        <v>3062480</v>
      </c>
      <c r="AQ60" s="46">
        <f t="shared" si="11"/>
        <v>3161377.5</v>
      </c>
      <c r="AR60" s="46">
        <f t="shared" si="11"/>
        <v>3260275</v>
      </c>
      <c r="AS60" s="46">
        <f t="shared" si="11"/>
        <v>3359172.5</v>
      </c>
      <c r="AT60" s="46">
        <f t="shared" si="11"/>
        <v>3458070</v>
      </c>
      <c r="AU60" s="46">
        <f t="shared" si="11"/>
        <v>3555865</v>
      </c>
    </row>
    <row r="61" spans="1:47" x14ac:dyDescent="0.2">
      <c r="A61" s="8"/>
      <c r="B61" s="8"/>
      <c r="C61" s="8"/>
      <c r="D61" s="8"/>
      <c r="E61" s="8"/>
      <c r="F61" s="8"/>
      <c r="G61" s="8"/>
      <c r="H61" s="9"/>
      <c r="I61" s="8"/>
      <c r="J61" s="8"/>
      <c r="K61" s="8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</row>
    <row r="62" spans="1:47" x14ac:dyDescent="0.2">
      <c r="A62" s="8"/>
      <c r="B62" s="8"/>
      <c r="C62" s="8"/>
      <c r="D62" s="8" t="s">
        <v>109</v>
      </c>
      <c r="E62" s="8"/>
      <c r="F62" s="8"/>
      <c r="G62" s="8"/>
      <c r="H62" s="9" t="s">
        <v>113</v>
      </c>
      <c r="I62" s="8"/>
      <c r="J62" s="8"/>
      <c r="K62" s="8"/>
      <c r="L62" s="46">
        <f t="shared" ref="L62:AU62" si="12">ROUNDUP(MAX(0,L$32-$I43)/$I50,0)</f>
        <v>15</v>
      </c>
      <c r="M62" s="46">
        <f t="shared" si="12"/>
        <v>15</v>
      </c>
      <c r="N62" s="46">
        <f t="shared" si="12"/>
        <v>15</v>
      </c>
      <c r="O62" s="46">
        <f t="shared" si="12"/>
        <v>15</v>
      </c>
      <c r="P62" s="46">
        <f t="shared" si="12"/>
        <v>15</v>
      </c>
      <c r="Q62" s="46">
        <f t="shared" si="12"/>
        <v>35</v>
      </c>
      <c r="R62" s="46">
        <f t="shared" si="12"/>
        <v>35</v>
      </c>
      <c r="S62" s="46">
        <f t="shared" si="12"/>
        <v>15</v>
      </c>
      <c r="T62" s="46">
        <f t="shared" si="12"/>
        <v>15</v>
      </c>
      <c r="U62" s="46">
        <f t="shared" si="12"/>
        <v>15</v>
      </c>
      <c r="V62" s="46">
        <f t="shared" si="12"/>
        <v>15</v>
      </c>
      <c r="W62" s="46">
        <f t="shared" si="12"/>
        <v>55</v>
      </c>
      <c r="X62" s="46">
        <f t="shared" si="12"/>
        <v>17</v>
      </c>
      <c r="Y62" s="46">
        <f t="shared" si="12"/>
        <v>17</v>
      </c>
      <c r="Z62" s="46">
        <f t="shared" si="12"/>
        <v>17</v>
      </c>
      <c r="AA62" s="46">
        <f t="shared" si="12"/>
        <v>17</v>
      </c>
      <c r="AB62" s="46">
        <f t="shared" si="12"/>
        <v>17</v>
      </c>
      <c r="AC62" s="46">
        <f t="shared" si="12"/>
        <v>38</v>
      </c>
      <c r="AD62" s="46">
        <f t="shared" si="12"/>
        <v>38</v>
      </c>
      <c r="AE62" s="46">
        <f t="shared" si="12"/>
        <v>17</v>
      </c>
      <c r="AF62" s="46">
        <f t="shared" si="12"/>
        <v>17</v>
      </c>
      <c r="AG62" s="46">
        <f t="shared" si="12"/>
        <v>17</v>
      </c>
      <c r="AH62" s="46">
        <f t="shared" si="12"/>
        <v>17</v>
      </c>
      <c r="AI62" s="46">
        <f t="shared" si="12"/>
        <v>59</v>
      </c>
      <c r="AJ62" s="46">
        <f t="shared" si="12"/>
        <v>20</v>
      </c>
      <c r="AK62" s="46">
        <f t="shared" si="12"/>
        <v>20</v>
      </c>
      <c r="AL62" s="46">
        <f t="shared" si="12"/>
        <v>20</v>
      </c>
      <c r="AM62" s="46">
        <f t="shared" si="12"/>
        <v>20</v>
      </c>
      <c r="AN62" s="46">
        <f t="shared" si="12"/>
        <v>20</v>
      </c>
      <c r="AO62" s="46">
        <f t="shared" si="12"/>
        <v>42</v>
      </c>
      <c r="AP62" s="46">
        <f t="shared" si="12"/>
        <v>42</v>
      </c>
      <c r="AQ62" s="46">
        <f t="shared" si="12"/>
        <v>20</v>
      </c>
      <c r="AR62" s="46">
        <f t="shared" si="12"/>
        <v>20</v>
      </c>
      <c r="AS62" s="46">
        <f t="shared" si="12"/>
        <v>20</v>
      </c>
      <c r="AT62" s="46">
        <f t="shared" si="12"/>
        <v>20</v>
      </c>
      <c r="AU62" s="46">
        <f t="shared" si="12"/>
        <v>64</v>
      </c>
    </row>
    <row r="63" spans="1:47" x14ac:dyDescent="0.2">
      <c r="A63" s="8"/>
      <c r="B63" s="8"/>
      <c r="C63" s="8"/>
      <c r="D63" s="8" t="s">
        <v>108</v>
      </c>
      <c r="E63" s="8"/>
      <c r="F63" s="8"/>
      <c r="G63" s="8"/>
      <c r="H63" s="9" t="s">
        <v>3</v>
      </c>
      <c r="I63" s="8"/>
      <c r="J63" s="8"/>
      <c r="K63" s="8"/>
      <c r="L63" s="46">
        <f t="shared" ref="L63:AU63" si="13">L62*$I49</f>
        <v>150</v>
      </c>
      <c r="M63" s="46">
        <f t="shared" si="13"/>
        <v>150</v>
      </c>
      <c r="N63" s="46">
        <f t="shared" si="13"/>
        <v>150</v>
      </c>
      <c r="O63" s="46">
        <f t="shared" si="13"/>
        <v>150</v>
      </c>
      <c r="P63" s="46">
        <f t="shared" si="13"/>
        <v>150</v>
      </c>
      <c r="Q63" s="46">
        <f t="shared" si="13"/>
        <v>350</v>
      </c>
      <c r="R63" s="46">
        <f t="shared" si="13"/>
        <v>350</v>
      </c>
      <c r="S63" s="46">
        <f t="shared" si="13"/>
        <v>150</v>
      </c>
      <c r="T63" s="46">
        <f t="shared" si="13"/>
        <v>150</v>
      </c>
      <c r="U63" s="46">
        <f t="shared" si="13"/>
        <v>150</v>
      </c>
      <c r="V63" s="46">
        <f t="shared" si="13"/>
        <v>150</v>
      </c>
      <c r="W63" s="46">
        <f t="shared" si="13"/>
        <v>550</v>
      </c>
      <c r="X63" s="46">
        <f t="shared" si="13"/>
        <v>170</v>
      </c>
      <c r="Y63" s="46">
        <f t="shared" si="13"/>
        <v>170</v>
      </c>
      <c r="Z63" s="46">
        <f t="shared" si="13"/>
        <v>170</v>
      </c>
      <c r="AA63" s="46">
        <f t="shared" si="13"/>
        <v>170</v>
      </c>
      <c r="AB63" s="46">
        <f t="shared" si="13"/>
        <v>170</v>
      </c>
      <c r="AC63" s="46">
        <f t="shared" si="13"/>
        <v>380</v>
      </c>
      <c r="AD63" s="46">
        <f t="shared" si="13"/>
        <v>380</v>
      </c>
      <c r="AE63" s="46">
        <f t="shared" si="13"/>
        <v>170</v>
      </c>
      <c r="AF63" s="46">
        <f t="shared" si="13"/>
        <v>170</v>
      </c>
      <c r="AG63" s="46">
        <f t="shared" si="13"/>
        <v>170</v>
      </c>
      <c r="AH63" s="46">
        <f t="shared" si="13"/>
        <v>170</v>
      </c>
      <c r="AI63" s="46">
        <f t="shared" si="13"/>
        <v>590</v>
      </c>
      <c r="AJ63" s="46">
        <f t="shared" si="13"/>
        <v>200</v>
      </c>
      <c r="AK63" s="46">
        <f t="shared" si="13"/>
        <v>200</v>
      </c>
      <c r="AL63" s="46">
        <f t="shared" si="13"/>
        <v>200</v>
      </c>
      <c r="AM63" s="46">
        <f t="shared" si="13"/>
        <v>200</v>
      </c>
      <c r="AN63" s="46">
        <f t="shared" si="13"/>
        <v>200</v>
      </c>
      <c r="AO63" s="46">
        <f t="shared" si="13"/>
        <v>420</v>
      </c>
      <c r="AP63" s="46">
        <f t="shared" si="13"/>
        <v>420</v>
      </c>
      <c r="AQ63" s="46">
        <f t="shared" si="13"/>
        <v>200</v>
      </c>
      <c r="AR63" s="46">
        <f t="shared" si="13"/>
        <v>200</v>
      </c>
      <c r="AS63" s="46">
        <f t="shared" si="13"/>
        <v>200</v>
      </c>
      <c r="AT63" s="46">
        <f t="shared" si="13"/>
        <v>200</v>
      </c>
      <c r="AU63" s="46">
        <f t="shared" si="13"/>
        <v>640</v>
      </c>
    </row>
    <row r="64" spans="1:47" x14ac:dyDescent="0.2">
      <c r="A64" s="8"/>
      <c r="B64" s="8"/>
      <c r="C64" s="8"/>
      <c r="D64" s="47" t="s">
        <v>110</v>
      </c>
      <c r="E64" s="8"/>
      <c r="F64" s="8"/>
      <c r="G64" s="8"/>
      <c r="H64" s="9" t="s">
        <v>3</v>
      </c>
      <c r="I64" s="8"/>
      <c r="J64" s="8">
        <f>SUM(L64:AU64)</f>
        <v>10800</v>
      </c>
      <c r="K64" s="8"/>
      <c r="L64" s="44">
        <f t="shared" ref="L64:AU64" si="14">SUM(L52,L55,L59,L63)</f>
        <v>150</v>
      </c>
      <c r="M64" s="44">
        <f t="shared" si="14"/>
        <v>150</v>
      </c>
      <c r="N64" s="44">
        <f t="shared" si="14"/>
        <v>210</v>
      </c>
      <c r="O64" s="44">
        <f t="shared" si="14"/>
        <v>210</v>
      </c>
      <c r="P64" s="44">
        <f t="shared" si="14"/>
        <v>210</v>
      </c>
      <c r="Q64" s="44">
        <f t="shared" si="14"/>
        <v>410</v>
      </c>
      <c r="R64" s="44">
        <f t="shared" si="14"/>
        <v>410</v>
      </c>
      <c r="S64" s="44">
        <f t="shared" si="14"/>
        <v>210</v>
      </c>
      <c r="T64" s="44">
        <f t="shared" si="14"/>
        <v>210</v>
      </c>
      <c r="U64" s="44">
        <f t="shared" si="14"/>
        <v>210</v>
      </c>
      <c r="V64" s="44">
        <f t="shared" si="14"/>
        <v>210</v>
      </c>
      <c r="W64" s="44">
        <f t="shared" si="14"/>
        <v>610</v>
      </c>
      <c r="X64" s="44">
        <f t="shared" si="14"/>
        <v>230</v>
      </c>
      <c r="Y64" s="44">
        <f t="shared" si="14"/>
        <v>230</v>
      </c>
      <c r="Z64" s="44">
        <f t="shared" si="14"/>
        <v>230</v>
      </c>
      <c r="AA64" s="44">
        <f t="shared" si="14"/>
        <v>230</v>
      </c>
      <c r="AB64" s="44">
        <f t="shared" si="14"/>
        <v>230</v>
      </c>
      <c r="AC64" s="44">
        <f t="shared" si="14"/>
        <v>440</v>
      </c>
      <c r="AD64" s="44">
        <f t="shared" si="14"/>
        <v>440</v>
      </c>
      <c r="AE64" s="44">
        <f t="shared" si="14"/>
        <v>230</v>
      </c>
      <c r="AF64" s="44">
        <f t="shared" si="14"/>
        <v>230</v>
      </c>
      <c r="AG64" s="44">
        <f t="shared" si="14"/>
        <v>230</v>
      </c>
      <c r="AH64" s="44">
        <f t="shared" si="14"/>
        <v>230</v>
      </c>
      <c r="AI64" s="44">
        <f t="shared" si="14"/>
        <v>650</v>
      </c>
      <c r="AJ64" s="44">
        <f t="shared" si="14"/>
        <v>260</v>
      </c>
      <c r="AK64" s="44">
        <f t="shared" si="14"/>
        <v>260</v>
      </c>
      <c r="AL64" s="44">
        <f t="shared" si="14"/>
        <v>260</v>
      </c>
      <c r="AM64" s="44">
        <f t="shared" si="14"/>
        <v>260</v>
      </c>
      <c r="AN64" s="44">
        <f t="shared" si="14"/>
        <v>260</v>
      </c>
      <c r="AO64" s="44">
        <f t="shared" si="14"/>
        <v>480</v>
      </c>
      <c r="AP64" s="44">
        <f t="shared" si="14"/>
        <v>480</v>
      </c>
      <c r="AQ64" s="44">
        <f t="shared" si="14"/>
        <v>260</v>
      </c>
      <c r="AR64" s="44">
        <f t="shared" si="14"/>
        <v>260</v>
      </c>
      <c r="AS64" s="44">
        <f t="shared" si="14"/>
        <v>260</v>
      </c>
      <c r="AT64" s="44">
        <f t="shared" si="14"/>
        <v>260</v>
      </c>
      <c r="AU64" s="44">
        <f t="shared" si="14"/>
        <v>700</v>
      </c>
    </row>
    <row r="65" spans="1:47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 x14ac:dyDescent="0.2">
      <c r="A66" s="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</row>
    <row r="67" spans="1:47" x14ac:dyDescent="0.2">
      <c r="A67" s="8"/>
      <c r="B67" s="19">
        <f>B37+1</f>
        <v>2</v>
      </c>
      <c r="C67" s="10" t="s">
        <v>87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1:47" x14ac:dyDescent="0.2">
      <c r="A68" s="8"/>
      <c r="B68" s="8"/>
      <c r="C68" s="23" t="s">
        <v>103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1:47" x14ac:dyDescent="0.2">
      <c r="A69" s="8"/>
      <c r="B69" s="8"/>
      <c r="C69" s="23">
        <f>Data!$J$30</f>
        <v>1</v>
      </c>
      <c r="D69" s="8" t="s">
        <v>88</v>
      </c>
      <c r="E69" s="8"/>
      <c r="F69" s="8"/>
      <c r="G69" s="8"/>
      <c r="H69" s="9" t="s">
        <v>98</v>
      </c>
      <c r="I69" s="8" t="str">
        <f>INDEX(Data!$L$30:$Q$41,$C69,$B67)</f>
        <v>Swim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1:47" x14ac:dyDescent="0.2">
      <c r="A70" s="8"/>
      <c r="B70" s="8"/>
      <c r="C70" s="23">
        <f>Data!$J$33</f>
        <v>4</v>
      </c>
      <c r="D70" s="8" t="s">
        <v>89</v>
      </c>
      <c r="E70" s="8"/>
      <c r="F70" s="8"/>
      <c r="G70" s="8"/>
      <c r="H70" s="9" t="s">
        <v>3</v>
      </c>
      <c r="I70" s="8">
        <f>INDEX(Data!$L$30:$Q$41,$C70,$B67)</f>
        <v>80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1:47" x14ac:dyDescent="0.2">
      <c r="A71" s="8"/>
      <c r="B71" s="8"/>
      <c r="C71" s="23">
        <f>Data!$J$34</f>
        <v>5</v>
      </c>
      <c r="D71" s="8" t="s">
        <v>34</v>
      </c>
      <c r="E71" s="8"/>
      <c r="F71" s="8"/>
      <c r="G71" s="8"/>
      <c r="H71" s="9" t="s">
        <v>76</v>
      </c>
      <c r="I71" s="8">
        <f>INDEX(Data!$L$30:$Q$41,$C71,$B67)</f>
        <v>180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x14ac:dyDescent="0.2">
      <c r="A72" s="8"/>
      <c r="B72" s="8"/>
      <c r="C72" s="23">
        <f>Data!$J$35</f>
        <v>6</v>
      </c>
      <c r="D72" s="8" t="s">
        <v>90</v>
      </c>
      <c r="E72" s="8"/>
      <c r="F72" s="8"/>
      <c r="G72" s="8"/>
      <c r="H72" s="9" t="s">
        <v>77</v>
      </c>
      <c r="I72" s="8">
        <f>INDEX(Data!$L$30:$Q$41,$C72,$B67)</f>
        <v>1200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x14ac:dyDescent="0.2">
      <c r="A73" s="8"/>
      <c r="B73" s="8"/>
      <c r="C73" s="23">
        <f>Data!$J$37</f>
        <v>8</v>
      </c>
      <c r="D73" s="8" t="s">
        <v>37</v>
      </c>
      <c r="E73" s="8"/>
      <c r="F73" s="8"/>
      <c r="G73" s="8"/>
      <c r="H73" s="9" t="s">
        <v>78</v>
      </c>
      <c r="I73" s="8">
        <f>INDEX(Data!$L$30:$Q$41,$C73,$B67)</f>
        <v>100000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x14ac:dyDescent="0.2">
      <c r="A74" s="8"/>
      <c r="B74" s="8"/>
      <c r="C74" s="23"/>
      <c r="D74" s="8" t="s">
        <v>91</v>
      </c>
      <c r="E74" s="8"/>
      <c r="F74" s="8"/>
      <c r="G74" s="8"/>
      <c r="H74" s="9" t="s">
        <v>42</v>
      </c>
      <c r="I74" s="19">
        <v>1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x14ac:dyDescent="0.2">
      <c r="A75" s="8"/>
      <c r="B75" s="8"/>
      <c r="C75" s="23">
        <f>Data!$J$36</f>
        <v>7</v>
      </c>
      <c r="D75" s="8" t="s">
        <v>92</v>
      </c>
      <c r="E75" s="8"/>
      <c r="F75" s="8"/>
      <c r="G75" s="8"/>
      <c r="H75" s="9" t="s">
        <v>42</v>
      </c>
      <c r="I75" s="8">
        <f>INDEX(Data!$L$30:$Q$41,$C75,$B67)</f>
        <v>1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x14ac:dyDescent="0.2">
      <c r="A76" s="8"/>
      <c r="B76" s="8"/>
      <c r="C76" s="23"/>
      <c r="D76" s="8" t="s">
        <v>93</v>
      </c>
      <c r="E76" s="8"/>
      <c r="F76" s="8"/>
      <c r="G76" s="8"/>
      <c r="H76" s="9" t="s">
        <v>42</v>
      </c>
      <c r="I76" s="19">
        <v>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x14ac:dyDescent="0.2">
      <c r="A77" s="8"/>
      <c r="B77" s="8"/>
      <c r="C77" s="23">
        <f>Data!$J$38</f>
        <v>9</v>
      </c>
      <c r="D77" s="8" t="s">
        <v>94</v>
      </c>
      <c r="E77" s="8"/>
      <c r="F77" s="8"/>
      <c r="G77" s="8"/>
      <c r="H77" s="9" t="s">
        <v>99</v>
      </c>
      <c r="I77" s="27">
        <f>INDEX(Data!$L$30:$Q$41,$C77,$B67)</f>
        <v>0.69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x14ac:dyDescent="0.2">
      <c r="A78" s="8"/>
      <c r="B78" s="8"/>
      <c r="C78" s="23">
        <f>Data!$J$39</f>
        <v>10</v>
      </c>
      <c r="D78" s="8" t="s">
        <v>95</v>
      </c>
      <c r="E78" s="8"/>
      <c r="F78" s="8"/>
      <c r="G78" s="8"/>
      <c r="H78" s="9" t="s">
        <v>100</v>
      </c>
      <c r="I78" s="27">
        <f>INDEX(Data!$L$30:$Q$41,$C78,$B67)</f>
        <v>0.04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x14ac:dyDescent="0.2">
      <c r="A79" s="8"/>
      <c r="B79" s="8"/>
      <c r="C79" s="23">
        <f>Data!$J$40</f>
        <v>11</v>
      </c>
      <c r="D79" s="8" t="s">
        <v>96</v>
      </c>
      <c r="E79" s="8"/>
      <c r="F79" s="8"/>
      <c r="G79" s="8"/>
      <c r="H79" s="9" t="s">
        <v>101</v>
      </c>
      <c r="I79" s="8">
        <f>INDEX(Data!$L$30:$Q$41,$C79,$B67)</f>
        <v>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x14ac:dyDescent="0.2">
      <c r="A80" s="8"/>
      <c r="B80" s="8"/>
      <c r="C80" s="23">
        <f>Data!$J$41</f>
        <v>12</v>
      </c>
      <c r="D80" s="8" t="s">
        <v>97</v>
      </c>
      <c r="E80" s="8"/>
      <c r="F80" s="8"/>
      <c r="G80" s="8"/>
      <c r="H80" s="9" t="s">
        <v>102</v>
      </c>
      <c r="I80" s="8">
        <f>INDEX(Data!$L$30:$Q$41,$C80,$B67)</f>
        <v>100000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 x14ac:dyDescent="0.2">
      <c r="A82" s="8"/>
      <c r="B82" s="8"/>
      <c r="C82" s="8"/>
      <c r="D82" s="8" t="s">
        <v>104</v>
      </c>
      <c r="E82" s="8"/>
      <c r="F82" s="8"/>
      <c r="G82" s="8"/>
      <c r="H82" s="9" t="s">
        <v>3</v>
      </c>
      <c r="I82" s="8"/>
      <c r="J82" s="8"/>
      <c r="K82" s="8"/>
      <c r="L82" s="26">
        <f t="shared" ref="L82:Q82" si="15">$I70*50%</f>
        <v>40</v>
      </c>
      <c r="M82" s="26">
        <f t="shared" si="15"/>
        <v>40</v>
      </c>
      <c r="N82" s="26">
        <f t="shared" si="15"/>
        <v>40</v>
      </c>
      <c r="O82" s="26">
        <f t="shared" si="15"/>
        <v>40</v>
      </c>
      <c r="P82" s="26">
        <f t="shared" si="15"/>
        <v>40</v>
      </c>
      <c r="Q82" s="26">
        <f t="shared" si="15"/>
        <v>40</v>
      </c>
      <c r="R82" s="46">
        <f t="shared" ref="R82:AU82" si="16">$I70</f>
        <v>80</v>
      </c>
      <c r="S82" s="46">
        <f t="shared" si="16"/>
        <v>80</v>
      </c>
      <c r="T82" s="46">
        <f t="shared" si="16"/>
        <v>80</v>
      </c>
      <c r="U82" s="46">
        <f t="shared" si="16"/>
        <v>80</v>
      </c>
      <c r="V82" s="46">
        <f t="shared" si="16"/>
        <v>80</v>
      </c>
      <c r="W82" s="46">
        <f t="shared" si="16"/>
        <v>80</v>
      </c>
      <c r="X82" s="46">
        <f t="shared" si="16"/>
        <v>80</v>
      </c>
      <c r="Y82" s="46">
        <f t="shared" si="16"/>
        <v>80</v>
      </c>
      <c r="Z82" s="46">
        <f t="shared" si="16"/>
        <v>80</v>
      </c>
      <c r="AA82" s="46">
        <f t="shared" si="16"/>
        <v>80</v>
      </c>
      <c r="AB82" s="46">
        <f t="shared" si="16"/>
        <v>80</v>
      </c>
      <c r="AC82" s="46">
        <f t="shared" si="16"/>
        <v>80</v>
      </c>
      <c r="AD82" s="46">
        <f t="shared" si="16"/>
        <v>80</v>
      </c>
      <c r="AE82" s="46">
        <f t="shared" si="16"/>
        <v>80</v>
      </c>
      <c r="AF82" s="46">
        <f t="shared" si="16"/>
        <v>80</v>
      </c>
      <c r="AG82" s="46">
        <f t="shared" si="16"/>
        <v>80</v>
      </c>
      <c r="AH82" s="46">
        <f t="shared" si="16"/>
        <v>80</v>
      </c>
      <c r="AI82" s="46">
        <f t="shared" si="16"/>
        <v>80</v>
      </c>
      <c r="AJ82" s="46">
        <f t="shared" si="16"/>
        <v>80</v>
      </c>
      <c r="AK82" s="46">
        <f t="shared" si="16"/>
        <v>80</v>
      </c>
      <c r="AL82" s="46">
        <f t="shared" si="16"/>
        <v>80</v>
      </c>
      <c r="AM82" s="46">
        <f t="shared" si="16"/>
        <v>80</v>
      </c>
      <c r="AN82" s="46">
        <f t="shared" si="16"/>
        <v>80</v>
      </c>
      <c r="AO82" s="46">
        <f t="shared" si="16"/>
        <v>80</v>
      </c>
      <c r="AP82" s="46">
        <f t="shared" si="16"/>
        <v>80</v>
      </c>
      <c r="AQ82" s="46">
        <f t="shared" si="16"/>
        <v>80</v>
      </c>
      <c r="AR82" s="46">
        <f t="shared" si="16"/>
        <v>80</v>
      </c>
      <c r="AS82" s="46">
        <f t="shared" si="16"/>
        <v>80</v>
      </c>
      <c r="AT82" s="46">
        <f t="shared" si="16"/>
        <v>80</v>
      </c>
      <c r="AU82" s="46">
        <f t="shared" si="16"/>
        <v>80</v>
      </c>
    </row>
    <row r="83" spans="1:47" x14ac:dyDescent="0.2">
      <c r="A83" s="8"/>
      <c r="B83" s="8"/>
      <c r="C83" s="8"/>
      <c r="D83" s="8"/>
      <c r="E83" s="8"/>
      <c r="F83" s="8"/>
      <c r="G83" s="8"/>
      <c r="H83" s="9"/>
      <c r="I83" s="8"/>
      <c r="J83" s="8"/>
      <c r="K83" s="8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</row>
    <row r="84" spans="1:47" x14ac:dyDescent="0.2">
      <c r="A84" s="8"/>
      <c r="B84" s="8"/>
      <c r="C84" s="8"/>
      <c r="D84" s="8" t="s">
        <v>134</v>
      </c>
      <c r="E84" s="8"/>
      <c r="F84" s="8"/>
      <c r="G84" s="8"/>
      <c r="H84" s="9" t="s">
        <v>76</v>
      </c>
      <c r="I84" s="8"/>
      <c r="J84" s="8"/>
      <c r="K84" s="8"/>
      <c r="L84" s="46">
        <f t="shared" ref="L84:AU84" si="17">MAX(0,L$30-$I71-K86)</f>
        <v>120</v>
      </c>
      <c r="M84" s="46">
        <f t="shared" si="17"/>
        <v>120</v>
      </c>
      <c r="N84" s="46">
        <f t="shared" si="17"/>
        <v>120</v>
      </c>
      <c r="O84" s="46">
        <f t="shared" si="17"/>
        <v>120</v>
      </c>
      <c r="P84" s="46">
        <f t="shared" si="17"/>
        <v>120</v>
      </c>
      <c r="Q84" s="46">
        <f t="shared" si="17"/>
        <v>270</v>
      </c>
      <c r="R84" s="46">
        <f t="shared" si="17"/>
        <v>270</v>
      </c>
      <c r="S84" s="46">
        <f t="shared" si="17"/>
        <v>120</v>
      </c>
      <c r="T84" s="46">
        <f t="shared" si="17"/>
        <v>120</v>
      </c>
      <c r="U84" s="46">
        <f t="shared" si="17"/>
        <v>120</v>
      </c>
      <c r="V84" s="46">
        <f t="shared" si="17"/>
        <v>120</v>
      </c>
      <c r="W84" s="46">
        <f t="shared" si="17"/>
        <v>420</v>
      </c>
      <c r="X84" s="46">
        <f t="shared" si="17"/>
        <v>135</v>
      </c>
      <c r="Y84" s="46">
        <f t="shared" si="17"/>
        <v>135</v>
      </c>
      <c r="Z84" s="46">
        <f t="shared" si="17"/>
        <v>135</v>
      </c>
      <c r="AA84" s="46">
        <f t="shared" si="17"/>
        <v>135</v>
      </c>
      <c r="AB84" s="46">
        <f t="shared" si="17"/>
        <v>135</v>
      </c>
      <c r="AC84" s="46">
        <f t="shared" si="17"/>
        <v>292.5</v>
      </c>
      <c r="AD84" s="46">
        <f t="shared" si="17"/>
        <v>292.5</v>
      </c>
      <c r="AE84" s="46">
        <f t="shared" si="17"/>
        <v>135</v>
      </c>
      <c r="AF84" s="46">
        <f t="shared" si="17"/>
        <v>135</v>
      </c>
      <c r="AG84" s="46">
        <f t="shared" si="17"/>
        <v>135</v>
      </c>
      <c r="AH84" s="46">
        <f t="shared" si="17"/>
        <v>135</v>
      </c>
      <c r="AI84" s="46">
        <f t="shared" si="17"/>
        <v>450</v>
      </c>
      <c r="AJ84" s="46">
        <f t="shared" si="17"/>
        <v>150.75</v>
      </c>
      <c r="AK84" s="46">
        <f t="shared" si="17"/>
        <v>150.75</v>
      </c>
      <c r="AL84" s="46">
        <f t="shared" si="17"/>
        <v>150.75</v>
      </c>
      <c r="AM84" s="46">
        <f t="shared" si="17"/>
        <v>150.75</v>
      </c>
      <c r="AN84" s="46">
        <f t="shared" si="17"/>
        <v>150.75</v>
      </c>
      <c r="AO84" s="46">
        <f t="shared" si="17"/>
        <v>316.125</v>
      </c>
      <c r="AP84" s="46">
        <f t="shared" si="17"/>
        <v>316.125</v>
      </c>
      <c r="AQ84" s="46">
        <f t="shared" si="17"/>
        <v>150.75</v>
      </c>
      <c r="AR84" s="46">
        <f t="shared" si="17"/>
        <v>150.75</v>
      </c>
      <c r="AS84" s="46">
        <f t="shared" si="17"/>
        <v>150.75</v>
      </c>
      <c r="AT84" s="46">
        <f t="shared" si="17"/>
        <v>150.75</v>
      </c>
      <c r="AU84" s="46">
        <f t="shared" si="17"/>
        <v>481.5</v>
      </c>
    </row>
    <row r="85" spans="1:47" x14ac:dyDescent="0.2">
      <c r="A85" s="8"/>
      <c r="B85" s="8"/>
      <c r="C85" s="8"/>
      <c r="D85" s="8" t="s">
        <v>135</v>
      </c>
      <c r="E85" s="8"/>
      <c r="F85" s="8"/>
      <c r="G85" s="8"/>
      <c r="H85" s="9" t="s">
        <v>3</v>
      </c>
      <c r="I85" s="8"/>
      <c r="J85" s="8"/>
      <c r="K85" s="8"/>
      <c r="L85" s="46">
        <f t="shared" ref="L85:AU85" si="18">$I77*L84</f>
        <v>82.8</v>
      </c>
      <c r="M85" s="46">
        <f t="shared" si="18"/>
        <v>82.8</v>
      </c>
      <c r="N85" s="46">
        <f t="shared" si="18"/>
        <v>82.8</v>
      </c>
      <c r="O85" s="46">
        <f t="shared" si="18"/>
        <v>82.8</v>
      </c>
      <c r="P85" s="46">
        <f t="shared" si="18"/>
        <v>82.8</v>
      </c>
      <c r="Q85" s="46">
        <f t="shared" si="18"/>
        <v>186.29999999999998</v>
      </c>
      <c r="R85" s="46">
        <f t="shared" si="18"/>
        <v>186.29999999999998</v>
      </c>
      <c r="S85" s="46">
        <f t="shared" si="18"/>
        <v>82.8</v>
      </c>
      <c r="T85" s="46">
        <f t="shared" si="18"/>
        <v>82.8</v>
      </c>
      <c r="U85" s="46">
        <f t="shared" si="18"/>
        <v>82.8</v>
      </c>
      <c r="V85" s="46">
        <f t="shared" si="18"/>
        <v>82.8</v>
      </c>
      <c r="W85" s="46">
        <f t="shared" si="18"/>
        <v>289.79999999999995</v>
      </c>
      <c r="X85" s="46">
        <f t="shared" si="18"/>
        <v>93.149999999999991</v>
      </c>
      <c r="Y85" s="46">
        <f t="shared" si="18"/>
        <v>93.149999999999991</v>
      </c>
      <c r="Z85" s="46">
        <f t="shared" si="18"/>
        <v>93.149999999999991</v>
      </c>
      <c r="AA85" s="46">
        <f t="shared" si="18"/>
        <v>93.149999999999991</v>
      </c>
      <c r="AB85" s="46">
        <f t="shared" si="18"/>
        <v>93.149999999999991</v>
      </c>
      <c r="AC85" s="46">
        <f t="shared" si="18"/>
        <v>201.82499999999999</v>
      </c>
      <c r="AD85" s="46">
        <f t="shared" si="18"/>
        <v>201.82499999999999</v>
      </c>
      <c r="AE85" s="46">
        <f t="shared" si="18"/>
        <v>93.149999999999991</v>
      </c>
      <c r="AF85" s="46">
        <f t="shared" si="18"/>
        <v>93.149999999999991</v>
      </c>
      <c r="AG85" s="46">
        <f t="shared" si="18"/>
        <v>93.149999999999991</v>
      </c>
      <c r="AH85" s="46">
        <f t="shared" si="18"/>
        <v>93.149999999999991</v>
      </c>
      <c r="AI85" s="46">
        <f t="shared" si="18"/>
        <v>310.5</v>
      </c>
      <c r="AJ85" s="46">
        <f t="shared" si="18"/>
        <v>104.0175</v>
      </c>
      <c r="AK85" s="46">
        <f t="shared" si="18"/>
        <v>104.0175</v>
      </c>
      <c r="AL85" s="46">
        <f t="shared" si="18"/>
        <v>104.0175</v>
      </c>
      <c r="AM85" s="46">
        <f t="shared" si="18"/>
        <v>104.0175</v>
      </c>
      <c r="AN85" s="46">
        <f t="shared" si="18"/>
        <v>104.0175</v>
      </c>
      <c r="AO85" s="46">
        <f t="shared" si="18"/>
        <v>218.12624999999997</v>
      </c>
      <c r="AP85" s="46">
        <f t="shared" si="18"/>
        <v>218.12624999999997</v>
      </c>
      <c r="AQ85" s="46">
        <f t="shared" si="18"/>
        <v>104.0175</v>
      </c>
      <c r="AR85" s="46">
        <f t="shared" si="18"/>
        <v>104.0175</v>
      </c>
      <c r="AS85" s="46">
        <f t="shared" si="18"/>
        <v>104.0175</v>
      </c>
      <c r="AT85" s="46">
        <f t="shared" si="18"/>
        <v>104.0175</v>
      </c>
      <c r="AU85" s="46">
        <f t="shared" si="18"/>
        <v>332.23499999999996</v>
      </c>
    </row>
    <row r="86" spans="1:47" x14ac:dyDescent="0.2">
      <c r="A86" s="8"/>
      <c r="B86" s="8"/>
      <c r="C86" s="8"/>
      <c r="D86" s="8" t="s">
        <v>136</v>
      </c>
      <c r="E86" s="8"/>
      <c r="F86" s="8"/>
      <c r="G86" s="8"/>
      <c r="H86" s="9" t="s">
        <v>76</v>
      </c>
      <c r="I86" s="8"/>
      <c r="J86" s="8"/>
      <c r="K86" s="8"/>
      <c r="L86" s="46">
        <f t="shared" ref="L86:AU86" si="19">MAX(K86+$I71-L$30,0)*$I74</f>
        <v>0</v>
      </c>
      <c r="M86" s="46">
        <f t="shared" si="19"/>
        <v>0</v>
      </c>
      <c r="N86" s="46">
        <f t="shared" si="19"/>
        <v>0</v>
      </c>
      <c r="O86" s="46">
        <f t="shared" si="19"/>
        <v>0</v>
      </c>
      <c r="P86" s="46">
        <f t="shared" si="19"/>
        <v>0</v>
      </c>
      <c r="Q86" s="46">
        <f t="shared" si="19"/>
        <v>0</v>
      </c>
      <c r="R86" s="46">
        <f t="shared" si="19"/>
        <v>0</v>
      </c>
      <c r="S86" s="46">
        <f t="shared" si="19"/>
        <v>0</v>
      </c>
      <c r="T86" s="46">
        <f t="shared" si="19"/>
        <v>0</v>
      </c>
      <c r="U86" s="46">
        <f t="shared" si="19"/>
        <v>0</v>
      </c>
      <c r="V86" s="46">
        <f t="shared" si="19"/>
        <v>0</v>
      </c>
      <c r="W86" s="46">
        <f t="shared" si="19"/>
        <v>0</v>
      </c>
      <c r="X86" s="46">
        <f t="shared" si="19"/>
        <v>0</v>
      </c>
      <c r="Y86" s="46">
        <f t="shared" si="19"/>
        <v>0</v>
      </c>
      <c r="Z86" s="46">
        <f t="shared" si="19"/>
        <v>0</v>
      </c>
      <c r="AA86" s="46">
        <f t="shared" si="19"/>
        <v>0</v>
      </c>
      <c r="AB86" s="46">
        <f t="shared" si="19"/>
        <v>0</v>
      </c>
      <c r="AC86" s="46">
        <f t="shared" si="19"/>
        <v>0</v>
      </c>
      <c r="AD86" s="46">
        <f t="shared" si="19"/>
        <v>0</v>
      </c>
      <c r="AE86" s="46">
        <f t="shared" si="19"/>
        <v>0</v>
      </c>
      <c r="AF86" s="46">
        <f t="shared" si="19"/>
        <v>0</v>
      </c>
      <c r="AG86" s="46">
        <f t="shared" si="19"/>
        <v>0</v>
      </c>
      <c r="AH86" s="46">
        <f t="shared" si="19"/>
        <v>0</v>
      </c>
      <c r="AI86" s="46">
        <f t="shared" si="19"/>
        <v>0</v>
      </c>
      <c r="AJ86" s="46">
        <f t="shared" si="19"/>
        <v>0</v>
      </c>
      <c r="AK86" s="46">
        <f t="shared" si="19"/>
        <v>0</v>
      </c>
      <c r="AL86" s="46">
        <f t="shared" si="19"/>
        <v>0</v>
      </c>
      <c r="AM86" s="46">
        <f t="shared" si="19"/>
        <v>0</v>
      </c>
      <c r="AN86" s="46">
        <f t="shared" si="19"/>
        <v>0</v>
      </c>
      <c r="AO86" s="46">
        <f t="shared" si="19"/>
        <v>0</v>
      </c>
      <c r="AP86" s="46">
        <f t="shared" si="19"/>
        <v>0</v>
      </c>
      <c r="AQ86" s="46">
        <f t="shared" si="19"/>
        <v>0</v>
      </c>
      <c r="AR86" s="46">
        <f t="shared" si="19"/>
        <v>0</v>
      </c>
      <c r="AS86" s="46">
        <f t="shared" si="19"/>
        <v>0</v>
      </c>
      <c r="AT86" s="46">
        <f t="shared" si="19"/>
        <v>0</v>
      </c>
      <c r="AU86" s="46">
        <f t="shared" si="19"/>
        <v>0</v>
      </c>
    </row>
    <row r="87" spans="1:47" x14ac:dyDescent="0.2">
      <c r="A87" s="8"/>
      <c r="B87" s="8"/>
      <c r="C87" s="8"/>
      <c r="D87" s="8"/>
      <c r="E87" s="8"/>
      <c r="F87" s="8"/>
      <c r="G87" s="8"/>
      <c r="H87" s="9"/>
      <c r="I87" s="8"/>
      <c r="J87" s="8"/>
      <c r="K87" s="8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</row>
    <row r="88" spans="1:47" x14ac:dyDescent="0.2">
      <c r="A88" s="8"/>
      <c r="B88" s="8"/>
      <c r="C88" s="8"/>
      <c r="D88" s="8" t="s">
        <v>105</v>
      </c>
      <c r="E88" s="8"/>
      <c r="F88" s="8"/>
      <c r="G88" s="8"/>
      <c r="H88" s="9" t="s">
        <v>77</v>
      </c>
      <c r="I88" s="8"/>
      <c r="J88" s="8"/>
      <c r="K88" s="8"/>
      <c r="L88" s="46">
        <f t="shared" ref="L88:AU88" si="20">MAX(0,L$31-$I72-K90)</f>
        <v>0</v>
      </c>
      <c r="M88" s="46">
        <f t="shared" si="20"/>
        <v>0</v>
      </c>
      <c r="N88" s="46">
        <f t="shared" si="20"/>
        <v>0</v>
      </c>
      <c r="O88" s="46">
        <f t="shared" si="20"/>
        <v>0</v>
      </c>
      <c r="P88" s="46">
        <f t="shared" si="20"/>
        <v>0</v>
      </c>
      <c r="Q88" s="46">
        <f t="shared" si="20"/>
        <v>0</v>
      </c>
      <c r="R88" s="46">
        <f t="shared" si="20"/>
        <v>0</v>
      </c>
      <c r="S88" s="46">
        <f t="shared" si="20"/>
        <v>0</v>
      </c>
      <c r="T88" s="46">
        <f t="shared" si="20"/>
        <v>0</v>
      </c>
      <c r="U88" s="46">
        <f t="shared" si="20"/>
        <v>0</v>
      </c>
      <c r="V88" s="46">
        <f t="shared" si="20"/>
        <v>0</v>
      </c>
      <c r="W88" s="46">
        <f t="shared" si="20"/>
        <v>0</v>
      </c>
      <c r="X88" s="46">
        <f t="shared" si="20"/>
        <v>0</v>
      </c>
      <c r="Y88" s="46">
        <f t="shared" si="20"/>
        <v>0</v>
      </c>
      <c r="Z88" s="46">
        <f t="shared" si="20"/>
        <v>0</v>
      </c>
      <c r="AA88" s="46">
        <f t="shared" si="20"/>
        <v>0</v>
      </c>
      <c r="AB88" s="46">
        <f t="shared" si="20"/>
        <v>0</v>
      </c>
      <c r="AC88" s="46">
        <f t="shared" si="20"/>
        <v>0</v>
      </c>
      <c r="AD88" s="46">
        <f t="shared" si="20"/>
        <v>0</v>
      </c>
      <c r="AE88" s="46">
        <f t="shared" si="20"/>
        <v>0</v>
      </c>
      <c r="AF88" s="46">
        <f t="shared" si="20"/>
        <v>0</v>
      </c>
      <c r="AG88" s="46">
        <f t="shared" si="20"/>
        <v>0</v>
      </c>
      <c r="AH88" s="46">
        <f t="shared" si="20"/>
        <v>0</v>
      </c>
      <c r="AI88" s="46">
        <f t="shared" si="20"/>
        <v>0</v>
      </c>
      <c r="AJ88" s="46">
        <f t="shared" si="20"/>
        <v>0</v>
      </c>
      <c r="AK88" s="46">
        <f t="shared" si="20"/>
        <v>0</v>
      </c>
      <c r="AL88" s="46">
        <f t="shared" si="20"/>
        <v>0</v>
      </c>
      <c r="AM88" s="46">
        <f t="shared" si="20"/>
        <v>0</v>
      </c>
      <c r="AN88" s="46">
        <f t="shared" si="20"/>
        <v>0</v>
      </c>
      <c r="AO88" s="46">
        <f t="shared" si="20"/>
        <v>0</v>
      </c>
      <c r="AP88" s="46">
        <f t="shared" si="20"/>
        <v>320</v>
      </c>
      <c r="AQ88" s="46">
        <f t="shared" si="20"/>
        <v>0</v>
      </c>
      <c r="AR88" s="46">
        <f t="shared" si="20"/>
        <v>0</v>
      </c>
      <c r="AS88" s="46">
        <f t="shared" si="20"/>
        <v>0</v>
      </c>
      <c r="AT88" s="46">
        <f t="shared" si="20"/>
        <v>0</v>
      </c>
      <c r="AU88" s="46">
        <f t="shared" si="20"/>
        <v>615</v>
      </c>
    </row>
    <row r="89" spans="1:47" x14ac:dyDescent="0.2">
      <c r="A89" s="8"/>
      <c r="B89" s="8"/>
      <c r="C89" s="8"/>
      <c r="D89" s="8" t="s">
        <v>106</v>
      </c>
      <c r="E89" s="8"/>
      <c r="F89" s="8"/>
      <c r="G89" s="8"/>
      <c r="H89" s="9" t="s">
        <v>3</v>
      </c>
      <c r="I89" s="8"/>
      <c r="J89" s="8"/>
      <c r="K89" s="8"/>
      <c r="L89" s="46">
        <f t="shared" ref="L89:AU89" si="21">$I78*L88</f>
        <v>0</v>
      </c>
      <c r="M89" s="46">
        <f t="shared" si="21"/>
        <v>0</v>
      </c>
      <c r="N89" s="46">
        <f t="shared" si="21"/>
        <v>0</v>
      </c>
      <c r="O89" s="46">
        <f t="shared" si="21"/>
        <v>0</v>
      </c>
      <c r="P89" s="46">
        <f t="shared" si="21"/>
        <v>0</v>
      </c>
      <c r="Q89" s="46">
        <f t="shared" si="21"/>
        <v>0</v>
      </c>
      <c r="R89" s="46">
        <f t="shared" si="21"/>
        <v>0</v>
      </c>
      <c r="S89" s="46">
        <f t="shared" si="21"/>
        <v>0</v>
      </c>
      <c r="T89" s="46">
        <f t="shared" si="21"/>
        <v>0</v>
      </c>
      <c r="U89" s="46">
        <f t="shared" si="21"/>
        <v>0</v>
      </c>
      <c r="V89" s="46">
        <f t="shared" si="21"/>
        <v>0</v>
      </c>
      <c r="W89" s="46">
        <f t="shared" si="21"/>
        <v>0</v>
      </c>
      <c r="X89" s="46">
        <f t="shared" si="21"/>
        <v>0</v>
      </c>
      <c r="Y89" s="46">
        <f t="shared" si="21"/>
        <v>0</v>
      </c>
      <c r="Z89" s="46">
        <f t="shared" si="21"/>
        <v>0</v>
      </c>
      <c r="AA89" s="46">
        <f t="shared" si="21"/>
        <v>0</v>
      </c>
      <c r="AB89" s="46">
        <f t="shared" si="21"/>
        <v>0</v>
      </c>
      <c r="AC89" s="46">
        <f t="shared" si="21"/>
        <v>0</v>
      </c>
      <c r="AD89" s="46">
        <f t="shared" si="21"/>
        <v>0</v>
      </c>
      <c r="AE89" s="46">
        <f t="shared" si="21"/>
        <v>0</v>
      </c>
      <c r="AF89" s="46">
        <f t="shared" si="21"/>
        <v>0</v>
      </c>
      <c r="AG89" s="46">
        <f t="shared" si="21"/>
        <v>0</v>
      </c>
      <c r="AH89" s="46">
        <f t="shared" si="21"/>
        <v>0</v>
      </c>
      <c r="AI89" s="46">
        <f t="shared" si="21"/>
        <v>0</v>
      </c>
      <c r="AJ89" s="46">
        <f t="shared" si="21"/>
        <v>0</v>
      </c>
      <c r="AK89" s="46">
        <f t="shared" si="21"/>
        <v>0</v>
      </c>
      <c r="AL89" s="46">
        <f t="shared" si="21"/>
        <v>0</v>
      </c>
      <c r="AM89" s="46">
        <f t="shared" si="21"/>
        <v>0</v>
      </c>
      <c r="AN89" s="46">
        <f t="shared" si="21"/>
        <v>0</v>
      </c>
      <c r="AO89" s="46">
        <f t="shared" si="21"/>
        <v>0</v>
      </c>
      <c r="AP89" s="46">
        <f t="shared" si="21"/>
        <v>12.8</v>
      </c>
      <c r="AQ89" s="46">
        <f t="shared" si="21"/>
        <v>0</v>
      </c>
      <c r="AR89" s="46">
        <f t="shared" si="21"/>
        <v>0</v>
      </c>
      <c r="AS89" s="46">
        <f t="shared" si="21"/>
        <v>0</v>
      </c>
      <c r="AT89" s="46">
        <f t="shared" si="21"/>
        <v>0</v>
      </c>
      <c r="AU89" s="46">
        <f t="shared" si="21"/>
        <v>24.6</v>
      </c>
    </row>
    <row r="90" spans="1:47" x14ac:dyDescent="0.2">
      <c r="A90" s="8"/>
      <c r="B90" s="8"/>
      <c r="C90" s="8"/>
      <c r="D90" s="8" t="s">
        <v>107</v>
      </c>
      <c r="E90" s="8"/>
      <c r="F90" s="8"/>
      <c r="G90" s="8"/>
      <c r="H90" s="9" t="s">
        <v>77</v>
      </c>
      <c r="I90" s="8"/>
      <c r="J90" s="8"/>
      <c r="K90" s="8"/>
      <c r="L90" s="46">
        <f t="shared" ref="L90:AU90" si="22">MAX(K90+$I72-L$31,0)*$I75</f>
        <v>200</v>
      </c>
      <c r="M90" s="46">
        <f t="shared" si="22"/>
        <v>400</v>
      </c>
      <c r="N90" s="46">
        <f t="shared" si="22"/>
        <v>600</v>
      </c>
      <c r="O90" s="46">
        <f t="shared" si="22"/>
        <v>800</v>
      </c>
      <c r="P90" s="46">
        <f t="shared" si="22"/>
        <v>1000</v>
      </c>
      <c r="Q90" s="46">
        <f t="shared" si="22"/>
        <v>700</v>
      </c>
      <c r="R90" s="46">
        <f t="shared" si="22"/>
        <v>400</v>
      </c>
      <c r="S90" s="46">
        <f t="shared" si="22"/>
        <v>600</v>
      </c>
      <c r="T90" s="46">
        <f t="shared" si="22"/>
        <v>800</v>
      </c>
      <c r="U90" s="46">
        <f t="shared" si="22"/>
        <v>1000</v>
      </c>
      <c r="V90" s="46">
        <f t="shared" si="22"/>
        <v>1200</v>
      </c>
      <c r="W90" s="46">
        <f t="shared" si="22"/>
        <v>400</v>
      </c>
      <c r="X90" s="46">
        <f t="shared" si="22"/>
        <v>550</v>
      </c>
      <c r="Y90" s="46">
        <f t="shared" si="22"/>
        <v>700</v>
      </c>
      <c r="Z90" s="46">
        <f t="shared" si="22"/>
        <v>850</v>
      </c>
      <c r="AA90" s="46">
        <f t="shared" si="22"/>
        <v>1000</v>
      </c>
      <c r="AB90" s="46">
        <f t="shared" si="22"/>
        <v>1150</v>
      </c>
      <c r="AC90" s="46">
        <f t="shared" si="22"/>
        <v>775</v>
      </c>
      <c r="AD90" s="46">
        <f t="shared" si="22"/>
        <v>400</v>
      </c>
      <c r="AE90" s="46">
        <f t="shared" si="22"/>
        <v>550</v>
      </c>
      <c r="AF90" s="46">
        <f t="shared" si="22"/>
        <v>700</v>
      </c>
      <c r="AG90" s="46">
        <f t="shared" si="22"/>
        <v>850</v>
      </c>
      <c r="AH90" s="46">
        <f t="shared" si="22"/>
        <v>1000</v>
      </c>
      <c r="AI90" s="46">
        <f t="shared" si="22"/>
        <v>100</v>
      </c>
      <c r="AJ90" s="46">
        <f t="shared" si="22"/>
        <v>197.5</v>
      </c>
      <c r="AK90" s="46">
        <f t="shared" si="22"/>
        <v>295</v>
      </c>
      <c r="AL90" s="46">
        <f t="shared" si="22"/>
        <v>392.5</v>
      </c>
      <c r="AM90" s="46">
        <f t="shared" si="22"/>
        <v>490</v>
      </c>
      <c r="AN90" s="46">
        <f t="shared" si="22"/>
        <v>587.5</v>
      </c>
      <c r="AO90" s="46">
        <f t="shared" si="22"/>
        <v>133.75</v>
      </c>
      <c r="AP90" s="46">
        <f t="shared" si="22"/>
        <v>0</v>
      </c>
      <c r="AQ90" s="46">
        <f t="shared" si="22"/>
        <v>97.5</v>
      </c>
      <c r="AR90" s="46">
        <f t="shared" si="22"/>
        <v>195</v>
      </c>
      <c r="AS90" s="46">
        <f t="shared" si="22"/>
        <v>292.5</v>
      </c>
      <c r="AT90" s="46">
        <f t="shared" si="22"/>
        <v>390</v>
      </c>
      <c r="AU90" s="46">
        <f t="shared" si="22"/>
        <v>0</v>
      </c>
    </row>
    <row r="91" spans="1:47" x14ac:dyDescent="0.2">
      <c r="A91" s="8"/>
      <c r="B91" s="8"/>
      <c r="C91" s="8"/>
      <c r="D91" s="8"/>
      <c r="E91" s="8"/>
      <c r="F91" s="8"/>
      <c r="G91" s="8"/>
      <c r="H91" s="9"/>
      <c r="I91" s="8"/>
      <c r="J91" s="8"/>
      <c r="K91" s="8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</row>
    <row r="92" spans="1:47" x14ac:dyDescent="0.2">
      <c r="A92" s="8"/>
      <c r="B92" s="8"/>
      <c r="C92" s="8"/>
      <c r="D92" s="8" t="s">
        <v>109</v>
      </c>
      <c r="E92" s="8"/>
      <c r="F92" s="8"/>
      <c r="G92" s="8"/>
      <c r="H92" s="9" t="s">
        <v>113</v>
      </c>
      <c r="I92" s="8"/>
      <c r="J92" s="8"/>
      <c r="K92" s="8"/>
      <c r="L92" s="46">
        <f t="shared" ref="L92:AU92" si="23">ROUNDUP(MAX(0,L$32-$I73)/$I80,0)</f>
        <v>0</v>
      </c>
      <c r="M92" s="46">
        <f t="shared" si="23"/>
        <v>0</v>
      </c>
      <c r="N92" s="46">
        <f t="shared" si="23"/>
        <v>0</v>
      </c>
      <c r="O92" s="46">
        <f t="shared" si="23"/>
        <v>0</v>
      </c>
      <c r="P92" s="46">
        <f t="shared" si="23"/>
        <v>0</v>
      </c>
      <c r="Q92" s="46">
        <f t="shared" si="23"/>
        <v>0</v>
      </c>
      <c r="R92" s="46">
        <f t="shared" si="23"/>
        <v>0</v>
      </c>
      <c r="S92" s="46">
        <f t="shared" si="23"/>
        <v>0</v>
      </c>
      <c r="T92" s="46">
        <f t="shared" si="23"/>
        <v>0</v>
      </c>
      <c r="U92" s="46">
        <f t="shared" si="23"/>
        <v>0</v>
      </c>
      <c r="V92" s="46">
        <f t="shared" si="23"/>
        <v>0</v>
      </c>
      <c r="W92" s="46">
        <f t="shared" si="23"/>
        <v>0</v>
      </c>
      <c r="X92" s="46">
        <f t="shared" si="23"/>
        <v>0</v>
      </c>
      <c r="Y92" s="46">
        <f t="shared" si="23"/>
        <v>0</v>
      </c>
      <c r="Z92" s="46">
        <f t="shared" si="23"/>
        <v>0</v>
      </c>
      <c r="AA92" s="46">
        <f t="shared" si="23"/>
        <v>0</v>
      </c>
      <c r="AB92" s="46">
        <f t="shared" si="23"/>
        <v>0</v>
      </c>
      <c r="AC92" s="46">
        <f t="shared" si="23"/>
        <v>0</v>
      </c>
      <c r="AD92" s="46">
        <f t="shared" si="23"/>
        <v>0</v>
      </c>
      <c r="AE92" s="46">
        <f t="shared" si="23"/>
        <v>0</v>
      </c>
      <c r="AF92" s="46">
        <f t="shared" si="23"/>
        <v>0</v>
      </c>
      <c r="AG92" s="46">
        <f t="shared" si="23"/>
        <v>0</v>
      </c>
      <c r="AH92" s="46">
        <f t="shared" si="23"/>
        <v>0</v>
      </c>
      <c r="AI92" s="46">
        <f t="shared" si="23"/>
        <v>0</v>
      </c>
      <c r="AJ92" s="46">
        <f t="shared" si="23"/>
        <v>0</v>
      </c>
      <c r="AK92" s="46">
        <f t="shared" si="23"/>
        <v>0</v>
      </c>
      <c r="AL92" s="46">
        <f t="shared" si="23"/>
        <v>0</v>
      </c>
      <c r="AM92" s="46">
        <f t="shared" si="23"/>
        <v>0</v>
      </c>
      <c r="AN92" s="46">
        <f t="shared" si="23"/>
        <v>0</v>
      </c>
      <c r="AO92" s="46">
        <f t="shared" si="23"/>
        <v>0</v>
      </c>
      <c r="AP92" s="46">
        <f t="shared" si="23"/>
        <v>0</v>
      </c>
      <c r="AQ92" s="46">
        <f t="shared" si="23"/>
        <v>0</v>
      </c>
      <c r="AR92" s="46">
        <f t="shared" si="23"/>
        <v>0</v>
      </c>
      <c r="AS92" s="46">
        <f t="shared" si="23"/>
        <v>0</v>
      </c>
      <c r="AT92" s="46">
        <f t="shared" si="23"/>
        <v>0</v>
      </c>
      <c r="AU92" s="46">
        <f t="shared" si="23"/>
        <v>0</v>
      </c>
    </row>
    <row r="93" spans="1:47" x14ac:dyDescent="0.2">
      <c r="A93" s="8"/>
      <c r="B93" s="8"/>
      <c r="C93" s="8"/>
      <c r="D93" s="8" t="s">
        <v>108</v>
      </c>
      <c r="E93" s="8"/>
      <c r="F93" s="8"/>
      <c r="G93" s="8"/>
      <c r="H93" s="9" t="s">
        <v>3</v>
      </c>
      <c r="I93" s="8"/>
      <c r="J93" s="8"/>
      <c r="K93" s="8"/>
      <c r="L93" s="46">
        <f t="shared" ref="L93:AU93" si="24">L92*$I79</f>
        <v>0</v>
      </c>
      <c r="M93" s="46">
        <f t="shared" si="24"/>
        <v>0</v>
      </c>
      <c r="N93" s="46">
        <f t="shared" si="24"/>
        <v>0</v>
      </c>
      <c r="O93" s="46">
        <f t="shared" si="24"/>
        <v>0</v>
      </c>
      <c r="P93" s="46">
        <f t="shared" si="24"/>
        <v>0</v>
      </c>
      <c r="Q93" s="46">
        <f t="shared" si="24"/>
        <v>0</v>
      </c>
      <c r="R93" s="46">
        <f t="shared" si="24"/>
        <v>0</v>
      </c>
      <c r="S93" s="46">
        <f t="shared" si="24"/>
        <v>0</v>
      </c>
      <c r="T93" s="46">
        <f t="shared" si="24"/>
        <v>0</v>
      </c>
      <c r="U93" s="46">
        <f t="shared" si="24"/>
        <v>0</v>
      </c>
      <c r="V93" s="46">
        <f t="shared" si="24"/>
        <v>0</v>
      </c>
      <c r="W93" s="46">
        <f t="shared" si="24"/>
        <v>0</v>
      </c>
      <c r="X93" s="46">
        <f t="shared" si="24"/>
        <v>0</v>
      </c>
      <c r="Y93" s="46">
        <f t="shared" si="24"/>
        <v>0</v>
      </c>
      <c r="Z93" s="46">
        <f t="shared" si="24"/>
        <v>0</v>
      </c>
      <c r="AA93" s="46">
        <f t="shared" si="24"/>
        <v>0</v>
      </c>
      <c r="AB93" s="46">
        <f t="shared" si="24"/>
        <v>0</v>
      </c>
      <c r="AC93" s="46">
        <f t="shared" si="24"/>
        <v>0</v>
      </c>
      <c r="AD93" s="46">
        <f t="shared" si="24"/>
        <v>0</v>
      </c>
      <c r="AE93" s="46">
        <f t="shared" si="24"/>
        <v>0</v>
      </c>
      <c r="AF93" s="46">
        <f t="shared" si="24"/>
        <v>0</v>
      </c>
      <c r="AG93" s="46">
        <f t="shared" si="24"/>
        <v>0</v>
      </c>
      <c r="AH93" s="46">
        <f t="shared" si="24"/>
        <v>0</v>
      </c>
      <c r="AI93" s="46">
        <f t="shared" si="24"/>
        <v>0</v>
      </c>
      <c r="AJ93" s="46">
        <f t="shared" si="24"/>
        <v>0</v>
      </c>
      <c r="AK93" s="46">
        <f t="shared" si="24"/>
        <v>0</v>
      </c>
      <c r="AL93" s="46">
        <f t="shared" si="24"/>
        <v>0</v>
      </c>
      <c r="AM93" s="46">
        <f t="shared" si="24"/>
        <v>0</v>
      </c>
      <c r="AN93" s="46">
        <f t="shared" si="24"/>
        <v>0</v>
      </c>
      <c r="AO93" s="46">
        <f t="shared" si="24"/>
        <v>0</v>
      </c>
      <c r="AP93" s="46">
        <f t="shared" si="24"/>
        <v>0</v>
      </c>
      <c r="AQ93" s="46">
        <f t="shared" si="24"/>
        <v>0</v>
      </c>
      <c r="AR93" s="46">
        <f t="shared" si="24"/>
        <v>0</v>
      </c>
      <c r="AS93" s="46">
        <f t="shared" si="24"/>
        <v>0</v>
      </c>
      <c r="AT93" s="46">
        <f t="shared" si="24"/>
        <v>0</v>
      </c>
      <c r="AU93" s="46">
        <f t="shared" si="24"/>
        <v>0</v>
      </c>
    </row>
    <row r="94" spans="1:47" x14ac:dyDescent="0.2">
      <c r="A94" s="8"/>
      <c r="B94" s="8"/>
      <c r="C94" s="8"/>
      <c r="D94" s="47" t="s">
        <v>110</v>
      </c>
      <c r="E94" s="8"/>
      <c r="F94" s="8"/>
      <c r="G94" s="8"/>
      <c r="H94" s="9" t="s">
        <v>3</v>
      </c>
      <c r="I94" s="8"/>
      <c r="J94" s="8">
        <f>SUM(L94:AU94)</f>
        <v>7342.1449999999995</v>
      </c>
      <c r="K94" s="8"/>
      <c r="L94" s="44">
        <f t="shared" ref="L94:AU94" si="25">SUM(L82,L85,L89,L93)</f>
        <v>122.8</v>
      </c>
      <c r="M94" s="44">
        <f t="shared" si="25"/>
        <v>122.8</v>
      </c>
      <c r="N94" s="44">
        <f t="shared" si="25"/>
        <v>122.8</v>
      </c>
      <c r="O94" s="44">
        <f t="shared" si="25"/>
        <v>122.8</v>
      </c>
      <c r="P94" s="44">
        <f t="shared" si="25"/>
        <v>122.8</v>
      </c>
      <c r="Q94" s="44">
        <f t="shared" si="25"/>
        <v>226.29999999999998</v>
      </c>
      <c r="R94" s="44">
        <f t="shared" si="25"/>
        <v>266.29999999999995</v>
      </c>
      <c r="S94" s="44">
        <f t="shared" si="25"/>
        <v>162.80000000000001</v>
      </c>
      <c r="T94" s="44">
        <f t="shared" si="25"/>
        <v>162.80000000000001</v>
      </c>
      <c r="U94" s="44">
        <f t="shared" si="25"/>
        <v>162.80000000000001</v>
      </c>
      <c r="V94" s="44">
        <f t="shared" si="25"/>
        <v>162.80000000000001</v>
      </c>
      <c r="W94" s="44">
        <f t="shared" si="25"/>
        <v>369.79999999999995</v>
      </c>
      <c r="X94" s="44">
        <f t="shared" si="25"/>
        <v>173.14999999999998</v>
      </c>
      <c r="Y94" s="44">
        <f t="shared" si="25"/>
        <v>173.14999999999998</v>
      </c>
      <c r="Z94" s="44">
        <f t="shared" si="25"/>
        <v>173.14999999999998</v>
      </c>
      <c r="AA94" s="44">
        <f t="shared" si="25"/>
        <v>173.14999999999998</v>
      </c>
      <c r="AB94" s="44">
        <f t="shared" si="25"/>
        <v>173.14999999999998</v>
      </c>
      <c r="AC94" s="44">
        <f t="shared" si="25"/>
        <v>281.82499999999999</v>
      </c>
      <c r="AD94" s="44">
        <f t="shared" si="25"/>
        <v>281.82499999999999</v>
      </c>
      <c r="AE94" s="44">
        <f t="shared" si="25"/>
        <v>173.14999999999998</v>
      </c>
      <c r="AF94" s="44">
        <f t="shared" si="25"/>
        <v>173.14999999999998</v>
      </c>
      <c r="AG94" s="44">
        <f t="shared" si="25"/>
        <v>173.14999999999998</v>
      </c>
      <c r="AH94" s="44">
        <f t="shared" si="25"/>
        <v>173.14999999999998</v>
      </c>
      <c r="AI94" s="44">
        <f t="shared" si="25"/>
        <v>390.5</v>
      </c>
      <c r="AJ94" s="44">
        <f t="shared" si="25"/>
        <v>184.01749999999998</v>
      </c>
      <c r="AK94" s="44">
        <f t="shared" si="25"/>
        <v>184.01749999999998</v>
      </c>
      <c r="AL94" s="44">
        <f t="shared" si="25"/>
        <v>184.01749999999998</v>
      </c>
      <c r="AM94" s="44">
        <f t="shared" si="25"/>
        <v>184.01749999999998</v>
      </c>
      <c r="AN94" s="44">
        <f t="shared" si="25"/>
        <v>184.01749999999998</v>
      </c>
      <c r="AO94" s="44">
        <f t="shared" si="25"/>
        <v>298.12624999999997</v>
      </c>
      <c r="AP94" s="44">
        <f t="shared" si="25"/>
        <v>310.92624999999998</v>
      </c>
      <c r="AQ94" s="44">
        <f t="shared" si="25"/>
        <v>184.01749999999998</v>
      </c>
      <c r="AR94" s="44">
        <f t="shared" si="25"/>
        <v>184.01749999999998</v>
      </c>
      <c r="AS94" s="44">
        <f t="shared" si="25"/>
        <v>184.01749999999998</v>
      </c>
      <c r="AT94" s="44">
        <f t="shared" si="25"/>
        <v>184.01749999999998</v>
      </c>
      <c r="AU94" s="44">
        <f t="shared" si="25"/>
        <v>436.83499999999998</v>
      </c>
    </row>
    <row r="95" spans="1:47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x14ac:dyDescent="0.2">
      <c r="A96" s="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</row>
    <row r="97" spans="1:47" x14ac:dyDescent="0.2">
      <c r="A97" s="8"/>
      <c r="B97" s="19">
        <f>B67+1</f>
        <v>3</v>
      </c>
      <c r="C97" s="10" t="s">
        <v>87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x14ac:dyDescent="0.2">
      <c r="A98" s="8"/>
      <c r="B98" s="8"/>
      <c r="C98" s="23" t="s">
        <v>103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x14ac:dyDescent="0.2">
      <c r="A99" s="8"/>
      <c r="B99" s="8"/>
      <c r="C99" s="23">
        <f>Data!$J$30</f>
        <v>1</v>
      </c>
      <c r="D99" s="8" t="s">
        <v>88</v>
      </c>
      <c r="E99" s="8"/>
      <c r="F99" s="8"/>
      <c r="G99" s="8"/>
      <c r="H99" s="9" t="s">
        <v>98</v>
      </c>
      <c r="I99" s="8" t="str">
        <f>INDEX(Data!$L$30:$Q$41,$C99,$B97)</f>
        <v>Bike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x14ac:dyDescent="0.2">
      <c r="A100" s="8"/>
      <c r="B100" s="8"/>
      <c r="C100" s="23">
        <f>Data!$J$33</f>
        <v>4</v>
      </c>
      <c r="D100" s="8" t="s">
        <v>89</v>
      </c>
      <c r="E100" s="8"/>
      <c r="F100" s="8"/>
      <c r="G100" s="8"/>
      <c r="H100" s="9" t="s">
        <v>3</v>
      </c>
      <c r="I100" s="8">
        <f>INDEX(Data!$L$30:$Q$41,$C100,$B97)</f>
        <v>80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x14ac:dyDescent="0.2">
      <c r="A101" s="8"/>
      <c r="B101" s="8"/>
      <c r="C101" s="23">
        <f>Data!$J$34</f>
        <v>5</v>
      </c>
      <c r="D101" s="8" t="s">
        <v>34</v>
      </c>
      <c r="E101" s="8"/>
      <c r="F101" s="8"/>
      <c r="G101" s="8"/>
      <c r="H101" s="9" t="s">
        <v>76</v>
      </c>
      <c r="I101" s="8">
        <f>INDEX(Data!$L$30:$Q$41,$C101,$B97)</f>
        <v>100000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x14ac:dyDescent="0.2">
      <c r="A102" s="8"/>
      <c r="B102" s="8"/>
      <c r="C102" s="23">
        <f>Data!$J$35</f>
        <v>6</v>
      </c>
      <c r="D102" s="8" t="s">
        <v>90</v>
      </c>
      <c r="E102" s="8"/>
      <c r="F102" s="8"/>
      <c r="G102" s="8"/>
      <c r="H102" s="9" t="s">
        <v>77</v>
      </c>
      <c r="I102" s="8">
        <f>INDEX(Data!$L$30:$Q$41,$C102,$B97)</f>
        <v>750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x14ac:dyDescent="0.2">
      <c r="A103" s="8"/>
      <c r="B103" s="8"/>
      <c r="C103" s="23">
        <f>Data!$J$37</f>
        <v>8</v>
      </c>
      <c r="D103" s="8" t="s">
        <v>37</v>
      </c>
      <c r="E103" s="8"/>
      <c r="F103" s="8"/>
      <c r="G103" s="8"/>
      <c r="H103" s="9" t="s">
        <v>78</v>
      </c>
      <c r="I103" s="8">
        <f>INDEX(Data!$L$30:$Q$41,$C103,$B97)</f>
        <v>2000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x14ac:dyDescent="0.2">
      <c r="A104" s="8"/>
      <c r="B104" s="8"/>
      <c r="C104" s="23"/>
      <c r="D104" s="8" t="s">
        <v>91</v>
      </c>
      <c r="E104" s="8"/>
      <c r="F104" s="8"/>
      <c r="G104" s="8"/>
      <c r="H104" s="9" t="s">
        <v>42</v>
      </c>
      <c r="I104" s="19">
        <v>1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x14ac:dyDescent="0.2">
      <c r="A105" s="8"/>
      <c r="B105" s="8"/>
      <c r="C105" s="23">
        <f>Data!$J$36</f>
        <v>7</v>
      </c>
      <c r="D105" s="8" t="s">
        <v>92</v>
      </c>
      <c r="E105" s="8"/>
      <c r="F105" s="8"/>
      <c r="G105" s="8"/>
      <c r="H105" s="9" t="s">
        <v>42</v>
      </c>
      <c r="I105" s="8">
        <f>INDEX(Data!$L$30:$Q$41,$C105,$B97)</f>
        <v>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x14ac:dyDescent="0.2">
      <c r="A106" s="8"/>
      <c r="B106" s="8"/>
      <c r="C106" s="23"/>
      <c r="D106" s="8" t="s">
        <v>93</v>
      </c>
      <c r="E106" s="8"/>
      <c r="F106" s="8"/>
      <c r="G106" s="8"/>
      <c r="H106" s="9" t="s">
        <v>42</v>
      </c>
      <c r="I106" s="19">
        <v>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x14ac:dyDescent="0.2">
      <c r="A107" s="8"/>
      <c r="B107" s="8"/>
      <c r="C107" s="23">
        <f>Data!$J$38</f>
        <v>9</v>
      </c>
      <c r="D107" s="8" t="s">
        <v>94</v>
      </c>
      <c r="E107" s="8"/>
      <c r="F107" s="8"/>
      <c r="G107" s="8"/>
      <c r="H107" s="9" t="s">
        <v>99</v>
      </c>
      <c r="I107" s="27">
        <f>INDEX(Data!$L$30:$Q$41,$C107,$B97)</f>
        <v>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x14ac:dyDescent="0.2">
      <c r="A108" s="8"/>
      <c r="B108" s="8"/>
      <c r="C108" s="23">
        <f>Data!$J$39</f>
        <v>10</v>
      </c>
      <c r="D108" s="8" t="s">
        <v>95</v>
      </c>
      <c r="E108" s="8"/>
      <c r="F108" s="8"/>
      <c r="G108" s="8"/>
      <c r="H108" s="9" t="s">
        <v>100</v>
      </c>
      <c r="I108" s="27">
        <f>INDEX(Data!$L$30:$Q$41,$C108,$B97)</f>
        <v>0.1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x14ac:dyDescent="0.2">
      <c r="A109" s="8"/>
      <c r="B109" s="8"/>
      <c r="C109" s="23">
        <f>Data!$J$40</f>
        <v>11</v>
      </c>
      <c r="D109" s="8" t="s">
        <v>96</v>
      </c>
      <c r="E109" s="8"/>
      <c r="F109" s="8"/>
      <c r="G109" s="8"/>
      <c r="H109" s="9" t="s">
        <v>101</v>
      </c>
      <c r="I109" s="8">
        <f>INDEX(Data!$L$30:$Q$41,$C109,$B97)</f>
        <v>35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x14ac:dyDescent="0.2">
      <c r="A110" s="8"/>
      <c r="B110" s="8"/>
      <c r="C110" s="23">
        <f>Data!$J$41</f>
        <v>12</v>
      </c>
      <c r="D110" s="8" t="s">
        <v>97</v>
      </c>
      <c r="E110" s="8"/>
      <c r="F110" s="8"/>
      <c r="G110" s="8"/>
      <c r="H110" s="9" t="s">
        <v>102</v>
      </c>
      <c r="I110" s="8">
        <f>INDEX(Data!$L$30:$Q$41,$C110,$B97)</f>
        <v>100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x14ac:dyDescent="0.2">
      <c r="A112" s="8"/>
      <c r="B112" s="8"/>
      <c r="C112" s="8"/>
      <c r="D112" s="8" t="s">
        <v>104</v>
      </c>
      <c r="E112" s="8"/>
      <c r="F112" s="8"/>
      <c r="G112" s="8"/>
      <c r="H112" s="9" t="s">
        <v>3</v>
      </c>
      <c r="I112" s="8"/>
      <c r="J112" s="8"/>
      <c r="K112" s="8"/>
      <c r="L112" s="26">
        <f t="shared" ref="L112:N112" si="26">$I100*(1-60%)</f>
        <v>32</v>
      </c>
      <c r="M112" s="26">
        <f t="shared" si="26"/>
        <v>32</v>
      </c>
      <c r="N112" s="26">
        <f t="shared" si="26"/>
        <v>32</v>
      </c>
      <c r="O112" s="46">
        <f t="shared" ref="O112:AU112" si="27">$I100</f>
        <v>80</v>
      </c>
      <c r="P112" s="46">
        <f t="shared" si="27"/>
        <v>80</v>
      </c>
      <c r="Q112" s="46">
        <f t="shared" si="27"/>
        <v>80</v>
      </c>
      <c r="R112" s="46">
        <f t="shared" si="27"/>
        <v>80</v>
      </c>
      <c r="S112" s="46">
        <f t="shared" si="27"/>
        <v>80</v>
      </c>
      <c r="T112" s="46">
        <f t="shared" si="27"/>
        <v>80</v>
      </c>
      <c r="U112" s="46">
        <f t="shared" si="27"/>
        <v>80</v>
      </c>
      <c r="V112" s="46">
        <f t="shared" si="27"/>
        <v>80</v>
      </c>
      <c r="W112" s="46">
        <f t="shared" si="27"/>
        <v>80</v>
      </c>
      <c r="X112" s="46">
        <f t="shared" si="27"/>
        <v>80</v>
      </c>
      <c r="Y112" s="46">
        <f t="shared" si="27"/>
        <v>80</v>
      </c>
      <c r="Z112" s="46">
        <f t="shared" si="27"/>
        <v>80</v>
      </c>
      <c r="AA112" s="46">
        <f t="shared" si="27"/>
        <v>80</v>
      </c>
      <c r="AB112" s="46">
        <f t="shared" si="27"/>
        <v>80</v>
      </c>
      <c r="AC112" s="46">
        <f t="shared" si="27"/>
        <v>80</v>
      </c>
      <c r="AD112" s="46">
        <f t="shared" si="27"/>
        <v>80</v>
      </c>
      <c r="AE112" s="46">
        <f t="shared" si="27"/>
        <v>80</v>
      </c>
      <c r="AF112" s="46">
        <f t="shared" si="27"/>
        <v>80</v>
      </c>
      <c r="AG112" s="46">
        <f t="shared" si="27"/>
        <v>80</v>
      </c>
      <c r="AH112" s="46">
        <f t="shared" si="27"/>
        <v>80</v>
      </c>
      <c r="AI112" s="46">
        <f t="shared" si="27"/>
        <v>80</v>
      </c>
      <c r="AJ112" s="46">
        <f t="shared" si="27"/>
        <v>80</v>
      </c>
      <c r="AK112" s="46">
        <f t="shared" si="27"/>
        <v>80</v>
      </c>
      <c r="AL112" s="46">
        <f t="shared" si="27"/>
        <v>80</v>
      </c>
      <c r="AM112" s="46">
        <f t="shared" si="27"/>
        <v>80</v>
      </c>
      <c r="AN112" s="46">
        <f t="shared" si="27"/>
        <v>80</v>
      </c>
      <c r="AO112" s="46">
        <f t="shared" si="27"/>
        <v>80</v>
      </c>
      <c r="AP112" s="46">
        <f t="shared" si="27"/>
        <v>80</v>
      </c>
      <c r="AQ112" s="46">
        <f t="shared" si="27"/>
        <v>80</v>
      </c>
      <c r="AR112" s="46">
        <f t="shared" si="27"/>
        <v>80</v>
      </c>
      <c r="AS112" s="46">
        <f t="shared" si="27"/>
        <v>80</v>
      </c>
      <c r="AT112" s="46">
        <f t="shared" si="27"/>
        <v>80</v>
      </c>
      <c r="AU112" s="46">
        <f t="shared" si="27"/>
        <v>80</v>
      </c>
    </row>
    <row r="113" spans="1:47" x14ac:dyDescent="0.2">
      <c r="A113" s="8"/>
      <c r="B113" s="8"/>
      <c r="C113" s="8"/>
      <c r="D113" s="8"/>
      <c r="E113" s="8"/>
      <c r="F113" s="8"/>
      <c r="G113" s="8"/>
      <c r="H113" s="9"/>
      <c r="I113" s="8"/>
      <c r="J113" s="8"/>
      <c r="K113" s="8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</row>
    <row r="114" spans="1:47" x14ac:dyDescent="0.2">
      <c r="A114" s="8"/>
      <c r="B114" s="8"/>
      <c r="C114" s="8"/>
      <c r="D114" s="8" t="s">
        <v>134</v>
      </c>
      <c r="E114" s="8"/>
      <c r="F114" s="8"/>
      <c r="G114" s="8"/>
      <c r="H114" s="9" t="s">
        <v>76</v>
      </c>
      <c r="I114" s="8"/>
      <c r="J114" s="8"/>
      <c r="K114" s="8"/>
      <c r="L114" s="46">
        <f t="shared" ref="L114:AU114" si="28">MAX(0,L$30-$I101-K116)</f>
        <v>0</v>
      </c>
      <c r="M114" s="46">
        <f t="shared" si="28"/>
        <v>0</v>
      </c>
      <c r="N114" s="46">
        <f t="shared" si="28"/>
        <v>0</v>
      </c>
      <c r="O114" s="46">
        <f t="shared" si="28"/>
        <v>0</v>
      </c>
      <c r="P114" s="46">
        <f t="shared" si="28"/>
        <v>0</v>
      </c>
      <c r="Q114" s="46">
        <f t="shared" si="28"/>
        <v>0</v>
      </c>
      <c r="R114" s="46">
        <f t="shared" si="28"/>
        <v>0</v>
      </c>
      <c r="S114" s="46">
        <f t="shared" si="28"/>
        <v>0</v>
      </c>
      <c r="T114" s="46">
        <f t="shared" si="28"/>
        <v>0</v>
      </c>
      <c r="U114" s="46">
        <f t="shared" si="28"/>
        <v>0</v>
      </c>
      <c r="V114" s="46">
        <f t="shared" si="28"/>
        <v>0</v>
      </c>
      <c r="W114" s="46">
        <f t="shared" si="28"/>
        <v>0</v>
      </c>
      <c r="X114" s="46">
        <f t="shared" si="28"/>
        <v>0</v>
      </c>
      <c r="Y114" s="46">
        <f t="shared" si="28"/>
        <v>0</v>
      </c>
      <c r="Z114" s="46">
        <f t="shared" si="28"/>
        <v>0</v>
      </c>
      <c r="AA114" s="46">
        <f t="shared" si="28"/>
        <v>0</v>
      </c>
      <c r="AB114" s="46">
        <f t="shared" si="28"/>
        <v>0</v>
      </c>
      <c r="AC114" s="46">
        <f t="shared" si="28"/>
        <v>0</v>
      </c>
      <c r="AD114" s="46">
        <f t="shared" si="28"/>
        <v>0</v>
      </c>
      <c r="AE114" s="46">
        <f t="shared" si="28"/>
        <v>0</v>
      </c>
      <c r="AF114" s="46">
        <f t="shared" si="28"/>
        <v>0</v>
      </c>
      <c r="AG114" s="46">
        <f t="shared" si="28"/>
        <v>0</v>
      </c>
      <c r="AH114" s="46">
        <f t="shared" si="28"/>
        <v>0</v>
      </c>
      <c r="AI114" s="46">
        <f t="shared" si="28"/>
        <v>0</v>
      </c>
      <c r="AJ114" s="46">
        <f t="shared" si="28"/>
        <v>0</v>
      </c>
      <c r="AK114" s="46">
        <f t="shared" si="28"/>
        <v>0</v>
      </c>
      <c r="AL114" s="46">
        <f t="shared" si="28"/>
        <v>0</v>
      </c>
      <c r="AM114" s="46">
        <f t="shared" si="28"/>
        <v>0</v>
      </c>
      <c r="AN114" s="46">
        <f t="shared" si="28"/>
        <v>0</v>
      </c>
      <c r="AO114" s="46">
        <f t="shared" si="28"/>
        <v>0</v>
      </c>
      <c r="AP114" s="46">
        <f t="shared" si="28"/>
        <v>0</v>
      </c>
      <c r="AQ114" s="46">
        <f t="shared" si="28"/>
        <v>0</v>
      </c>
      <c r="AR114" s="46">
        <f t="shared" si="28"/>
        <v>0</v>
      </c>
      <c r="AS114" s="46">
        <f t="shared" si="28"/>
        <v>0</v>
      </c>
      <c r="AT114" s="46">
        <f t="shared" si="28"/>
        <v>0</v>
      </c>
      <c r="AU114" s="46">
        <f t="shared" si="28"/>
        <v>0</v>
      </c>
    </row>
    <row r="115" spans="1:47" x14ac:dyDescent="0.2">
      <c r="A115" s="8"/>
      <c r="B115" s="8"/>
      <c r="C115" s="8"/>
      <c r="D115" s="8" t="s">
        <v>135</v>
      </c>
      <c r="E115" s="8"/>
      <c r="F115" s="8"/>
      <c r="G115" s="8"/>
      <c r="H115" s="9" t="s">
        <v>3</v>
      </c>
      <c r="I115" s="8"/>
      <c r="J115" s="8"/>
      <c r="K115" s="8"/>
      <c r="L115" s="46">
        <f t="shared" ref="L115:AU115" si="29">$I107*L114</f>
        <v>0</v>
      </c>
      <c r="M115" s="46">
        <f t="shared" si="29"/>
        <v>0</v>
      </c>
      <c r="N115" s="46">
        <f t="shared" si="29"/>
        <v>0</v>
      </c>
      <c r="O115" s="46">
        <f t="shared" si="29"/>
        <v>0</v>
      </c>
      <c r="P115" s="46">
        <f t="shared" si="29"/>
        <v>0</v>
      </c>
      <c r="Q115" s="46">
        <f t="shared" si="29"/>
        <v>0</v>
      </c>
      <c r="R115" s="46">
        <f t="shared" si="29"/>
        <v>0</v>
      </c>
      <c r="S115" s="46">
        <f t="shared" si="29"/>
        <v>0</v>
      </c>
      <c r="T115" s="46">
        <f t="shared" si="29"/>
        <v>0</v>
      </c>
      <c r="U115" s="46">
        <f t="shared" si="29"/>
        <v>0</v>
      </c>
      <c r="V115" s="46">
        <f t="shared" si="29"/>
        <v>0</v>
      </c>
      <c r="W115" s="46">
        <f t="shared" si="29"/>
        <v>0</v>
      </c>
      <c r="X115" s="46">
        <f t="shared" si="29"/>
        <v>0</v>
      </c>
      <c r="Y115" s="46">
        <f t="shared" si="29"/>
        <v>0</v>
      </c>
      <c r="Z115" s="46">
        <f t="shared" si="29"/>
        <v>0</v>
      </c>
      <c r="AA115" s="46">
        <f t="shared" si="29"/>
        <v>0</v>
      </c>
      <c r="AB115" s="46">
        <f t="shared" si="29"/>
        <v>0</v>
      </c>
      <c r="AC115" s="46">
        <f t="shared" si="29"/>
        <v>0</v>
      </c>
      <c r="AD115" s="46">
        <f t="shared" si="29"/>
        <v>0</v>
      </c>
      <c r="AE115" s="46">
        <f t="shared" si="29"/>
        <v>0</v>
      </c>
      <c r="AF115" s="46">
        <f t="shared" si="29"/>
        <v>0</v>
      </c>
      <c r="AG115" s="46">
        <f t="shared" si="29"/>
        <v>0</v>
      </c>
      <c r="AH115" s="46">
        <f t="shared" si="29"/>
        <v>0</v>
      </c>
      <c r="AI115" s="46">
        <f t="shared" si="29"/>
        <v>0</v>
      </c>
      <c r="AJ115" s="46">
        <f t="shared" si="29"/>
        <v>0</v>
      </c>
      <c r="AK115" s="46">
        <f t="shared" si="29"/>
        <v>0</v>
      </c>
      <c r="AL115" s="46">
        <f t="shared" si="29"/>
        <v>0</v>
      </c>
      <c r="AM115" s="46">
        <f t="shared" si="29"/>
        <v>0</v>
      </c>
      <c r="AN115" s="46">
        <f t="shared" si="29"/>
        <v>0</v>
      </c>
      <c r="AO115" s="46">
        <f t="shared" si="29"/>
        <v>0</v>
      </c>
      <c r="AP115" s="46">
        <f t="shared" si="29"/>
        <v>0</v>
      </c>
      <c r="AQ115" s="46">
        <f t="shared" si="29"/>
        <v>0</v>
      </c>
      <c r="AR115" s="46">
        <f t="shared" si="29"/>
        <v>0</v>
      </c>
      <c r="AS115" s="46">
        <f t="shared" si="29"/>
        <v>0</v>
      </c>
      <c r="AT115" s="46">
        <f t="shared" si="29"/>
        <v>0</v>
      </c>
      <c r="AU115" s="46">
        <f t="shared" si="29"/>
        <v>0</v>
      </c>
    </row>
    <row r="116" spans="1:47" x14ac:dyDescent="0.2">
      <c r="A116" s="8"/>
      <c r="B116" s="8"/>
      <c r="C116" s="8"/>
      <c r="D116" s="8" t="s">
        <v>136</v>
      </c>
      <c r="E116" s="8"/>
      <c r="F116" s="8"/>
      <c r="G116" s="8"/>
      <c r="H116" s="9" t="s">
        <v>76</v>
      </c>
      <c r="I116" s="8"/>
      <c r="J116" s="8"/>
      <c r="K116" s="8"/>
      <c r="L116" s="46">
        <f t="shared" ref="L116:AU116" si="30">MAX(K116+$I101-L$30,0)*$I104</f>
        <v>99700</v>
      </c>
      <c r="M116" s="46">
        <f t="shared" si="30"/>
        <v>199400</v>
      </c>
      <c r="N116" s="46">
        <f t="shared" si="30"/>
        <v>299100</v>
      </c>
      <c r="O116" s="46">
        <f t="shared" si="30"/>
        <v>398800</v>
      </c>
      <c r="P116" s="46">
        <f t="shared" si="30"/>
        <v>498500</v>
      </c>
      <c r="Q116" s="46">
        <f t="shared" si="30"/>
        <v>598050</v>
      </c>
      <c r="R116" s="46">
        <f t="shared" si="30"/>
        <v>697600</v>
      </c>
      <c r="S116" s="46">
        <f t="shared" si="30"/>
        <v>797300</v>
      </c>
      <c r="T116" s="46">
        <f t="shared" si="30"/>
        <v>897000</v>
      </c>
      <c r="U116" s="46">
        <f t="shared" si="30"/>
        <v>996700</v>
      </c>
      <c r="V116" s="46">
        <f t="shared" si="30"/>
        <v>1096400</v>
      </c>
      <c r="W116" s="46">
        <f t="shared" si="30"/>
        <v>1195800</v>
      </c>
      <c r="X116" s="46">
        <f t="shared" si="30"/>
        <v>1295485</v>
      </c>
      <c r="Y116" s="46">
        <f t="shared" si="30"/>
        <v>1395170</v>
      </c>
      <c r="Z116" s="46">
        <f t="shared" si="30"/>
        <v>1494855</v>
      </c>
      <c r="AA116" s="46">
        <f t="shared" si="30"/>
        <v>1594540</v>
      </c>
      <c r="AB116" s="46">
        <f t="shared" si="30"/>
        <v>1694225</v>
      </c>
      <c r="AC116" s="46">
        <f t="shared" si="30"/>
        <v>1793752.5</v>
      </c>
      <c r="AD116" s="46">
        <f t="shared" si="30"/>
        <v>1893280</v>
      </c>
      <c r="AE116" s="46">
        <f t="shared" si="30"/>
        <v>1992965</v>
      </c>
      <c r="AF116" s="46">
        <f t="shared" si="30"/>
        <v>2092650</v>
      </c>
      <c r="AG116" s="46">
        <f t="shared" si="30"/>
        <v>2192335</v>
      </c>
      <c r="AH116" s="46">
        <f t="shared" si="30"/>
        <v>2292020</v>
      </c>
      <c r="AI116" s="46">
        <f t="shared" si="30"/>
        <v>2391390</v>
      </c>
      <c r="AJ116" s="46">
        <f t="shared" si="30"/>
        <v>2491059.25</v>
      </c>
      <c r="AK116" s="46">
        <f t="shared" si="30"/>
        <v>2590728.5</v>
      </c>
      <c r="AL116" s="46">
        <f t="shared" si="30"/>
        <v>2690397.75</v>
      </c>
      <c r="AM116" s="46">
        <f t="shared" si="30"/>
        <v>2790067</v>
      </c>
      <c r="AN116" s="46">
        <f t="shared" si="30"/>
        <v>2889736.25</v>
      </c>
      <c r="AO116" s="46">
        <f t="shared" si="30"/>
        <v>2989240.125</v>
      </c>
      <c r="AP116" s="46">
        <f t="shared" si="30"/>
        <v>3088744</v>
      </c>
      <c r="AQ116" s="46">
        <f t="shared" si="30"/>
        <v>3188413.25</v>
      </c>
      <c r="AR116" s="46">
        <f t="shared" si="30"/>
        <v>3288082.5</v>
      </c>
      <c r="AS116" s="46">
        <f t="shared" si="30"/>
        <v>3387751.75</v>
      </c>
      <c r="AT116" s="46">
        <f t="shared" si="30"/>
        <v>3487421</v>
      </c>
      <c r="AU116" s="46">
        <f t="shared" si="30"/>
        <v>3586759.5</v>
      </c>
    </row>
    <row r="117" spans="1:47" x14ac:dyDescent="0.2">
      <c r="A117" s="8"/>
      <c r="B117" s="8"/>
      <c r="C117" s="8"/>
      <c r="D117" s="8"/>
      <c r="E117" s="8"/>
      <c r="F117" s="8"/>
      <c r="G117" s="8"/>
      <c r="H117" s="9"/>
      <c r="I117" s="8"/>
      <c r="J117" s="8"/>
      <c r="K117" s="8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</row>
    <row r="118" spans="1:47" x14ac:dyDescent="0.2">
      <c r="A118" s="8"/>
      <c r="B118" s="8"/>
      <c r="C118" s="8"/>
      <c r="D118" s="8" t="s">
        <v>105</v>
      </c>
      <c r="E118" s="8"/>
      <c r="F118" s="8"/>
      <c r="G118" s="8"/>
      <c r="H118" s="9" t="s">
        <v>77</v>
      </c>
      <c r="I118" s="8"/>
      <c r="J118" s="8"/>
      <c r="K118" s="8"/>
      <c r="L118" s="46">
        <f t="shared" ref="L118:AU118" si="31">MAX(0,L$31-$I102-K120)</f>
        <v>250</v>
      </c>
      <c r="M118" s="46">
        <f t="shared" si="31"/>
        <v>250</v>
      </c>
      <c r="N118" s="46">
        <f t="shared" si="31"/>
        <v>250</v>
      </c>
      <c r="O118" s="46">
        <f t="shared" si="31"/>
        <v>250</v>
      </c>
      <c r="P118" s="46">
        <f t="shared" si="31"/>
        <v>250</v>
      </c>
      <c r="Q118" s="46">
        <f t="shared" si="31"/>
        <v>750</v>
      </c>
      <c r="R118" s="46">
        <f t="shared" si="31"/>
        <v>750</v>
      </c>
      <c r="S118" s="46">
        <f t="shared" si="31"/>
        <v>250</v>
      </c>
      <c r="T118" s="46">
        <f t="shared" si="31"/>
        <v>250</v>
      </c>
      <c r="U118" s="46">
        <f t="shared" si="31"/>
        <v>250</v>
      </c>
      <c r="V118" s="46">
        <f t="shared" si="31"/>
        <v>250</v>
      </c>
      <c r="W118" s="46">
        <f t="shared" si="31"/>
        <v>1250</v>
      </c>
      <c r="X118" s="46">
        <f t="shared" si="31"/>
        <v>300</v>
      </c>
      <c r="Y118" s="46">
        <f t="shared" si="31"/>
        <v>300</v>
      </c>
      <c r="Z118" s="46">
        <f t="shared" si="31"/>
        <v>300</v>
      </c>
      <c r="AA118" s="46">
        <f t="shared" si="31"/>
        <v>300</v>
      </c>
      <c r="AB118" s="46">
        <f t="shared" si="31"/>
        <v>300</v>
      </c>
      <c r="AC118" s="46">
        <f t="shared" si="31"/>
        <v>825</v>
      </c>
      <c r="AD118" s="46">
        <f t="shared" si="31"/>
        <v>825</v>
      </c>
      <c r="AE118" s="46">
        <f t="shared" si="31"/>
        <v>300</v>
      </c>
      <c r="AF118" s="46">
        <f t="shared" si="31"/>
        <v>300</v>
      </c>
      <c r="AG118" s="46">
        <f t="shared" si="31"/>
        <v>300</v>
      </c>
      <c r="AH118" s="46">
        <f t="shared" si="31"/>
        <v>300</v>
      </c>
      <c r="AI118" s="46">
        <f t="shared" si="31"/>
        <v>1350</v>
      </c>
      <c r="AJ118" s="46">
        <f t="shared" si="31"/>
        <v>352.5</v>
      </c>
      <c r="AK118" s="46">
        <f t="shared" si="31"/>
        <v>352.5</v>
      </c>
      <c r="AL118" s="46">
        <f t="shared" si="31"/>
        <v>352.5</v>
      </c>
      <c r="AM118" s="46">
        <f t="shared" si="31"/>
        <v>352.5</v>
      </c>
      <c r="AN118" s="46">
        <f t="shared" si="31"/>
        <v>352.5</v>
      </c>
      <c r="AO118" s="46">
        <f t="shared" si="31"/>
        <v>903.75</v>
      </c>
      <c r="AP118" s="46">
        <f t="shared" si="31"/>
        <v>903.75</v>
      </c>
      <c r="AQ118" s="46">
        <f t="shared" si="31"/>
        <v>352.5</v>
      </c>
      <c r="AR118" s="46">
        <f t="shared" si="31"/>
        <v>352.5</v>
      </c>
      <c r="AS118" s="46">
        <f t="shared" si="31"/>
        <v>352.5</v>
      </c>
      <c r="AT118" s="46">
        <f t="shared" si="31"/>
        <v>352.5</v>
      </c>
      <c r="AU118" s="46">
        <f t="shared" si="31"/>
        <v>1455</v>
      </c>
    </row>
    <row r="119" spans="1:47" x14ac:dyDescent="0.2">
      <c r="A119" s="8"/>
      <c r="B119" s="8"/>
      <c r="C119" s="8"/>
      <c r="D119" s="8" t="s">
        <v>106</v>
      </c>
      <c r="E119" s="8"/>
      <c r="F119" s="8"/>
      <c r="G119" s="8"/>
      <c r="H119" s="9" t="s">
        <v>3</v>
      </c>
      <c r="I119" s="8"/>
      <c r="J119" s="8"/>
      <c r="K119" s="8"/>
      <c r="L119" s="26">
        <f t="shared" ref="L119:N119" si="32">$I108*L118*(1-60%)</f>
        <v>10</v>
      </c>
      <c r="M119" s="26">
        <f t="shared" si="32"/>
        <v>10</v>
      </c>
      <c r="N119" s="26">
        <f t="shared" si="32"/>
        <v>10</v>
      </c>
      <c r="O119" s="46">
        <f t="shared" ref="O119:AU119" si="33">$I108*O118</f>
        <v>25</v>
      </c>
      <c r="P119" s="46">
        <f t="shared" si="33"/>
        <v>25</v>
      </c>
      <c r="Q119" s="46">
        <f t="shared" si="33"/>
        <v>75</v>
      </c>
      <c r="R119" s="46">
        <f t="shared" si="33"/>
        <v>75</v>
      </c>
      <c r="S119" s="46">
        <f t="shared" si="33"/>
        <v>25</v>
      </c>
      <c r="T119" s="46">
        <f t="shared" si="33"/>
        <v>25</v>
      </c>
      <c r="U119" s="46">
        <f t="shared" si="33"/>
        <v>25</v>
      </c>
      <c r="V119" s="46">
        <f t="shared" si="33"/>
        <v>25</v>
      </c>
      <c r="W119" s="46">
        <f t="shared" si="33"/>
        <v>125</v>
      </c>
      <c r="X119" s="46">
        <f t="shared" si="33"/>
        <v>30</v>
      </c>
      <c r="Y119" s="46">
        <f t="shared" si="33"/>
        <v>30</v>
      </c>
      <c r="Z119" s="46">
        <f t="shared" si="33"/>
        <v>30</v>
      </c>
      <c r="AA119" s="46">
        <f t="shared" si="33"/>
        <v>30</v>
      </c>
      <c r="AB119" s="46">
        <f t="shared" si="33"/>
        <v>30</v>
      </c>
      <c r="AC119" s="46">
        <f t="shared" si="33"/>
        <v>82.5</v>
      </c>
      <c r="AD119" s="46">
        <f t="shared" si="33"/>
        <v>82.5</v>
      </c>
      <c r="AE119" s="46">
        <f t="shared" si="33"/>
        <v>30</v>
      </c>
      <c r="AF119" s="46">
        <f t="shared" si="33"/>
        <v>30</v>
      </c>
      <c r="AG119" s="46">
        <f t="shared" si="33"/>
        <v>30</v>
      </c>
      <c r="AH119" s="46">
        <f t="shared" si="33"/>
        <v>30</v>
      </c>
      <c r="AI119" s="46">
        <f t="shared" si="33"/>
        <v>135</v>
      </c>
      <c r="AJ119" s="46">
        <f t="shared" si="33"/>
        <v>35.25</v>
      </c>
      <c r="AK119" s="46">
        <f t="shared" si="33"/>
        <v>35.25</v>
      </c>
      <c r="AL119" s="46">
        <f t="shared" si="33"/>
        <v>35.25</v>
      </c>
      <c r="AM119" s="46">
        <f t="shared" si="33"/>
        <v>35.25</v>
      </c>
      <c r="AN119" s="46">
        <f t="shared" si="33"/>
        <v>35.25</v>
      </c>
      <c r="AO119" s="46">
        <f t="shared" si="33"/>
        <v>90.375</v>
      </c>
      <c r="AP119" s="46">
        <f t="shared" si="33"/>
        <v>90.375</v>
      </c>
      <c r="AQ119" s="46">
        <f t="shared" si="33"/>
        <v>35.25</v>
      </c>
      <c r="AR119" s="46">
        <f t="shared" si="33"/>
        <v>35.25</v>
      </c>
      <c r="AS119" s="46">
        <f t="shared" si="33"/>
        <v>35.25</v>
      </c>
      <c r="AT119" s="46">
        <f t="shared" si="33"/>
        <v>35.25</v>
      </c>
      <c r="AU119" s="46">
        <f t="shared" si="33"/>
        <v>145.5</v>
      </c>
    </row>
    <row r="120" spans="1:47" x14ac:dyDescent="0.2">
      <c r="A120" s="8"/>
      <c r="B120" s="8"/>
      <c r="C120" s="8"/>
      <c r="D120" s="8" t="s">
        <v>107</v>
      </c>
      <c r="E120" s="8"/>
      <c r="F120" s="8"/>
      <c r="G120" s="8"/>
      <c r="H120" s="9" t="s">
        <v>77</v>
      </c>
      <c r="I120" s="8"/>
      <c r="J120" s="8"/>
      <c r="K120" s="8"/>
      <c r="L120" s="46">
        <f t="shared" ref="L120:AU120" si="34">MAX(K120+$I102-L$31,0)*$I105</f>
        <v>0</v>
      </c>
      <c r="M120" s="46">
        <f t="shared" si="34"/>
        <v>0</v>
      </c>
      <c r="N120" s="46">
        <f t="shared" si="34"/>
        <v>0</v>
      </c>
      <c r="O120" s="46">
        <f t="shared" si="34"/>
        <v>0</v>
      </c>
      <c r="P120" s="46">
        <f t="shared" si="34"/>
        <v>0</v>
      </c>
      <c r="Q120" s="46">
        <f t="shared" si="34"/>
        <v>0</v>
      </c>
      <c r="R120" s="46">
        <f t="shared" si="34"/>
        <v>0</v>
      </c>
      <c r="S120" s="46">
        <f t="shared" si="34"/>
        <v>0</v>
      </c>
      <c r="T120" s="46">
        <f t="shared" si="34"/>
        <v>0</v>
      </c>
      <c r="U120" s="46">
        <f t="shared" si="34"/>
        <v>0</v>
      </c>
      <c r="V120" s="46">
        <f t="shared" si="34"/>
        <v>0</v>
      </c>
      <c r="W120" s="46">
        <f t="shared" si="34"/>
        <v>0</v>
      </c>
      <c r="X120" s="46">
        <f t="shared" si="34"/>
        <v>0</v>
      </c>
      <c r="Y120" s="46">
        <f t="shared" si="34"/>
        <v>0</v>
      </c>
      <c r="Z120" s="46">
        <f t="shared" si="34"/>
        <v>0</v>
      </c>
      <c r="AA120" s="46">
        <f t="shared" si="34"/>
        <v>0</v>
      </c>
      <c r="AB120" s="46">
        <f t="shared" si="34"/>
        <v>0</v>
      </c>
      <c r="AC120" s="46">
        <f t="shared" si="34"/>
        <v>0</v>
      </c>
      <c r="AD120" s="46">
        <f t="shared" si="34"/>
        <v>0</v>
      </c>
      <c r="AE120" s="46">
        <f t="shared" si="34"/>
        <v>0</v>
      </c>
      <c r="AF120" s="46">
        <f t="shared" si="34"/>
        <v>0</v>
      </c>
      <c r="AG120" s="46">
        <f t="shared" si="34"/>
        <v>0</v>
      </c>
      <c r="AH120" s="46">
        <f t="shared" si="34"/>
        <v>0</v>
      </c>
      <c r="AI120" s="46">
        <f t="shared" si="34"/>
        <v>0</v>
      </c>
      <c r="AJ120" s="46">
        <f t="shared" si="34"/>
        <v>0</v>
      </c>
      <c r="AK120" s="46">
        <f t="shared" si="34"/>
        <v>0</v>
      </c>
      <c r="AL120" s="46">
        <f t="shared" si="34"/>
        <v>0</v>
      </c>
      <c r="AM120" s="46">
        <f t="shared" si="34"/>
        <v>0</v>
      </c>
      <c r="AN120" s="46">
        <f t="shared" si="34"/>
        <v>0</v>
      </c>
      <c r="AO120" s="46">
        <f t="shared" si="34"/>
        <v>0</v>
      </c>
      <c r="AP120" s="46">
        <f t="shared" si="34"/>
        <v>0</v>
      </c>
      <c r="AQ120" s="46">
        <f t="shared" si="34"/>
        <v>0</v>
      </c>
      <c r="AR120" s="46">
        <f t="shared" si="34"/>
        <v>0</v>
      </c>
      <c r="AS120" s="46">
        <f t="shared" si="34"/>
        <v>0</v>
      </c>
      <c r="AT120" s="46">
        <f t="shared" si="34"/>
        <v>0</v>
      </c>
      <c r="AU120" s="46">
        <f t="shared" si="34"/>
        <v>0</v>
      </c>
    </row>
    <row r="121" spans="1:47" x14ac:dyDescent="0.2">
      <c r="A121" s="8"/>
      <c r="B121" s="8"/>
      <c r="C121" s="8"/>
      <c r="D121" s="8"/>
      <c r="E121" s="8"/>
      <c r="F121" s="8"/>
      <c r="G121" s="8"/>
      <c r="H121" s="9"/>
      <c r="I121" s="8"/>
      <c r="J121" s="8"/>
      <c r="K121" s="8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</row>
    <row r="122" spans="1:47" x14ac:dyDescent="0.2">
      <c r="A122" s="8"/>
      <c r="B122" s="8"/>
      <c r="C122" s="8"/>
      <c r="D122" s="8" t="s">
        <v>109</v>
      </c>
      <c r="E122" s="8"/>
      <c r="F122" s="8"/>
      <c r="G122" s="8"/>
      <c r="H122" s="9" t="s">
        <v>113</v>
      </c>
      <c r="I122" s="8"/>
      <c r="J122" s="8"/>
      <c r="K122" s="8"/>
      <c r="L122" s="46">
        <f t="shared" ref="L122:AU122" si="35">ROUNDUP(MAX(0,L$32-$I103)/$I110,0)</f>
        <v>0</v>
      </c>
      <c r="M122" s="46">
        <f t="shared" si="35"/>
        <v>0</v>
      </c>
      <c r="N122" s="46">
        <f t="shared" si="35"/>
        <v>0</v>
      </c>
      <c r="O122" s="46">
        <f t="shared" si="35"/>
        <v>0</v>
      </c>
      <c r="P122" s="46">
        <f t="shared" si="35"/>
        <v>0</v>
      </c>
      <c r="Q122" s="46">
        <f t="shared" si="35"/>
        <v>10</v>
      </c>
      <c r="R122" s="46">
        <f t="shared" si="35"/>
        <v>10</v>
      </c>
      <c r="S122" s="46">
        <f t="shared" si="35"/>
        <v>0</v>
      </c>
      <c r="T122" s="46">
        <f t="shared" si="35"/>
        <v>0</v>
      </c>
      <c r="U122" s="46">
        <f t="shared" si="35"/>
        <v>0</v>
      </c>
      <c r="V122" s="46">
        <f t="shared" si="35"/>
        <v>0</v>
      </c>
      <c r="W122" s="46">
        <f t="shared" si="35"/>
        <v>20</v>
      </c>
      <c r="X122" s="46">
        <f t="shared" si="35"/>
        <v>1</v>
      </c>
      <c r="Y122" s="46">
        <f t="shared" si="35"/>
        <v>1</v>
      </c>
      <c r="Z122" s="46">
        <f t="shared" si="35"/>
        <v>1</v>
      </c>
      <c r="AA122" s="46">
        <f t="shared" si="35"/>
        <v>1</v>
      </c>
      <c r="AB122" s="46">
        <f t="shared" si="35"/>
        <v>1</v>
      </c>
      <c r="AC122" s="46">
        <f t="shared" si="35"/>
        <v>12</v>
      </c>
      <c r="AD122" s="46">
        <f t="shared" si="35"/>
        <v>12</v>
      </c>
      <c r="AE122" s="46">
        <f t="shared" si="35"/>
        <v>1</v>
      </c>
      <c r="AF122" s="46">
        <f t="shared" si="35"/>
        <v>1</v>
      </c>
      <c r="AG122" s="46">
        <f t="shared" si="35"/>
        <v>1</v>
      </c>
      <c r="AH122" s="46">
        <f t="shared" si="35"/>
        <v>1</v>
      </c>
      <c r="AI122" s="46">
        <f t="shared" si="35"/>
        <v>22</v>
      </c>
      <c r="AJ122" s="46">
        <f t="shared" si="35"/>
        <v>3</v>
      </c>
      <c r="AK122" s="46">
        <f t="shared" si="35"/>
        <v>3</v>
      </c>
      <c r="AL122" s="46">
        <f t="shared" si="35"/>
        <v>3</v>
      </c>
      <c r="AM122" s="46">
        <f t="shared" si="35"/>
        <v>3</v>
      </c>
      <c r="AN122" s="46">
        <f t="shared" si="35"/>
        <v>3</v>
      </c>
      <c r="AO122" s="46">
        <f t="shared" si="35"/>
        <v>14</v>
      </c>
      <c r="AP122" s="46">
        <f t="shared" si="35"/>
        <v>14</v>
      </c>
      <c r="AQ122" s="46">
        <f t="shared" si="35"/>
        <v>3</v>
      </c>
      <c r="AR122" s="46">
        <f t="shared" si="35"/>
        <v>3</v>
      </c>
      <c r="AS122" s="46">
        <f t="shared" si="35"/>
        <v>3</v>
      </c>
      <c r="AT122" s="46">
        <f t="shared" si="35"/>
        <v>3</v>
      </c>
      <c r="AU122" s="46">
        <f t="shared" si="35"/>
        <v>25</v>
      </c>
    </row>
    <row r="123" spans="1:47" x14ac:dyDescent="0.2">
      <c r="A123" s="8"/>
      <c r="B123" s="8"/>
      <c r="C123" s="8"/>
      <c r="D123" s="8" t="s">
        <v>108</v>
      </c>
      <c r="E123" s="8"/>
      <c r="F123" s="8"/>
      <c r="G123" s="8"/>
      <c r="H123" s="9" t="s">
        <v>3</v>
      </c>
      <c r="I123" s="8"/>
      <c r="J123" s="8"/>
      <c r="K123" s="8"/>
      <c r="L123" s="46">
        <f t="shared" ref="L123:AU123" si="36">L122*$I109</f>
        <v>0</v>
      </c>
      <c r="M123" s="46">
        <f t="shared" si="36"/>
        <v>0</v>
      </c>
      <c r="N123" s="46">
        <f t="shared" si="36"/>
        <v>0</v>
      </c>
      <c r="O123" s="46">
        <f t="shared" si="36"/>
        <v>0</v>
      </c>
      <c r="P123" s="46">
        <f t="shared" si="36"/>
        <v>0</v>
      </c>
      <c r="Q123" s="46">
        <f t="shared" si="36"/>
        <v>350</v>
      </c>
      <c r="R123" s="46">
        <f t="shared" si="36"/>
        <v>350</v>
      </c>
      <c r="S123" s="46">
        <f t="shared" si="36"/>
        <v>0</v>
      </c>
      <c r="T123" s="46">
        <f t="shared" si="36"/>
        <v>0</v>
      </c>
      <c r="U123" s="46">
        <f t="shared" si="36"/>
        <v>0</v>
      </c>
      <c r="V123" s="46">
        <f t="shared" si="36"/>
        <v>0</v>
      </c>
      <c r="W123" s="46">
        <f t="shared" si="36"/>
        <v>700</v>
      </c>
      <c r="X123" s="46">
        <f t="shared" si="36"/>
        <v>35</v>
      </c>
      <c r="Y123" s="46">
        <f t="shared" si="36"/>
        <v>35</v>
      </c>
      <c r="Z123" s="46">
        <f t="shared" si="36"/>
        <v>35</v>
      </c>
      <c r="AA123" s="46">
        <f t="shared" si="36"/>
        <v>35</v>
      </c>
      <c r="AB123" s="46">
        <f t="shared" si="36"/>
        <v>35</v>
      </c>
      <c r="AC123" s="46">
        <f t="shared" si="36"/>
        <v>420</v>
      </c>
      <c r="AD123" s="46">
        <f t="shared" si="36"/>
        <v>420</v>
      </c>
      <c r="AE123" s="46">
        <f t="shared" si="36"/>
        <v>35</v>
      </c>
      <c r="AF123" s="46">
        <f t="shared" si="36"/>
        <v>35</v>
      </c>
      <c r="AG123" s="46">
        <f t="shared" si="36"/>
        <v>35</v>
      </c>
      <c r="AH123" s="46">
        <f t="shared" si="36"/>
        <v>35</v>
      </c>
      <c r="AI123" s="46">
        <f t="shared" si="36"/>
        <v>770</v>
      </c>
      <c r="AJ123" s="46">
        <f t="shared" si="36"/>
        <v>105</v>
      </c>
      <c r="AK123" s="46">
        <f t="shared" si="36"/>
        <v>105</v>
      </c>
      <c r="AL123" s="46">
        <f t="shared" si="36"/>
        <v>105</v>
      </c>
      <c r="AM123" s="46">
        <f t="shared" si="36"/>
        <v>105</v>
      </c>
      <c r="AN123" s="46">
        <f t="shared" si="36"/>
        <v>105</v>
      </c>
      <c r="AO123" s="46">
        <f t="shared" si="36"/>
        <v>490</v>
      </c>
      <c r="AP123" s="46">
        <f t="shared" si="36"/>
        <v>490</v>
      </c>
      <c r="AQ123" s="46">
        <f t="shared" si="36"/>
        <v>105</v>
      </c>
      <c r="AR123" s="46">
        <f t="shared" si="36"/>
        <v>105</v>
      </c>
      <c r="AS123" s="46">
        <f t="shared" si="36"/>
        <v>105</v>
      </c>
      <c r="AT123" s="46">
        <f t="shared" si="36"/>
        <v>105</v>
      </c>
      <c r="AU123" s="46">
        <f t="shared" si="36"/>
        <v>875</v>
      </c>
    </row>
    <row r="124" spans="1:47" x14ac:dyDescent="0.2">
      <c r="A124" s="8"/>
      <c r="B124" s="8"/>
      <c r="C124" s="8"/>
      <c r="D124" s="47" t="s">
        <v>110</v>
      </c>
      <c r="E124" s="8"/>
      <c r="F124" s="8"/>
      <c r="G124" s="8"/>
      <c r="H124" s="9" t="s">
        <v>3</v>
      </c>
      <c r="I124" s="8"/>
      <c r="J124" s="8">
        <f>SUM(L124:AU124)</f>
        <v>10529.5</v>
      </c>
      <c r="K124" s="8"/>
      <c r="L124" s="44">
        <f t="shared" ref="L124:AU124" si="37">SUM(L112,L115,L119,L123)</f>
        <v>42</v>
      </c>
      <c r="M124" s="44">
        <f t="shared" si="37"/>
        <v>42</v>
      </c>
      <c r="N124" s="44">
        <f t="shared" si="37"/>
        <v>42</v>
      </c>
      <c r="O124" s="44">
        <f t="shared" si="37"/>
        <v>105</v>
      </c>
      <c r="P124" s="44">
        <f t="shared" si="37"/>
        <v>105</v>
      </c>
      <c r="Q124" s="44">
        <f t="shared" si="37"/>
        <v>505</v>
      </c>
      <c r="R124" s="44">
        <f t="shared" si="37"/>
        <v>505</v>
      </c>
      <c r="S124" s="44">
        <f t="shared" si="37"/>
        <v>105</v>
      </c>
      <c r="T124" s="44">
        <f t="shared" si="37"/>
        <v>105</v>
      </c>
      <c r="U124" s="44">
        <f t="shared" si="37"/>
        <v>105</v>
      </c>
      <c r="V124" s="44">
        <f t="shared" si="37"/>
        <v>105</v>
      </c>
      <c r="W124" s="44">
        <f t="shared" si="37"/>
        <v>905</v>
      </c>
      <c r="X124" s="44">
        <f t="shared" si="37"/>
        <v>145</v>
      </c>
      <c r="Y124" s="44">
        <f t="shared" si="37"/>
        <v>145</v>
      </c>
      <c r="Z124" s="44">
        <f t="shared" si="37"/>
        <v>145</v>
      </c>
      <c r="AA124" s="44">
        <f t="shared" si="37"/>
        <v>145</v>
      </c>
      <c r="AB124" s="44">
        <f t="shared" si="37"/>
        <v>145</v>
      </c>
      <c r="AC124" s="44">
        <f t="shared" si="37"/>
        <v>582.5</v>
      </c>
      <c r="AD124" s="44">
        <f t="shared" si="37"/>
        <v>582.5</v>
      </c>
      <c r="AE124" s="44">
        <f t="shared" si="37"/>
        <v>145</v>
      </c>
      <c r="AF124" s="44">
        <f t="shared" si="37"/>
        <v>145</v>
      </c>
      <c r="AG124" s="44">
        <f t="shared" si="37"/>
        <v>145</v>
      </c>
      <c r="AH124" s="44">
        <f t="shared" si="37"/>
        <v>145</v>
      </c>
      <c r="AI124" s="44">
        <f t="shared" si="37"/>
        <v>985</v>
      </c>
      <c r="AJ124" s="44">
        <f t="shared" si="37"/>
        <v>220.25</v>
      </c>
      <c r="AK124" s="44">
        <f t="shared" si="37"/>
        <v>220.25</v>
      </c>
      <c r="AL124" s="44">
        <f t="shared" si="37"/>
        <v>220.25</v>
      </c>
      <c r="AM124" s="44">
        <f t="shared" si="37"/>
        <v>220.25</v>
      </c>
      <c r="AN124" s="44">
        <f t="shared" si="37"/>
        <v>220.25</v>
      </c>
      <c r="AO124" s="44">
        <f t="shared" si="37"/>
        <v>660.375</v>
      </c>
      <c r="AP124" s="44">
        <f t="shared" si="37"/>
        <v>660.375</v>
      </c>
      <c r="AQ124" s="44">
        <f t="shared" si="37"/>
        <v>220.25</v>
      </c>
      <c r="AR124" s="44">
        <f t="shared" si="37"/>
        <v>220.25</v>
      </c>
      <c r="AS124" s="44">
        <f t="shared" si="37"/>
        <v>220.25</v>
      </c>
      <c r="AT124" s="44">
        <f t="shared" si="37"/>
        <v>220.25</v>
      </c>
      <c r="AU124" s="44">
        <f t="shared" si="37"/>
        <v>1100.5</v>
      </c>
    </row>
    <row r="125" spans="1:47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1:47" x14ac:dyDescent="0.2">
      <c r="A126" s="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</row>
    <row r="127" spans="1:47" x14ac:dyDescent="0.2">
      <c r="A127" s="8"/>
      <c r="B127" s="19">
        <f>B97+1</f>
        <v>4</v>
      </c>
      <c r="C127" s="10" t="s">
        <v>87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1:47" x14ac:dyDescent="0.2">
      <c r="A128" s="8"/>
      <c r="B128" s="8"/>
      <c r="C128" s="23" t="s">
        <v>103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1:47" x14ac:dyDescent="0.2">
      <c r="A129" s="8"/>
      <c r="B129" s="8"/>
      <c r="C129" s="23">
        <f>Data!$J$30</f>
        <v>1</v>
      </c>
      <c r="D129" s="8" t="s">
        <v>88</v>
      </c>
      <c r="E129" s="8"/>
      <c r="F129" s="8"/>
      <c r="G129" s="8"/>
      <c r="H129" s="9" t="s">
        <v>98</v>
      </c>
      <c r="I129" s="8" t="str">
        <f>INDEX(Data!$L$30:$Q$41,$C129,$B127)</f>
        <v>Jump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1:47" x14ac:dyDescent="0.2">
      <c r="A130" s="8"/>
      <c r="B130" s="8"/>
      <c r="C130" s="23">
        <f>Data!$J$33</f>
        <v>4</v>
      </c>
      <c r="D130" s="8" t="s">
        <v>89</v>
      </c>
      <c r="E130" s="8"/>
      <c r="F130" s="8"/>
      <c r="G130" s="8"/>
      <c r="H130" s="9" t="s">
        <v>3</v>
      </c>
      <c r="I130" s="8">
        <f>INDEX(Data!$L$30:$Q$41,$C130,$B127)</f>
        <v>75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1:47" x14ac:dyDescent="0.2">
      <c r="A131" s="8"/>
      <c r="B131" s="8"/>
      <c r="C131" s="23">
        <f>Data!$J$34</f>
        <v>5</v>
      </c>
      <c r="D131" s="8" t="s">
        <v>34</v>
      </c>
      <c r="E131" s="8"/>
      <c r="F131" s="8"/>
      <c r="G131" s="8"/>
      <c r="H131" s="9" t="s">
        <v>76</v>
      </c>
      <c r="I131" s="8">
        <f>INDEX(Data!$L$30:$Q$41,$C131,$B127)</f>
        <v>100000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1:47" x14ac:dyDescent="0.2">
      <c r="A132" s="8"/>
      <c r="B132" s="8"/>
      <c r="C132" s="23">
        <f>Data!$J$35</f>
        <v>6</v>
      </c>
      <c r="D132" s="8" t="s">
        <v>90</v>
      </c>
      <c r="E132" s="8"/>
      <c r="F132" s="8"/>
      <c r="G132" s="8"/>
      <c r="H132" s="9" t="s">
        <v>77</v>
      </c>
      <c r="I132" s="8">
        <f>INDEX(Data!$L$30:$Q$41,$C132,$B127)</f>
        <v>500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1:47" x14ac:dyDescent="0.2">
      <c r="A133" s="8"/>
      <c r="B133" s="8"/>
      <c r="C133" s="23">
        <f>Data!$J$37</f>
        <v>8</v>
      </c>
      <c r="D133" s="8" t="s">
        <v>37</v>
      </c>
      <c r="E133" s="8"/>
      <c r="F133" s="8"/>
      <c r="G133" s="8"/>
      <c r="H133" s="9" t="s">
        <v>78</v>
      </c>
      <c r="I133" s="8">
        <f>INDEX(Data!$L$30:$Q$41,$C133,$B127)</f>
        <v>1500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1:47" x14ac:dyDescent="0.2">
      <c r="A134" s="8"/>
      <c r="B134" s="8"/>
      <c r="C134" s="23"/>
      <c r="D134" s="8" t="s">
        <v>91</v>
      </c>
      <c r="E134" s="8"/>
      <c r="F134" s="8"/>
      <c r="G134" s="8"/>
      <c r="H134" s="9" t="s">
        <v>42</v>
      </c>
      <c r="I134" s="19">
        <v>1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1:47" x14ac:dyDescent="0.2">
      <c r="A135" s="8"/>
      <c r="B135" s="8"/>
      <c r="C135" s="23">
        <f>Data!$J$36</f>
        <v>7</v>
      </c>
      <c r="D135" s="8" t="s">
        <v>92</v>
      </c>
      <c r="E135" s="8"/>
      <c r="F135" s="8"/>
      <c r="G135" s="8"/>
      <c r="H135" s="9" t="s">
        <v>42</v>
      </c>
      <c r="I135" s="8">
        <f>INDEX(Data!$L$30:$Q$41,$C135,$B127)</f>
        <v>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1:47" x14ac:dyDescent="0.2">
      <c r="A136" s="8"/>
      <c r="B136" s="8"/>
      <c r="C136" s="23"/>
      <c r="D136" s="8" t="s">
        <v>93</v>
      </c>
      <c r="E136" s="8"/>
      <c r="F136" s="8"/>
      <c r="G136" s="8"/>
      <c r="H136" s="9" t="s">
        <v>42</v>
      </c>
      <c r="I136" s="19">
        <v>0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1:47" x14ac:dyDescent="0.2">
      <c r="A137" s="8"/>
      <c r="B137" s="8"/>
      <c r="C137" s="23">
        <f>Data!$J$38</f>
        <v>9</v>
      </c>
      <c r="D137" s="8" t="s">
        <v>94</v>
      </c>
      <c r="E137" s="8"/>
      <c r="F137" s="8"/>
      <c r="G137" s="8"/>
      <c r="H137" s="9" t="s">
        <v>99</v>
      </c>
      <c r="I137" s="27">
        <f>INDEX(Data!$L$30:$Q$41,$C137,$B127)</f>
        <v>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1:47" x14ac:dyDescent="0.2">
      <c r="A138" s="8"/>
      <c r="B138" s="8"/>
      <c r="C138" s="23">
        <f>Data!$J$39</f>
        <v>10</v>
      </c>
      <c r="D138" s="8" t="s">
        <v>95</v>
      </c>
      <c r="E138" s="8"/>
      <c r="F138" s="8"/>
      <c r="G138" s="8"/>
      <c r="H138" s="9" t="s">
        <v>100</v>
      </c>
      <c r="I138" s="27">
        <f>INDEX(Data!$L$30:$Q$41,$C138,$B127)</f>
        <v>0.05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1:47" x14ac:dyDescent="0.2">
      <c r="A139" s="8"/>
      <c r="B139" s="8"/>
      <c r="C139" s="23">
        <f>Data!$J$40</f>
        <v>11</v>
      </c>
      <c r="D139" s="8" t="s">
        <v>96</v>
      </c>
      <c r="E139" s="8"/>
      <c r="F139" s="8"/>
      <c r="G139" s="8"/>
      <c r="H139" s="9" t="s">
        <v>101</v>
      </c>
      <c r="I139" s="8">
        <f>INDEX(Data!$L$30:$Q$41,$C139,$B127)</f>
        <v>20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1:47" x14ac:dyDescent="0.2">
      <c r="A140" s="8"/>
      <c r="B140" s="8"/>
      <c r="C140" s="23">
        <f>Data!$J$41</f>
        <v>12</v>
      </c>
      <c r="D140" s="8" t="s">
        <v>97</v>
      </c>
      <c r="E140" s="8"/>
      <c r="F140" s="8"/>
      <c r="G140" s="8"/>
      <c r="H140" s="9" t="s">
        <v>102</v>
      </c>
      <c r="I140" s="8">
        <f>INDEX(Data!$L$30:$Q$41,$C140,$B127)</f>
        <v>200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1:47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x14ac:dyDescent="0.2">
      <c r="A142" s="8"/>
      <c r="B142" s="8"/>
      <c r="C142" s="8"/>
      <c r="D142" s="8" t="s">
        <v>104</v>
      </c>
      <c r="E142" s="8"/>
      <c r="F142" s="8"/>
      <c r="G142" s="8"/>
      <c r="H142" s="9" t="s">
        <v>3</v>
      </c>
      <c r="I142" s="8"/>
      <c r="J142" s="8"/>
      <c r="K142" s="8"/>
      <c r="L142" s="46">
        <f t="shared" ref="L142:AU142" si="38">$I130</f>
        <v>75</v>
      </c>
      <c r="M142" s="46">
        <f t="shared" si="38"/>
        <v>75</v>
      </c>
      <c r="N142" s="46">
        <f t="shared" si="38"/>
        <v>75</v>
      </c>
      <c r="O142" s="46">
        <f t="shared" si="38"/>
        <v>75</v>
      </c>
      <c r="P142" s="46">
        <f t="shared" si="38"/>
        <v>75</v>
      </c>
      <c r="Q142" s="46">
        <f t="shared" si="38"/>
        <v>75</v>
      </c>
      <c r="R142" s="46">
        <f t="shared" si="38"/>
        <v>75</v>
      </c>
      <c r="S142" s="46">
        <f t="shared" si="38"/>
        <v>75</v>
      </c>
      <c r="T142" s="46">
        <f t="shared" si="38"/>
        <v>75</v>
      </c>
      <c r="U142" s="46">
        <f t="shared" si="38"/>
        <v>75</v>
      </c>
      <c r="V142" s="46">
        <f t="shared" si="38"/>
        <v>75</v>
      </c>
      <c r="W142" s="46">
        <f t="shared" si="38"/>
        <v>75</v>
      </c>
      <c r="X142" s="46">
        <f t="shared" si="38"/>
        <v>75</v>
      </c>
      <c r="Y142" s="46">
        <f t="shared" si="38"/>
        <v>75</v>
      </c>
      <c r="Z142" s="46">
        <f t="shared" si="38"/>
        <v>75</v>
      </c>
      <c r="AA142" s="46">
        <f t="shared" si="38"/>
        <v>75</v>
      </c>
      <c r="AB142" s="46">
        <f t="shared" si="38"/>
        <v>75</v>
      </c>
      <c r="AC142" s="46">
        <f t="shared" si="38"/>
        <v>75</v>
      </c>
      <c r="AD142" s="46">
        <f t="shared" si="38"/>
        <v>75</v>
      </c>
      <c r="AE142" s="46">
        <f t="shared" si="38"/>
        <v>75</v>
      </c>
      <c r="AF142" s="46">
        <f t="shared" si="38"/>
        <v>75</v>
      </c>
      <c r="AG142" s="46">
        <f t="shared" si="38"/>
        <v>75</v>
      </c>
      <c r="AH142" s="46">
        <f t="shared" si="38"/>
        <v>75</v>
      </c>
      <c r="AI142" s="46">
        <f t="shared" si="38"/>
        <v>75</v>
      </c>
      <c r="AJ142" s="46">
        <f t="shared" si="38"/>
        <v>75</v>
      </c>
      <c r="AK142" s="46">
        <f t="shared" si="38"/>
        <v>75</v>
      </c>
      <c r="AL142" s="46">
        <f t="shared" si="38"/>
        <v>75</v>
      </c>
      <c r="AM142" s="46">
        <f t="shared" si="38"/>
        <v>75</v>
      </c>
      <c r="AN142" s="46">
        <f t="shared" si="38"/>
        <v>75</v>
      </c>
      <c r="AO142" s="46">
        <f t="shared" si="38"/>
        <v>75</v>
      </c>
      <c r="AP142" s="46">
        <f t="shared" si="38"/>
        <v>75</v>
      </c>
      <c r="AQ142" s="46">
        <f t="shared" si="38"/>
        <v>75</v>
      </c>
      <c r="AR142" s="46">
        <f t="shared" si="38"/>
        <v>75</v>
      </c>
      <c r="AS142" s="46">
        <f t="shared" si="38"/>
        <v>75</v>
      </c>
      <c r="AT142" s="46">
        <f t="shared" si="38"/>
        <v>75</v>
      </c>
      <c r="AU142" s="46">
        <f t="shared" si="38"/>
        <v>75</v>
      </c>
    </row>
    <row r="143" spans="1:47" x14ac:dyDescent="0.2">
      <c r="A143" s="8"/>
      <c r="B143" s="8"/>
      <c r="C143" s="8"/>
      <c r="D143" s="8"/>
      <c r="E143" s="8"/>
      <c r="F143" s="8"/>
      <c r="G143" s="8"/>
      <c r="H143" s="9"/>
      <c r="I143" s="8"/>
      <c r="J143" s="8"/>
      <c r="K143" s="8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</row>
    <row r="144" spans="1:47" x14ac:dyDescent="0.2">
      <c r="A144" s="8"/>
      <c r="B144" s="8"/>
      <c r="C144" s="8"/>
      <c r="D144" s="8" t="s">
        <v>134</v>
      </c>
      <c r="E144" s="8"/>
      <c r="F144" s="8"/>
      <c r="G144" s="8"/>
      <c r="H144" s="9" t="s">
        <v>76</v>
      </c>
      <c r="I144" s="8"/>
      <c r="J144" s="8"/>
      <c r="K144" s="8"/>
      <c r="L144" s="46">
        <f t="shared" ref="L144:AU144" si="39">MAX(0,L$30-$I131-K146)</f>
        <v>0</v>
      </c>
      <c r="M144" s="46">
        <f t="shared" si="39"/>
        <v>0</v>
      </c>
      <c r="N144" s="46">
        <f t="shared" si="39"/>
        <v>0</v>
      </c>
      <c r="O144" s="46">
        <f t="shared" si="39"/>
        <v>0</v>
      </c>
      <c r="P144" s="46">
        <f t="shared" si="39"/>
        <v>0</v>
      </c>
      <c r="Q144" s="46">
        <f t="shared" si="39"/>
        <v>0</v>
      </c>
      <c r="R144" s="46">
        <f t="shared" si="39"/>
        <v>0</v>
      </c>
      <c r="S144" s="46">
        <f t="shared" si="39"/>
        <v>0</v>
      </c>
      <c r="T144" s="46">
        <f t="shared" si="39"/>
        <v>0</v>
      </c>
      <c r="U144" s="46">
        <f t="shared" si="39"/>
        <v>0</v>
      </c>
      <c r="V144" s="46">
        <f t="shared" si="39"/>
        <v>0</v>
      </c>
      <c r="W144" s="46">
        <f t="shared" si="39"/>
        <v>0</v>
      </c>
      <c r="X144" s="46">
        <f t="shared" si="39"/>
        <v>0</v>
      </c>
      <c r="Y144" s="46">
        <f t="shared" si="39"/>
        <v>0</v>
      </c>
      <c r="Z144" s="46">
        <f t="shared" si="39"/>
        <v>0</v>
      </c>
      <c r="AA144" s="46">
        <f t="shared" si="39"/>
        <v>0</v>
      </c>
      <c r="AB144" s="46">
        <f t="shared" si="39"/>
        <v>0</v>
      </c>
      <c r="AC144" s="46">
        <f t="shared" si="39"/>
        <v>0</v>
      </c>
      <c r="AD144" s="46">
        <f t="shared" si="39"/>
        <v>0</v>
      </c>
      <c r="AE144" s="46">
        <f t="shared" si="39"/>
        <v>0</v>
      </c>
      <c r="AF144" s="46">
        <f t="shared" si="39"/>
        <v>0</v>
      </c>
      <c r="AG144" s="46">
        <f t="shared" si="39"/>
        <v>0</v>
      </c>
      <c r="AH144" s="46">
        <f t="shared" si="39"/>
        <v>0</v>
      </c>
      <c r="AI144" s="46">
        <f t="shared" si="39"/>
        <v>0</v>
      </c>
      <c r="AJ144" s="46">
        <f t="shared" si="39"/>
        <v>0</v>
      </c>
      <c r="AK144" s="46">
        <f t="shared" si="39"/>
        <v>0</v>
      </c>
      <c r="AL144" s="46">
        <f t="shared" si="39"/>
        <v>0</v>
      </c>
      <c r="AM144" s="46">
        <f t="shared" si="39"/>
        <v>0</v>
      </c>
      <c r="AN144" s="46">
        <f t="shared" si="39"/>
        <v>0</v>
      </c>
      <c r="AO144" s="46">
        <f t="shared" si="39"/>
        <v>0</v>
      </c>
      <c r="AP144" s="46">
        <f t="shared" si="39"/>
        <v>0</v>
      </c>
      <c r="AQ144" s="46">
        <f t="shared" si="39"/>
        <v>0</v>
      </c>
      <c r="AR144" s="46">
        <f t="shared" si="39"/>
        <v>0</v>
      </c>
      <c r="AS144" s="46">
        <f t="shared" si="39"/>
        <v>0</v>
      </c>
      <c r="AT144" s="46">
        <f t="shared" si="39"/>
        <v>0</v>
      </c>
      <c r="AU144" s="46">
        <f t="shared" si="39"/>
        <v>0</v>
      </c>
    </row>
    <row r="145" spans="1:47" x14ac:dyDescent="0.2">
      <c r="A145" s="8"/>
      <c r="B145" s="8"/>
      <c r="C145" s="8"/>
      <c r="D145" s="8" t="s">
        <v>135</v>
      </c>
      <c r="E145" s="8"/>
      <c r="F145" s="8"/>
      <c r="G145" s="8"/>
      <c r="H145" s="9" t="s">
        <v>3</v>
      </c>
      <c r="I145" s="8"/>
      <c r="J145" s="8"/>
      <c r="K145" s="8"/>
      <c r="L145" s="46">
        <f t="shared" ref="L145:AU145" si="40">$I137*L144</f>
        <v>0</v>
      </c>
      <c r="M145" s="46">
        <f t="shared" si="40"/>
        <v>0</v>
      </c>
      <c r="N145" s="46">
        <f t="shared" si="40"/>
        <v>0</v>
      </c>
      <c r="O145" s="46">
        <f t="shared" si="40"/>
        <v>0</v>
      </c>
      <c r="P145" s="46">
        <f t="shared" si="40"/>
        <v>0</v>
      </c>
      <c r="Q145" s="46">
        <f t="shared" si="40"/>
        <v>0</v>
      </c>
      <c r="R145" s="46">
        <f t="shared" si="40"/>
        <v>0</v>
      </c>
      <c r="S145" s="46">
        <f t="shared" si="40"/>
        <v>0</v>
      </c>
      <c r="T145" s="46">
        <f t="shared" si="40"/>
        <v>0</v>
      </c>
      <c r="U145" s="46">
        <f t="shared" si="40"/>
        <v>0</v>
      </c>
      <c r="V145" s="46">
        <f t="shared" si="40"/>
        <v>0</v>
      </c>
      <c r="W145" s="46">
        <f t="shared" si="40"/>
        <v>0</v>
      </c>
      <c r="X145" s="46">
        <f t="shared" si="40"/>
        <v>0</v>
      </c>
      <c r="Y145" s="46">
        <f t="shared" si="40"/>
        <v>0</v>
      </c>
      <c r="Z145" s="46">
        <f t="shared" si="40"/>
        <v>0</v>
      </c>
      <c r="AA145" s="46">
        <f t="shared" si="40"/>
        <v>0</v>
      </c>
      <c r="AB145" s="46">
        <f t="shared" si="40"/>
        <v>0</v>
      </c>
      <c r="AC145" s="46">
        <f t="shared" si="40"/>
        <v>0</v>
      </c>
      <c r="AD145" s="46">
        <f t="shared" si="40"/>
        <v>0</v>
      </c>
      <c r="AE145" s="46">
        <f t="shared" si="40"/>
        <v>0</v>
      </c>
      <c r="AF145" s="46">
        <f t="shared" si="40"/>
        <v>0</v>
      </c>
      <c r="AG145" s="46">
        <f t="shared" si="40"/>
        <v>0</v>
      </c>
      <c r="AH145" s="46">
        <f t="shared" si="40"/>
        <v>0</v>
      </c>
      <c r="AI145" s="46">
        <f t="shared" si="40"/>
        <v>0</v>
      </c>
      <c r="AJ145" s="46">
        <f t="shared" si="40"/>
        <v>0</v>
      </c>
      <c r="AK145" s="46">
        <f t="shared" si="40"/>
        <v>0</v>
      </c>
      <c r="AL145" s="46">
        <f t="shared" si="40"/>
        <v>0</v>
      </c>
      <c r="AM145" s="46">
        <f t="shared" si="40"/>
        <v>0</v>
      </c>
      <c r="AN145" s="46">
        <f t="shared" si="40"/>
        <v>0</v>
      </c>
      <c r="AO145" s="46">
        <f t="shared" si="40"/>
        <v>0</v>
      </c>
      <c r="AP145" s="46">
        <f t="shared" si="40"/>
        <v>0</v>
      </c>
      <c r="AQ145" s="46">
        <f t="shared" si="40"/>
        <v>0</v>
      </c>
      <c r="AR145" s="46">
        <f t="shared" si="40"/>
        <v>0</v>
      </c>
      <c r="AS145" s="46">
        <f t="shared" si="40"/>
        <v>0</v>
      </c>
      <c r="AT145" s="46">
        <f t="shared" si="40"/>
        <v>0</v>
      </c>
      <c r="AU145" s="46">
        <f t="shared" si="40"/>
        <v>0</v>
      </c>
    </row>
    <row r="146" spans="1:47" x14ac:dyDescent="0.2">
      <c r="A146" s="8"/>
      <c r="B146" s="8"/>
      <c r="C146" s="8"/>
      <c r="D146" s="8" t="s">
        <v>136</v>
      </c>
      <c r="E146" s="8"/>
      <c r="F146" s="8"/>
      <c r="G146" s="8"/>
      <c r="H146" s="9" t="s">
        <v>76</v>
      </c>
      <c r="I146" s="8"/>
      <c r="J146" s="8"/>
      <c r="K146" s="8"/>
      <c r="L146" s="46">
        <f t="shared" ref="L146:AU146" si="41">MAX(K146+$I131-L$30,0)*$I134</f>
        <v>99700</v>
      </c>
      <c r="M146" s="46">
        <f t="shared" si="41"/>
        <v>199400</v>
      </c>
      <c r="N146" s="46">
        <f t="shared" si="41"/>
        <v>299100</v>
      </c>
      <c r="O146" s="46">
        <f t="shared" si="41"/>
        <v>398800</v>
      </c>
      <c r="P146" s="46">
        <f t="shared" si="41"/>
        <v>498500</v>
      </c>
      <c r="Q146" s="46">
        <f t="shared" si="41"/>
        <v>598050</v>
      </c>
      <c r="R146" s="46">
        <f t="shared" si="41"/>
        <v>697600</v>
      </c>
      <c r="S146" s="46">
        <f t="shared" si="41"/>
        <v>797300</v>
      </c>
      <c r="T146" s="46">
        <f t="shared" si="41"/>
        <v>897000</v>
      </c>
      <c r="U146" s="46">
        <f t="shared" si="41"/>
        <v>996700</v>
      </c>
      <c r="V146" s="46">
        <f t="shared" si="41"/>
        <v>1096400</v>
      </c>
      <c r="W146" s="46">
        <f t="shared" si="41"/>
        <v>1195800</v>
      </c>
      <c r="X146" s="46">
        <f t="shared" si="41"/>
        <v>1295485</v>
      </c>
      <c r="Y146" s="46">
        <f t="shared" si="41"/>
        <v>1395170</v>
      </c>
      <c r="Z146" s="46">
        <f t="shared" si="41"/>
        <v>1494855</v>
      </c>
      <c r="AA146" s="46">
        <f t="shared" si="41"/>
        <v>1594540</v>
      </c>
      <c r="AB146" s="46">
        <f t="shared" si="41"/>
        <v>1694225</v>
      </c>
      <c r="AC146" s="46">
        <f t="shared" si="41"/>
        <v>1793752.5</v>
      </c>
      <c r="AD146" s="46">
        <f t="shared" si="41"/>
        <v>1893280</v>
      </c>
      <c r="AE146" s="46">
        <f t="shared" si="41"/>
        <v>1992965</v>
      </c>
      <c r="AF146" s="46">
        <f t="shared" si="41"/>
        <v>2092650</v>
      </c>
      <c r="AG146" s="46">
        <f t="shared" si="41"/>
        <v>2192335</v>
      </c>
      <c r="AH146" s="46">
        <f t="shared" si="41"/>
        <v>2292020</v>
      </c>
      <c r="AI146" s="46">
        <f t="shared" si="41"/>
        <v>2391390</v>
      </c>
      <c r="AJ146" s="46">
        <f t="shared" si="41"/>
        <v>2491059.25</v>
      </c>
      <c r="AK146" s="46">
        <f t="shared" si="41"/>
        <v>2590728.5</v>
      </c>
      <c r="AL146" s="46">
        <f t="shared" si="41"/>
        <v>2690397.75</v>
      </c>
      <c r="AM146" s="46">
        <f t="shared" si="41"/>
        <v>2790067</v>
      </c>
      <c r="AN146" s="46">
        <f t="shared" si="41"/>
        <v>2889736.25</v>
      </c>
      <c r="AO146" s="46">
        <f t="shared" si="41"/>
        <v>2989240.125</v>
      </c>
      <c r="AP146" s="46">
        <f t="shared" si="41"/>
        <v>3088744</v>
      </c>
      <c r="AQ146" s="46">
        <f t="shared" si="41"/>
        <v>3188413.25</v>
      </c>
      <c r="AR146" s="46">
        <f t="shared" si="41"/>
        <v>3288082.5</v>
      </c>
      <c r="AS146" s="46">
        <f t="shared" si="41"/>
        <v>3387751.75</v>
      </c>
      <c r="AT146" s="46">
        <f t="shared" si="41"/>
        <v>3487421</v>
      </c>
      <c r="AU146" s="46">
        <f t="shared" si="41"/>
        <v>3586759.5</v>
      </c>
    </row>
    <row r="147" spans="1:47" x14ac:dyDescent="0.2">
      <c r="A147" s="8"/>
      <c r="B147" s="8"/>
      <c r="C147" s="8"/>
      <c r="D147" s="8"/>
      <c r="E147" s="8"/>
      <c r="F147" s="8"/>
      <c r="G147" s="8"/>
      <c r="H147" s="9"/>
      <c r="I147" s="8"/>
      <c r="J147" s="8"/>
      <c r="K147" s="8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</row>
    <row r="148" spans="1:47" x14ac:dyDescent="0.2">
      <c r="A148" s="8"/>
      <c r="B148" s="8"/>
      <c r="C148" s="8"/>
      <c r="D148" s="8" t="s">
        <v>105</v>
      </c>
      <c r="E148" s="8"/>
      <c r="F148" s="8"/>
      <c r="G148" s="8"/>
      <c r="H148" s="9" t="s">
        <v>77</v>
      </c>
      <c r="I148" s="8"/>
      <c r="J148" s="8"/>
      <c r="K148" s="8"/>
      <c r="L148" s="46">
        <f t="shared" ref="L148:AU148" si="42">MAX(0,L$31-$I132-K150)</f>
        <v>500</v>
      </c>
      <c r="M148" s="46">
        <f t="shared" si="42"/>
        <v>500</v>
      </c>
      <c r="N148" s="46">
        <f t="shared" si="42"/>
        <v>500</v>
      </c>
      <c r="O148" s="46">
        <f t="shared" si="42"/>
        <v>500</v>
      </c>
      <c r="P148" s="46">
        <f t="shared" si="42"/>
        <v>500</v>
      </c>
      <c r="Q148" s="46">
        <f t="shared" si="42"/>
        <v>1000</v>
      </c>
      <c r="R148" s="46">
        <f t="shared" si="42"/>
        <v>1000</v>
      </c>
      <c r="S148" s="46">
        <f t="shared" si="42"/>
        <v>500</v>
      </c>
      <c r="T148" s="46">
        <f t="shared" si="42"/>
        <v>500</v>
      </c>
      <c r="U148" s="46">
        <f t="shared" si="42"/>
        <v>500</v>
      </c>
      <c r="V148" s="46">
        <f t="shared" si="42"/>
        <v>500</v>
      </c>
      <c r="W148" s="46">
        <f t="shared" si="42"/>
        <v>1500</v>
      </c>
      <c r="X148" s="46">
        <f t="shared" si="42"/>
        <v>550</v>
      </c>
      <c r="Y148" s="46">
        <f t="shared" si="42"/>
        <v>550</v>
      </c>
      <c r="Z148" s="46">
        <f t="shared" si="42"/>
        <v>550</v>
      </c>
      <c r="AA148" s="46">
        <f t="shared" si="42"/>
        <v>550</v>
      </c>
      <c r="AB148" s="46">
        <f t="shared" si="42"/>
        <v>550</v>
      </c>
      <c r="AC148" s="46">
        <f t="shared" si="42"/>
        <v>1075</v>
      </c>
      <c r="AD148" s="46">
        <f t="shared" si="42"/>
        <v>1075</v>
      </c>
      <c r="AE148" s="46">
        <f t="shared" si="42"/>
        <v>550</v>
      </c>
      <c r="AF148" s="46">
        <f t="shared" si="42"/>
        <v>550</v>
      </c>
      <c r="AG148" s="46">
        <f t="shared" si="42"/>
        <v>550</v>
      </c>
      <c r="AH148" s="46">
        <f t="shared" si="42"/>
        <v>550</v>
      </c>
      <c r="AI148" s="46">
        <f t="shared" si="42"/>
        <v>1600</v>
      </c>
      <c r="AJ148" s="46">
        <f t="shared" si="42"/>
        <v>602.5</v>
      </c>
      <c r="AK148" s="46">
        <f t="shared" si="42"/>
        <v>602.5</v>
      </c>
      <c r="AL148" s="46">
        <f t="shared" si="42"/>
        <v>602.5</v>
      </c>
      <c r="AM148" s="46">
        <f t="shared" si="42"/>
        <v>602.5</v>
      </c>
      <c r="AN148" s="46">
        <f t="shared" si="42"/>
        <v>602.5</v>
      </c>
      <c r="AO148" s="46">
        <f t="shared" si="42"/>
        <v>1153.75</v>
      </c>
      <c r="AP148" s="46">
        <f t="shared" si="42"/>
        <v>1153.75</v>
      </c>
      <c r="AQ148" s="46">
        <f t="shared" si="42"/>
        <v>602.5</v>
      </c>
      <c r="AR148" s="46">
        <f t="shared" si="42"/>
        <v>602.5</v>
      </c>
      <c r="AS148" s="46">
        <f t="shared" si="42"/>
        <v>602.5</v>
      </c>
      <c r="AT148" s="46">
        <f t="shared" si="42"/>
        <v>602.5</v>
      </c>
      <c r="AU148" s="46">
        <f t="shared" si="42"/>
        <v>1705</v>
      </c>
    </row>
    <row r="149" spans="1:47" x14ac:dyDescent="0.2">
      <c r="A149" s="8"/>
      <c r="B149" s="8"/>
      <c r="C149" s="8"/>
      <c r="D149" s="8" t="s">
        <v>106</v>
      </c>
      <c r="E149" s="8"/>
      <c r="F149" s="8"/>
      <c r="G149" s="8"/>
      <c r="H149" s="9" t="s">
        <v>3</v>
      </c>
      <c r="I149" s="8"/>
      <c r="J149" s="8"/>
      <c r="K149" s="8"/>
      <c r="L149" s="46">
        <f t="shared" ref="L149:AU149" si="43">$I138*L148</f>
        <v>25</v>
      </c>
      <c r="M149" s="46">
        <f t="shared" si="43"/>
        <v>25</v>
      </c>
      <c r="N149" s="46">
        <f t="shared" si="43"/>
        <v>25</v>
      </c>
      <c r="O149" s="46">
        <f t="shared" si="43"/>
        <v>25</v>
      </c>
      <c r="P149" s="46">
        <f t="shared" si="43"/>
        <v>25</v>
      </c>
      <c r="Q149" s="46">
        <f t="shared" si="43"/>
        <v>50</v>
      </c>
      <c r="R149" s="46">
        <f t="shared" si="43"/>
        <v>50</v>
      </c>
      <c r="S149" s="46">
        <f t="shared" si="43"/>
        <v>25</v>
      </c>
      <c r="T149" s="46">
        <f t="shared" si="43"/>
        <v>25</v>
      </c>
      <c r="U149" s="46">
        <f t="shared" si="43"/>
        <v>25</v>
      </c>
      <c r="V149" s="46">
        <f t="shared" si="43"/>
        <v>25</v>
      </c>
      <c r="W149" s="46">
        <f t="shared" si="43"/>
        <v>75</v>
      </c>
      <c r="X149" s="46">
        <f t="shared" si="43"/>
        <v>27.5</v>
      </c>
      <c r="Y149" s="46">
        <f t="shared" si="43"/>
        <v>27.5</v>
      </c>
      <c r="Z149" s="46">
        <f t="shared" si="43"/>
        <v>27.5</v>
      </c>
      <c r="AA149" s="46">
        <f t="shared" si="43"/>
        <v>27.5</v>
      </c>
      <c r="AB149" s="46">
        <f t="shared" si="43"/>
        <v>27.5</v>
      </c>
      <c r="AC149" s="46">
        <f t="shared" si="43"/>
        <v>53.75</v>
      </c>
      <c r="AD149" s="46">
        <f t="shared" si="43"/>
        <v>53.75</v>
      </c>
      <c r="AE149" s="46">
        <f t="shared" si="43"/>
        <v>27.5</v>
      </c>
      <c r="AF149" s="46">
        <f t="shared" si="43"/>
        <v>27.5</v>
      </c>
      <c r="AG149" s="46">
        <f t="shared" si="43"/>
        <v>27.5</v>
      </c>
      <c r="AH149" s="46">
        <f t="shared" si="43"/>
        <v>27.5</v>
      </c>
      <c r="AI149" s="46">
        <f t="shared" si="43"/>
        <v>80</v>
      </c>
      <c r="AJ149" s="46">
        <f t="shared" si="43"/>
        <v>30.125</v>
      </c>
      <c r="AK149" s="46">
        <f t="shared" si="43"/>
        <v>30.125</v>
      </c>
      <c r="AL149" s="46">
        <f t="shared" si="43"/>
        <v>30.125</v>
      </c>
      <c r="AM149" s="46">
        <f t="shared" si="43"/>
        <v>30.125</v>
      </c>
      <c r="AN149" s="46">
        <f t="shared" si="43"/>
        <v>30.125</v>
      </c>
      <c r="AO149" s="46">
        <f t="shared" si="43"/>
        <v>57.6875</v>
      </c>
      <c r="AP149" s="46">
        <f t="shared" si="43"/>
        <v>57.6875</v>
      </c>
      <c r="AQ149" s="46">
        <f t="shared" si="43"/>
        <v>30.125</v>
      </c>
      <c r="AR149" s="46">
        <f t="shared" si="43"/>
        <v>30.125</v>
      </c>
      <c r="AS149" s="46">
        <f t="shared" si="43"/>
        <v>30.125</v>
      </c>
      <c r="AT149" s="46">
        <f t="shared" si="43"/>
        <v>30.125</v>
      </c>
      <c r="AU149" s="46">
        <f t="shared" si="43"/>
        <v>85.25</v>
      </c>
    </row>
    <row r="150" spans="1:47" x14ac:dyDescent="0.2">
      <c r="A150" s="8"/>
      <c r="B150" s="8"/>
      <c r="C150" s="8"/>
      <c r="D150" s="8" t="s">
        <v>107</v>
      </c>
      <c r="E150" s="8"/>
      <c r="F150" s="8"/>
      <c r="G150" s="8"/>
      <c r="H150" s="9" t="s">
        <v>77</v>
      </c>
      <c r="I150" s="8"/>
      <c r="J150" s="8"/>
      <c r="K150" s="8"/>
      <c r="L150" s="46">
        <f t="shared" ref="L150:AU150" si="44">MAX(K150+$I132-L$31,0)*$I135</f>
        <v>0</v>
      </c>
      <c r="M150" s="46">
        <f t="shared" si="44"/>
        <v>0</v>
      </c>
      <c r="N150" s="46">
        <f t="shared" si="44"/>
        <v>0</v>
      </c>
      <c r="O150" s="46">
        <f t="shared" si="44"/>
        <v>0</v>
      </c>
      <c r="P150" s="46">
        <f t="shared" si="44"/>
        <v>0</v>
      </c>
      <c r="Q150" s="46">
        <f t="shared" si="44"/>
        <v>0</v>
      </c>
      <c r="R150" s="46">
        <f t="shared" si="44"/>
        <v>0</v>
      </c>
      <c r="S150" s="46">
        <f t="shared" si="44"/>
        <v>0</v>
      </c>
      <c r="T150" s="46">
        <f t="shared" si="44"/>
        <v>0</v>
      </c>
      <c r="U150" s="46">
        <f t="shared" si="44"/>
        <v>0</v>
      </c>
      <c r="V150" s="46">
        <f t="shared" si="44"/>
        <v>0</v>
      </c>
      <c r="W150" s="46">
        <f t="shared" si="44"/>
        <v>0</v>
      </c>
      <c r="X150" s="46">
        <f t="shared" si="44"/>
        <v>0</v>
      </c>
      <c r="Y150" s="46">
        <f t="shared" si="44"/>
        <v>0</v>
      </c>
      <c r="Z150" s="46">
        <f t="shared" si="44"/>
        <v>0</v>
      </c>
      <c r="AA150" s="46">
        <f t="shared" si="44"/>
        <v>0</v>
      </c>
      <c r="AB150" s="46">
        <f t="shared" si="44"/>
        <v>0</v>
      </c>
      <c r="AC150" s="46">
        <f t="shared" si="44"/>
        <v>0</v>
      </c>
      <c r="AD150" s="46">
        <f t="shared" si="44"/>
        <v>0</v>
      </c>
      <c r="AE150" s="46">
        <f t="shared" si="44"/>
        <v>0</v>
      </c>
      <c r="AF150" s="46">
        <f t="shared" si="44"/>
        <v>0</v>
      </c>
      <c r="AG150" s="46">
        <f t="shared" si="44"/>
        <v>0</v>
      </c>
      <c r="AH150" s="46">
        <f t="shared" si="44"/>
        <v>0</v>
      </c>
      <c r="AI150" s="46">
        <f t="shared" si="44"/>
        <v>0</v>
      </c>
      <c r="AJ150" s="46">
        <f t="shared" si="44"/>
        <v>0</v>
      </c>
      <c r="AK150" s="46">
        <f t="shared" si="44"/>
        <v>0</v>
      </c>
      <c r="AL150" s="46">
        <f t="shared" si="44"/>
        <v>0</v>
      </c>
      <c r="AM150" s="46">
        <f t="shared" si="44"/>
        <v>0</v>
      </c>
      <c r="AN150" s="46">
        <f t="shared" si="44"/>
        <v>0</v>
      </c>
      <c r="AO150" s="46">
        <f t="shared" si="44"/>
        <v>0</v>
      </c>
      <c r="AP150" s="46">
        <f t="shared" si="44"/>
        <v>0</v>
      </c>
      <c r="AQ150" s="46">
        <f t="shared" si="44"/>
        <v>0</v>
      </c>
      <c r="AR150" s="46">
        <f t="shared" si="44"/>
        <v>0</v>
      </c>
      <c r="AS150" s="46">
        <f t="shared" si="44"/>
        <v>0</v>
      </c>
      <c r="AT150" s="46">
        <f t="shared" si="44"/>
        <v>0</v>
      </c>
      <c r="AU150" s="46">
        <f t="shared" si="44"/>
        <v>0</v>
      </c>
    </row>
    <row r="151" spans="1:47" x14ac:dyDescent="0.2">
      <c r="A151" s="8"/>
      <c r="B151" s="8"/>
      <c r="C151" s="8"/>
      <c r="D151" s="8"/>
      <c r="E151" s="8"/>
      <c r="F151" s="8"/>
      <c r="G151" s="8"/>
      <c r="H151" s="9"/>
      <c r="I151" s="8"/>
      <c r="J151" s="8"/>
      <c r="K151" s="8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</row>
    <row r="152" spans="1:47" x14ac:dyDescent="0.2">
      <c r="A152" s="8"/>
      <c r="B152" s="8"/>
      <c r="C152" s="8"/>
      <c r="D152" s="8" t="s">
        <v>109</v>
      </c>
      <c r="E152" s="8"/>
      <c r="F152" s="8"/>
      <c r="G152" s="8"/>
      <c r="H152" s="9" t="s">
        <v>113</v>
      </c>
      <c r="I152" s="8"/>
      <c r="J152" s="8"/>
      <c r="K152" s="8"/>
      <c r="L152" s="26">
        <f t="shared" ref="L152:T152" si="45">ROUNDUP(MAX(0,L$32-($I133+1000))/$I140,0)</f>
        <v>0</v>
      </c>
      <c r="M152" s="26">
        <f t="shared" si="45"/>
        <v>0</v>
      </c>
      <c r="N152" s="26">
        <f t="shared" si="45"/>
        <v>0</v>
      </c>
      <c r="O152" s="26">
        <f t="shared" si="45"/>
        <v>0</v>
      </c>
      <c r="P152" s="26">
        <f t="shared" si="45"/>
        <v>0</v>
      </c>
      <c r="Q152" s="26">
        <f t="shared" si="45"/>
        <v>3</v>
      </c>
      <c r="R152" s="26">
        <f t="shared" si="45"/>
        <v>3</v>
      </c>
      <c r="S152" s="26">
        <f t="shared" si="45"/>
        <v>0</v>
      </c>
      <c r="T152" s="26">
        <f t="shared" si="45"/>
        <v>0</v>
      </c>
      <c r="U152" s="46">
        <f t="shared" ref="U152:AU152" si="46">ROUNDUP(MAX(0,U$32-$I133)/$I140,0)</f>
        <v>3</v>
      </c>
      <c r="V152" s="46">
        <f t="shared" si="46"/>
        <v>3</v>
      </c>
      <c r="W152" s="46">
        <f t="shared" si="46"/>
        <v>13</v>
      </c>
      <c r="X152" s="46">
        <f t="shared" si="46"/>
        <v>3</v>
      </c>
      <c r="Y152" s="46">
        <f t="shared" si="46"/>
        <v>3</v>
      </c>
      <c r="Z152" s="46">
        <f t="shared" si="46"/>
        <v>3</v>
      </c>
      <c r="AA152" s="46">
        <f t="shared" si="46"/>
        <v>3</v>
      </c>
      <c r="AB152" s="46">
        <f t="shared" si="46"/>
        <v>3</v>
      </c>
      <c r="AC152" s="46">
        <f t="shared" si="46"/>
        <v>9</v>
      </c>
      <c r="AD152" s="46">
        <f t="shared" si="46"/>
        <v>9</v>
      </c>
      <c r="AE152" s="46">
        <f t="shared" si="46"/>
        <v>3</v>
      </c>
      <c r="AF152" s="46">
        <f t="shared" si="46"/>
        <v>3</v>
      </c>
      <c r="AG152" s="46">
        <f t="shared" si="46"/>
        <v>3</v>
      </c>
      <c r="AH152" s="46">
        <f t="shared" si="46"/>
        <v>3</v>
      </c>
      <c r="AI152" s="46">
        <f t="shared" si="46"/>
        <v>14</v>
      </c>
      <c r="AJ152" s="46">
        <f t="shared" si="46"/>
        <v>4</v>
      </c>
      <c r="AK152" s="46">
        <f t="shared" si="46"/>
        <v>4</v>
      </c>
      <c r="AL152" s="46">
        <f t="shared" si="46"/>
        <v>4</v>
      </c>
      <c r="AM152" s="46">
        <f t="shared" si="46"/>
        <v>4</v>
      </c>
      <c r="AN152" s="46">
        <f t="shared" si="46"/>
        <v>4</v>
      </c>
      <c r="AO152" s="46">
        <f t="shared" si="46"/>
        <v>10</v>
      </c>
      <c r="AP152" s="46">
        <f t="shared" si="46"/>
        <v>10</v>
      </c>
      <c r="AQ152" s="46">
        <f t="shared" si="46"/>
        <v>4</v>
      </c>
      <c r="AR152" s="46">
        <f t="shared" si="46"/>
        <v>4</v>
      </c>
      <c r="AS152" s="46">
        <f t="shared" si="46"/>
        <v>4</v>
      </c>
      <c r="AT152" s="46">
        <f t="shared" si="46"/>
        <v>4</v>
      </c>
      <c r="AU152" s="46">
        <f t="shared" si="46"/>
        <v>15</v>
      </c>
    </row>
    <row r="153" spans="1:47" x14ac:dyDescent="0.2">
      <c r="A153" s="8"/>
      <c r="B153" s="8"/>
      <c r="C153" s="8"/>
      <c r="D153" s="8" t="s">
        <v>108</v>
      </c>
      <c r="E153" s="8"/>
      <c r="F153" s="8"/>
      <c r="G153" s="8"/>
      <c r="H153" s="9" t="s">
        <v>3</v>
      </c>
      <c r="I153" s="8"/>
      <c r="J153" s="8"/>
      <c r="K153" s="8"/>
      <c r="L153" s="46">
        <f t="shared" ref="L153:AU153" si="47">L152*$I139</f>
        <v>0</v>
      </c>
      <c r="M153" s="46">
        <f t="shared" si="47"/>
        <v>0</v>
      </c>
      <c r="N153" s="46">
        <f t="shared" si="47"/>
        <v>0</v>
      </c>
      <c r="O153" s="46">
        <f t="shared" si="47"/>
        <v>0</v>
      </c>
      <c r="P153" s="46">
        <f t="shared" si="47"/>
        <v>0</v>
      </c>
      <c r="Q153" s="46">
        <f t="shared" si="47"/>
        <v>60</v>
      </c>
      <c r="R153" s="46">
        <f t="shared" si="47"/>
        <v>60</v>
      </c>
      <c r="S153" s="46">
        <f t="shared" si="47"/>
        <v>0</v>
      </c>
      <c r="T153" s="46">
        <f t="shared" si="47"/>
        <v>0</v>
      </c>
      <c r="U153" s="46">
        <f t="shared" si="47"/>
        <v>60</v>
      </c>
      <c r="V153" s="46">
        <f t="shared" si="47"/>
        <v>60</v>
      </c>
      <c r="W153" s="46">
        <f t="shared" si="47"/>
        <v>260</v>
      </c>
      <c r="X153" s="46">
        <f t="shared" si="47"/>
        <v>60</v>
      </c>
      <c r="Y153" s="46">
        <f t="shared" si="47"/>
        <v>60</v>
      </c>
      <c r="Z153" s="46">
        <f t="shared" si="47"/>
        <v>60</v>
      </c>
      <c r="AA153" s="46">
        <f t="shared" si="47"/>
        <v>60</v>
      </c>
      <c r="AB153" s="46">
        <f t="shared" si="47"/>
        <v>60</v>
      </c>
      <c r="AC153" s="46">
        <f t="shared" si="47"/>
        <v>180</v>
      </c>
      <c r="AD153" s="46">
        <f t="shared" si="47"/>
        <v>180</v>
      </c>
      <c r="AE153" s="46">
        <f t="shared" si="47"/>
        <v>60</v>
      </c>
      <c r="AF153" s="46">
        <f t="shared" si="47"/>
        <v>60</v>
      </c>
      <c r="AG153" s="46">
        <f t="shared" si="47"/>
        <v>60</v>
      </c>
      <c r="AH153" s="46">
        <f t="shared" si="47"/>
        <v>60</v>
      </c>
      <c r="AI153" s="46">
        <f t="shared" si="47"/>
        <v>280</v>
      </c>
      <c r="AJ153" s="46">
        <f t="shared" si="47"/>
        <v>80</v>
      </c>
      <c r="AK153" s="46">
        <f t="shared" si="47"/>
        <v>80</v>
      </c>
      <c r="AL153" s="46">
        <f t="shared" si="47"/>
        <v>80</v>
      </c>
      <c r="AM153" s="46">
        <f t="shared" si="47"/>
        <v>80</v>
      </c>
      <c r="AN153" s="46">
        <f t="shared" si="47"/>
        <v>80</v>
      </c>
      <c r="AO153" s="46">
        <f t="shared" si="47"/>
        <v>200</v>
      </c>
      <c r="AP153" s="46">
        <f t="shared" si="47"/>
        <v>200</v>
      </c>
      <c r="AQ153" s="46">
        <f t="shared" si="47"/>
        <v>80</v>
      </c>
      <c r="AR153" s="46">
        <f t="shared" si="47"/>
        <v>80</v>
      </c>
      <c r="AS153" s="46">
        <f t="shared" si="47"/>
        <v>80</v>
      </c>
      <c r="AT153" s="46">
        <f t="shared" si="47"/>
        <v>80</v>
      </c>
      <c r="AU153" s="46">
        <f t="shared" si="47"/>
        <v>300</v>
      </c>
    </row>
    <row r="154" spans="1:47" x14ac:dyDescent="0.2">
      <c r="A154" s="8"/>
      <c r="B154" s="8"/>
      <c r="C154" s="8"/>
      <c r="D154" s="47" t="s">
        <v>110</v>
      </c>
      <c r="E154" s="8"/>
      <c r="F154" s="8"/>
      <c r="G154" s="8"/>
      <c r="H154" s="9" t="s">
        <v>3</v>
      </c>
      <c r="I154" s="8"/>
      <c r="J154" s="8">
        <f>SUM(L154:AU154)</f>
        <v>7106.75</v>
      </c>
      <c r="K154" s="8"/>
      <c r="L154" s="44">
        <f t="shared" ref="L154:AU154" si="48">SUM(L142,L145,L149,L153)</f>
        <v>100</v>
      </c>
      <c r="M154" s="44">
        <f t="shared" si="48"/>
        <v>100</v>
      </c>
      <c r="N154" s="44">
        <f t="shared" si="48"/>
        <v>100</v>
      </c>
      <c r="O154" s="44">
        <f t="shared" si="48"/>
        <v>100</v>
      </c>
      <c r="P154" s="44">
        <f t="shared" si="48"/>
        <v>100</v>
      </c>
      <c r="Q154" s="44">
        <f t="shared" si="48"/>
        <v>185</v>
      </c>
      <c r="R154" s="44">
        <f t="shared" si="48"/>
        <v>185</v>
      </c>
      <c r="S154" s="44">
        <f t="shared" si="48"/>
        <v>100</v>
      </c>
      <c r="T154" s="44">
        <f t="shared" si="48"/>
        <v>100</v>
      </c>
      <c r="U154" s="44">
        <f t="shared" si="48"/>
        <v>160</v>
      </c>
      <c r="V154" s="44">
        <f t="shared" si="48"/>
        <v>160</v>
      </c>
      <c r="W154" s="44">
        <f t="shared" si="48"/>
        <v>410</v>
      </c>
      <c r="X154" s="44">
        <f t="shared" si="48"/>
        <v>162.5</v>
      </c>
      <c r="Y154" s="44">
        <f t="shared" si="48"/>
        <v>162.5</v>
      </c>
      <c r="Z154" s="44">
        <f t="shared" si="48"/>
        <v>162.5</v>
      </c>
      <c r="AA154" s="44">
        <f t="shared" si="48"/>
        <v>162.5</v>
      </c>
      <c r="AB154" s="44">
        <f t="shared" si="48"/>
        <v>162.5</v>
      </c>
      <c r="AC154" s="44">
        <f t="shared" si="48"/>
        <v>308.75</v>
      </c>
      <c r="AD154" s="44">
        <f t="shared" si="48"/>
        <v>308.75</v>
      </c>
      <c r="AE154" s="44">
        <f t="shared" si="48"/>
        <v>162.5</v>
      </c>
      <c r="AF154" s="44">
        <f t="shared" si="48"/>
        <v>162.5</v>
      </c>
      <c r="AG154" s="44">
        <f t="shared" si="48"/>
        <v>162.5</v>
      </c>
      <c r="AH154" s="44">
        <f t="shared" si="48"/>
        <v>162.5</v>
      </c>
      <c r="AI154" s="44">
        <f t="shared" si="48"/>
        <v>435</v>
      </c>
      <c r="AJ154" s="44">
        <f t="shared" si="48"/>
        <v>185.125</v>
      </c>
      <c r="AK154" s="44">
        <f t="shared" si="48"/>
        <v>185.125</v>
      </c>
      <c r="AL154" s="44">
        <f t="shared" si="48"/>
        <v>185.125</v>
      </c>
      <c r="AM154" s="44">
        <f t="shared" si="48"/>
        <v>185.125</v>
      </c>
      <c r="AN154" s="44">
        <f t="shared" si="48"/>
        <v>185.125</v>
      </c>
      <c r="AO154" s="44">
        <f t="shared" si="48"/>
        <v>332.6875</v>
      </c>
      <c r="AP154" s="44">
        <f t="shared" si="48"/>
        <v>332.6875</v>
      </c>
      <c r="AQ154" s="44">
        <f t="shared" si="48"/>
        <v>185.125</v>
      </c>
      <c r="AR154" s="44">
        <f t="shared" si="48"/>
        <v>185.125</v>
      </c>
      <c r="AS154" s="44">
        <f t="shared" si="48"/>
        <v>185.125</v>
      </c>
      <c r="AT154" s="44">
        <f t="shared" si="48"/>
        <v>185.125</v>
      </c>
      <c r="AU154" s="44">
        <f t="shared" si="48"/>
        <v>460.25</v>
      </c>
    </row>
    <row r="155" spans="1:47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x14ac:dyDescent="0.2">
      <c r="A156" s="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</row>
    <row r="157" spans="1:47" x14ac:dyDescent="0.2">
      <c r="A157" s="8"/>
      <c r="B157" s="19">
        <f>B127+1</f>
        <v>5</v>
      </c>
      <c r="C157" s="10" t="s">
        <v>87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x14ac:dyDescent="0.2">
      <c r="A158" s="8"/>
      <c r="B158" s="8"/>
      <c r="C158" s="23" t="s">
        <v>103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x14ac:dyDescent="0.2">
      <c r="A159" s="8"/>
      <c r="B159" s="8"/>
      <c r="C159" s="23">
        <f>Data!$J$30</f>
        <v>1</v>
      </c>
      <c r="D159" s="8" t="s">
        <v>88</v>
      </c>
      <c r="E159" s="8"/>
      <c r="F159" s="8"/>
      <c r="G159" s="8"/>
      <c r="H159" s="9" t="s">
        <v>98</v>
      </c>
      <c r="I159" s="8" t="str">
        <f>INDEX(Data!$L$30:$Q$41,$C159,$B157)</f>
        <v>Kayak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x14ac:dyDescent="0.2">
      <c r="A160" s="8"/>
      <c r="B160" s="8"/>
      <c r="C160" s="23">
        <f>Data!$J$33</f>
        <v>4</v>
      </c>
      <c r="D160" s="8" t="s">
        <v>89</v>
      </c>
      <c r="E160" s="8"/>
      <c r="F160" s="8"/>
      <c r="G160" s="8"/>
      <c r="H160" s="9" t="s">
        <v>3</v>
      </c>
      <c r="I160" s="8">
        <f>INDEX(Data!$L$30:$Q$41,$C160,$B157)</f>
        <v>60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x14ac:dyDescent="0.2">
      <c r="A161" s="8"/>
      <c r="B161" s="8"/>
      <c r="C161" s="23">
        <f>Data!$J$34</f>
        <v>5</v>
      </c>
      <c r="D161" s="8" t="s">
        <v>34</v>
      </c>
      <c r="E161" s="8"/>
      <c r="F161" s="8"/>
      <c r="G161" s="8"/>
      <c r="H161" s="9" t="s">
        <v>76</v>
      </c>
      <c r="I161" s="8">
        <f>INDEX(Data!$L$30:$Q$41,$C161,$B157)</f>
        <v>320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x14ac:dyDescent="0.2">
      <c r="A162" s="8"/>
      <c r="B162" s="8"/>
      <c r="C162" s="23">
        <f>Data!$J$35</f>
        <v>6</v>
      </c>
      <c r="D162" s="8" t="s">
        <v>90</v>
      </c>
      <c r="E162" s="8"/>
      <c r="F162" s="8"/>
      <c r="G162" s="8"/>
      <c r="H162" s="9" t="s">
        <v>77</v>
      </c>
      <c r="I162" s="8">
        <f>INDEX(Data!$L$30:$Q$41,$C162,$B157)</f>
        <v>100000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x14ac:dyDescent="0.2">
      <c r="A163" s="8"/>
      <c r="B163" s="8"/>
      <c r="C163" s="23">
        <f>Data!$J$37</f>
        <v>8</v>
      </c>
      <c r="D163" s="8" t="s">
        <v>37</v>
      </c>
      <c r="E163" s="8"/>
      <c r="F163" s="8"/>
      <c r="G163" s="8"/>
      <c r="H163" s="9" t="s">
        <v>78</v>
      </c>
      <c r="I163" s="8">
        <f>INDEX(Data!$L$30:$Q$41,$C163,$B157)</f>
        <v>3000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x14ac:dyDescent="0.2">
      <c r="A164" s="8"/>
      <c r="B164" s="8"/>
      <c r="C164" s="23"/>
      <c r="D164" s="8" t="s">
        <v>91</v>
      </c>
      <c r="E164" s="8"/>
      <c r="F164" s="8"/>
      <c r="G164" s="8"/>
      <c r="H164" s="9" t="s">
        <v>42</v>
      </c>
      <c r="I164" s="19">
        <v>1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x14ac:dyDescent="0.2">
      <c r="A165" s="8"/>
      <c r="B165" s="8"/>
      <c r="C165" s="23">
        <f>Data!$J$36</f>
        <v>7</v>
      </c>
      <c r="D165" s="8" t="s">
        <v>92</v>
      </c>
      <c r="E165" s="8"/>
      <c r="F165" s="8"/>
      <c r="G165" s="8"/>
      <c r="H165" s="9" t="s">
        <v>42</v>
      </c>
      <c r="I165" s="8">
        <f>INDEX(Data!$L$30:$Q$41,$C165,$B157)</f>
        <v>1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x14ac:dyDescent="0.2">
      <c r="A166" s="8"/>
      <c r="B166" s="8"/>
      <c r="C166" s="23"/>
      <c r="D166" s="8" t="s">
        <v>93</v>
      </c>
      <c r="E166" s="8"/>
      <c r="F166" s="8"/>
      <c r="G166" s="8"/>
      <c r="H166" s="9" t="s">
        <v>42</v>
      </c>
      <c r="I166" s="19">
        <v>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x14ac:dyDescent="0.2">
      <c r="A167" s="8"/>
      <c r="B167" s="8"/>
      <c r="C167" s="23">
        <f>Data!$J$38</f>
        <v>9</v>
      </c>
      <c r="D167" s="8" t="s">
        <v>94</v>
      </c>
      <c r="E167" s="8"/>
      <c r="F167" s="8"/>
      <c r="G167" s="8"/>
      <c r="H167" s="9" t="s">
        <v>99</v>
      </c>
      <c r="I167" s="27">
        <f>INDEX(Data!$L$30:$Q$41,$C167,$B157)</f>
        <v>0.99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x14ac:dyDescent="0.2">
      <c r="A168" s="8"/>
      <c r="B168" s="8"/>
      <c r="C168" s="23">
        <f>Data!$J$39</f>
        <v>10</v>
      </c>
      <c r="D168" s="8" t="s">
        <v>95</v>
      </c>
      <c r="E168" s="8"/>
      <c r="F168" s="8"/>
      <c r="G168" s="8"/>
      <c r="H168" s="9" t="s">
        <v>100</v>
      </c>
      <c r="I168" s="27">
        <f>INDEX(Data!$L$30:$Q$41,$C168,$B157)</f>
        <v>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x14ac:dyDescent="0.2">
      <c r="A169" s="8"/>
      <c r="B169" s="8"/>
      <c r="C169" s="23">
        <f>Data!$J$40</f>
        <v>11</v>
      </c>
      <c r="D169" s="8" t="s">
        <v>96</v>
      </c>
      <c r="E169" s="8"/>
      <c r="F169" s="8"/>
      <c r="G169" s="8"/>
      <c r="H169" s="9" t="s">
        <v>101</v>
      </c>
      <c r="I169" s="8">
        <f>INDEX(Data!$L$30:$Q$41,$C169,$B157)</f>
        <v>50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x14ac:dyDescent="0.2">
      <c r="A170" s="8"/>
      <c r="B170" s="8"/>
      <c r="C170" s="23">
        <f>Data!$J$41</f>
        <v>12</v>
      </c>
      <c r="D170" s="8" t="s">
        <v>97</v>
      </c>
      <c r="E170" s="8"/>
      <c r="F170" s="8"/>
      <c r="G170" s="8"/>
      <c r="H170" s="9" t="s">
        <v>102</v>
      </c>
      <c r="I170" s="8">
        <f>INDEX(Data!$L$30:$Q$41,$C170,$B157)</f>
        <v>50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x14ac:dyDescent="0.2">
      <c r="A172" s="8"/>
      <c r="B172" s="8"/>
      <c r="C172" s="8"/>
      <c r="D172" s="8" t="s">
        <v>104</v>
      </c>
      <c r="E172" s="8"/>
      <c r="F172" s="8"/>
      <c r="G172" s="8"/>
      <c r="H172" s="9" t="s">
        <v>3</v>
      </c>
      <c r="I172" s="8"/>
      <c r="J172" s="8"/>
      <c r="K172" s="8"/>
      <c r="L172" s="46">
        <f t="shared" ref="L172:AU172" si="49">$I160</f>
        <v>60</v>
      </c>
      <c r="M172" s="46">
        <f t="shared" si="49"/>
        <v>60</v>
      </c>
      <c r="N172" s="46">
        <f t="shared" si="49"/>
        <v>60</v>
      </c>
      <c r="O172" s="46">
        <f t="shared" si="49"/>
        <v>60</v>
      </c>
      <c r="P172" s="46">
        <f t="shared" si="49"/>
        <v>60</v>
      </c>
      <c r="Q172" s="46">
        <f t="shared" si="49"/>
        <v>60</v>
      </c>
      <c r="R172" s="46">
        <f t="shared" si="49"/>
        <v>60</v>
      </c>
      <c r="S172" s="46">
        <f t="shared" si="49"/>
        <v>60</v>
      </c>
      <c r="T172" s="46">
        <f t="shared" si="49"/>
        <v>60</v>
      </c>
      <c r="U172" s="46">
        <f t="shared" si="49"/>
        <v>60</v>
      </c>
      <c r="V172" s="46">
        <f t="shared" si="49"/>
        <v>60</v>
      </c>
      <c r="W172" s="46">
        <f t="shared" si="49"/>
        <v>60</v>
      </c>
      <c r="X172" s="46">
        <f t="shared" si="49"/>
        <v>60</v>
      </c>
      <c r="Y172" s="46">
        <f t="shared" si="49"/>
        <v>60</v>
      </c>
      <c r="Z172" s="46">
        <f t="shared" si="49"/>
        <v>60</v>
      </c>
      <c r="AA172" s="46">
        <f t="shared" si="49"/>
        <v>60</v>
      </c>
      <c r="AB172" s="46">
        <f t="shared" si="49"/>
        <v>60</v>
      </c>
      <c r="AC172" s="46">
        <f t="shared" si="49"/>
        <v>60</v>
      </c>
      <c r="AD172" s="46">
        <f t="shared" si="49"/>
        <v>60</v>
      </c>
      <c r="AE172" s="46">
        <f t="shared" si="49"/>
        <v>60</v>
      </c>
      <c r="AF172" s="46">
        <f t="shared" si="49"/>
        <v>60</v>
      </c>
      <c r="AG172" s="46">
        <f t="shared" si="49"/>
        <v>60</v>
      </c>
      <c r="AH172" s="46">
        <f t="shared" si="49"/>
        <v>60</v>
      </c>
      <c r="AI172" s="46">
        <f t="shared" si="49"/>
        <v>60</v>
      </c>
      <c r="AJ172" s="46">
        <f t="shared" si="49"/>
        <v>60</v>
      </c>
      <c r="AK172" s="46">
        <f t="shared" si="49"/>
        <v>60</v>
      </c>
      <c r="AL172" s="46">
        <f t="shared" si="49"/>
        <v>60</v>
      </c>
      <c r="AM172" s="46">
        <f t="shared" si="49"/>
        <v>60</v>
      </c>
      <c r="AN172" s="46">
        <f t="shared" si="49"/>
        <v>60</v>
      </c>
      <c r="AO172" s="46">
        <f t="shared" si="49"/>
        <v>60</v>
      </c>
      <c r="AP172" s="46">
        <f t="shared" si="49"/>
        <v>60</v>
      </c>
      <c r="AQ172" s="46">
        <f t="shared" si="49"/>
        <v>60</v>
      </c>
      <c r="AR172" s="46">
        <f t="shared" si="49"/>
        <v>60</v>
      </c>
      <c r="AS172" s="46">
        <f t="shared" si="49"/>
        <v>60</v>
      </c>
      <c r="AT172" s="46">
        <f t="shared" si="49"/>
        <v>60</v>
      </c>
      <c r="AU172" s="46">
        <f t="shared" si="49"/>
        <v>60</v>
      </c>
    </row>
    <row r="173" spans="1:47" x14ac:dyDescent="0.2">
      <c r="A173" s="8"/>
      <c r="B173" s="8"/>
      <c r="C173" s="8"/>
      <c r="D173" s="8"/>
      <c r="E173" s="8"/>
      <c r="F173" s="8"/>
      <c r="G173" s="8"/>
      <c r="H173" s="9"/>
      <c r="I173" s="8"/>
      <c r="J173" s="8"/>
      <c r="K173" s="8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</row>
    <row r="174" spans="1:47" x14ac:dyDescent="0.2">
      <c r="A174" s="8"/>
      <c r="B174" s="8"/>
      <c r="C174" s="8"/>
      <c r="D174" s="8" t="s">
        <v>134</v>
      </c>
      <c r="E174" s="8"/>
      <c r="F174" s="8"/>
      <c r="G174" s="8"/>
      <c r="H174" s="9" t="s">
        <v>76</v>
      </c>
      <c r="I174" s="8"/>
      <c r="J174" s="8"/>
      <c r="K174" s="8"/>
      <c r="L174" s="26">
        <f t="shared" ref="L174:O174" si="50">MAX(0,L$30-($I161*2)-K176)</f>
        <v>0</v>
      </c>
      <c r="M174" s="26">
        <f t="shared" si="50"/>
        <v>0</v>
      </c>
      <c r="N174" s="26">
        <f t="shared" si="50"/>
        <v>0</v>
      </c>
      <c r="O174" s="26">
        <f t="shared" si="50"/>
        <v>0</v>
      </c>
      <c r="P174" s="46">
        <f t="shared" ref="P174:AU174" si="51">MAX(0,P$30-$I161-O176)</f>
        <v>0</v>
      </c>
      <c r="Q174" s="46">
        <f t="shared" si="51"/>
        <v>0</v>
      </c>
      <c r="R174" s="46">
        <f t="shared" si="51"/>
        <v>0</v>
      </c>
      <c r="S174" s="46">
        <f t="shared" si="51"/>
        <v>0</v>
      </c>
      <c r="T174" s="46">
        <f t="shared" si="51"/>
        <v>0</v>
      </c>
      <c r="U174" s="46">
        <f t="shared" si="51"/>
        <v>0</v>
      </c>
      <c r="V174" s="46">
        <f t="shared" si="51"/>
        <v>0</v>
      </c>
      <c r="W174" s="46">
        <f t="shared" si="51"/>
        <v>0</v>
      </c>
      <c r="X174" s="46">
        <f t="shared" si="51"/>
        <v>0</v>
      </c>
      <c r="Y174" s="46">
        <f t="shared" si="51"/>
        <v>0</v>
      </c>
      <c r="Z174" s="46">
        <f t="shared" si="51"/>
        <v>0</v>
      </c>
      <c r="AA174" s="46">
        <f t="shared" si="51"/>
        <v>0</v>
      </c>
      <c r="AB174" s="46">
        <f t="shared" si="51"/>
        <v>0</v>
      </c>
      <c r="AC174" s="46">
        <f t="shared" si="51"/>
        <v>0</v>
      </c>
      <c r="AD174" s="46">
        <f t="shared" si="51"/>
        <v>0</v>
      </c>
      <c r="AE174" s="46">
        <f t="shared" si="51"/>
        <v>0</v>
      </c>
      <c r="AF174" s="46">
        <f t="shared" si="51"/>
        <v>0</v>
      </c>
      <c r="AG174" s="46">
        <f t="shared" si="51"/>
        <v>0</v>
      </c>
      <c r="AH174" s="46">
        <f t="shared" si="51"/>
        <v>0</v>
      </c>
      <c r="AI174" s="46">
        <f t="shared" si="51"/>
        <v>0</v>
      </c>
      <c r="AJ174" s="46">
        <f t="shared" si="51"/>
        <v>0</v>
      </c>
      <c r="AK174" s="46">
        <f t="shared" si="51"/>
        <v>0</v>
      </c>
      <c r="AL174" s="46">
        <f t="shared" si="51"/>
        <v>0</v>
      </c>
      <c r="AM174" s="46">
        <f t="shared" si="51"/>
        <v>0</v>
      </c>
      <c r="AN174" s="46">
        <f t="shared" si="51"/>
        <v>0</v>
      </c>
      <c r="AO174" s="46">
        <f t="shared" si="51"/>
        <v>0</v>
      </c>
      <c r="AP174" s="46">
        <f t="shared" si="51"/>
        <v>56</v>
      </c>
      <c r="AQ174" s="46">
        <f t="shared" si="51"/>
        <v>10.75</v>
      </c>
      <c r="AR174" s="46">
        <f t="shared" si="51"/>
        <v>10.75</v>
      </c>
      <c r="AS174" s="46">
        <f t="shared" si="51"/>
        <v>10.75</v>
      </c>
      <c r="AT174" s="46">
        <f t="shared" si="51"/>
        <v>10.75</v>
      </c>
      <c r="AU174" s="46">
        <f t="shared" si="51"/>
        <v>341.5</v>
      </c>
    </row>
    <row r="175" spans="1:47" x14ac:dyDescent="0.2">
      <c r="A175" s="8"/>
      <c r="B175" s="8"/>
      <c r="C175" s="8"/>
      <c r="D175" s="8" t="s">
        <v>135</v>
      </c>
      <c r="E175" s="8"/>
      <c r="F175" s="8"/>
      <c r="G175" s="8"/>
      <c r="H175" s="9" t="s">
        <v>3</v>
      </c>
      <c r="I175" s="8"/>
      <c r="J175" s="8"/>
      <c r="K175" s="8"/>
      <c r="L175" s="46">
        <f t="shared" ref="L175:AU175" si="52">$I167*L174</f>
        <v>0</v>
      </c>
      <c r="M175" s="46">
        <f t="shared" si="52"/>
        <v>0</v>
      </c>
      <c r="N175" s="46">
        <f t="shared" si="52"/>
        <v>0</v>
      </c>
      <c r="O175" s="46">
        <f t="shared" si="52"/>
        <v>0</v>
      </c>
      <c r="P175" s="46">
        <f t="shared" si="52"/>
        <v>0</v>
      </c>
      <c r="Q175" s="46">
        <f t="shared" si="52"/>
        <v>0</v>
      </c>
      <c r="R175" s="46">
        <f t="shared" si="52"/>
        <v>0</v>
      </c>
      <c r="S175" s="46">
        <f t="shared" si="52"/>
        <v>0</v>
      </c>
      <c r="T175" s="46">
        <f t="shared" si="52"/>
        <v>0</v>
      </c>
      <c r="U175" s="46">
        <f t="shared" si="52"/>
        <v>0</v>
      </c>
      <c r="V175" s="46">
        <f t="shared" si="52"/>
        <v>0</v>
      </c>
      <c r="W175" s="46">
        <f t="shared" si="52"/>
        <v>0</v>
      </c>
      <c r="X175" s="46">
        <f t="shared" si="52"/>
        <v>0</v>
      </c>
      <c r="Y175" s="46">
        <f t="shared" si="52"/>
        <v>0</v>
      </c>
      <c r="Z175" s="46">
        <f t="shared" si="52"/>
        <v>0</v>
      </c>
      <c r="AA175" s="46">
        <f t="shared" si="52"/>
        <v>0</v>
      </c>
      <c r="AB175" s="46">
        <f t="shared" si="52"/>
        <v>0</v>
      </c>
      <c r="AC175" s="46">
        <f t="shared" si="52"/>
        <v>0</v>
      </c>
      <c r="AD175" s="46">
        <f t="shared" si="52"/>
        <v>0</v>
      </c>
      <c r="AE175" s="46">
        <f t="shared" si="52"/>
        <v>0</v>
      </c>
      <c r="AF175" s="46">
        <f t="shared" si="52"/>
        <v>0</v>
      </c>
      <c r="AG175" s="46">
        <f t="shared" si="52"/>
        <v>0</v>
      </c>
      <c r="AH175" s="46">
        <f t="shared" si="52"/>
        <v>0</v>
      </c>
      <c r="AI175" s="46">
        <f t="shared" si="52"/>
        <v>0</v>
      </c>
      <c r="AJ175" s="46">
        <f t="shared" si="52"/>
        <v>0</v>
      </c>
      <c r="AK175" s="46">
        <f t="shared" si="52"/>
        <v>0</v>
      </c>
      <c r="AL175" s="46">
        <f t="shared" si="52"/>
        <v>0</v>
      </c>
      <c r="AM175" s="46">
        <f t="shared" si="52"/>
        <v>0</v>
      </c>
      <c r="AN175" s="46">
        <f t="shared" si="52"/>
        <v>0</v>
      </c>
      <c r="AO175" s="46">
        <f t="shared" si="52"/>
        <v>0</v>
      </c>
      <c r="AP175" s="46">
        <f t="shared" si="52"/>
        <v>55.44</v>
      </c>
      <c r="AQ175" s="46">
        <f t="shared" si="52"/>
        <v>10.6425</v>
      </c>
      <c r="AR175" s="46">
        <f t="shared" si="52"/>
        <v>10.6425</v>
      </c>
      <c r="AS175" s="46">
        <f t="shared" si="52"/>
        <v>10.6425</v>
      </c>
      <c r="AT175" s="46">
        <f t="shared" si="52"/>
        <v>10.6425</v>
      </c>
      <c r="AU175" s="46">
        <f t="shared" si="52"/>
        <v>338.08499999999998</v>
      </c>
    </row>
    <row r="176" spans="1:47" x14ac:dyDescent="0.2">
      <c r="A176" s="8"/>
      <c r="B176" s="8"/>
      <c r="C176" s="8"/>
      <c r="D176" s="8" t="s">
        <v>136</v>
      </c>
      <c r="E176" s="8"/>
      <c r="F176" s="8"/>
      <c r="G176" s="8"/>
      <c r="H176" s="9" t="s">
        <v>76</v>
      </c>
      <c r="I176" s="8"/>
      <c r="J176" s="8"/>
      <c r="K176" s="8"/>
      <c r="L176" s="26">
        <f t="shared" ref="L176:O176" si="53">MAX(K176+($I161*2)-L$30,0)*$I164</f>
        <v>340</v>
      </c>
      <c r="M176" s="26">
        <f t="shared" si="53"/>
        <v>680</v>
      </c>
      <c r="N176" s="26">
        <f t="shared" si="53"/>
        <v>1020</v>
      </c>
      <c r="O176" s="26">
        <f t="shared" si="53"/>
        <v>1360</v>
      </c>
      <c r="P176" s="46">
        <f t="shared" ref="P176:AU176" si="54">MAX(O176+$I161-P$30,0)*$I164</f>
        <v>1380</v>
      </c>
      <c r="Q176" s="46">
        <f t="shared" si="54"/>
        <v>1250</v>
      </c>
      <c r="R176" s="46">
        <f t="shared" si="54"/>
        <v>1120</v>
      </c>
      <c r="S176" s="46">
        <f t="shared" si="54"/>
        <v>1140</v>
      </c>
      <c r="T176" s="46">
        <f t="shared" si="54"/>
        <v>1160</v>
      </c>
      <c r="U176" s="46">
        <f t="shared" si="54"/>
        <v>1180</v>
      </c>
      <c r="V176" s="46">
        <f t="shared" si="54"/>
        <v>1200</v>
      </c>
      <c r="W176" s="46">
        <f t="shared" si="54"/>
        <v>920</v>
      </c>
      <c r="X176" s="46">
        <f t="shared" si="54"/>
        <v>925</v>
      </c>
      <c r="Y176" s="46">
        <f t="shared" si="54"/>
        <v>930</v>
      </c>
      <c r="Z176" s="46">
        <f t="shared" si="54"/>
        <v>935</v>
      </c>
      <c r="AA176" s="46">
        <f t="shared" si="54"/>
        <v>940</v>
      </c>
      <c r="AB176" s="46">
        <f t="shared" si="54"/>
        <v>945</v>
      </c>
      <c r="AC176" s="46">
        <f t="shared" si="54"/>
        <v>792.5</v>
      </c>
      <c r="AD176" s="46">
        <f t="shared" si="54"/>
        <v>640</v>
      </c>
      <c r="AE176" s="46">
        <f t="shared" si="54"/>
        <v>645</v>
      </c>
      <c r="AF176" s="46">
        <f t="shared" si="54"/>
        <v>650</v>
      </c>
      <c r="AG176" s="46">
        <f t="shared" si="54"/>
        <v>655</v>
      </c>
      <c r="AH176" s="46">
        <f t="shared" si="54"/>
        <v>660</v>
      </c>
      <c r="AI176" s="46">
        <f t="shared" si="54"/>
        <v>350</v>
      </c>
      <c r="AJ176" s="46">
        <f t="shared" si="54"/>
        <v>339.25</v>
      </c>
      <c r="AK176" s="46">
        <f t="shared" si="54"/>
        <v>328.5</v>
      </c>
      <c r="AL176" s="46">
        <f t="shared" si="54"/>
        <v>317.75</v>
      </c>
      <c r="AM176" s="46">
        <f t="shared" si="54"/>
        <v>307</v>
      </c>
      <c r="AN176" s="46">
        <f t="shared" si="54"/>
        <v>296.25</v>
      </c>
      <c r="AO176" s="46">
        <f t="shared" si="54"/>
        <v>120.125</v>
      </c>
      <c r="AP176" s="46">
        <f t="shared" si="54"/>
        <v>0</v>
      </c>
      <c r="AQ176" s="46">
        <f t="shared" si="54"/>
        <v>0</v>
      </c>
      <c r="AR176" s="46">
        <f t="shared" si="54"/>
        <v>0</v>
      </c>
      <c r="AS176" s="46">
        <f t="shared" si="54"/>
        <v>0</v>
      </c>
      <c r="AT176" s="46">
        <f t="shared" si="54"/>
        <v>0</v>
      </c>
      <c r="AU176" s="46">
        <f t="shared" si="54"/>
        <v>0</v>
      </c>
    </row>
    <row r="177" spans="1:47" x14ac:dyDescent="0.2">
      <c r="A177" s="8"/>
      <c r="B177" s="8"/>
      <c r="C177" s="8"/>
      <c r="D177" s="8"/>
      <c r="E177" s="8"/>
      <c r="F177" s="8"/>
      <c r="G177" s="8"/>
      <c r="H177" s="9"/>
      <c r="I177" s="8"/>
      <c r="J177" s="8"/>
      <c r="K177" s="8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</row>
    <row r="178" spans="1:47" x14ac:dyDescent="0.2">
      <c r="A178" s="8"/>
      <c r="B178" s="8"/>
      <c r="C178" s="8"/>
      <c r="D178" s="8" t="s">
        <v>105</v>
      </c>
      <c r="E178" s="8"/>
      <c r="F178" s="8"/>
      <c r="G178" s="8"/>
      <c r="H178" s="9" t="s">
        <v>77</v>
      </c>
      <c r="I178" s="8"/>
      <c r="J178" s="8"/>
      <c r="K178" s="8"/>
      <c r="L178" s="46">
        <f t="shared" ref="L178:AU178" si="55">MAX(0,L$31-$I162-K180)</f>
        <v>0</v>
      </c>
      <c r="M178" s="46">
        <f t="shared" si="55"/>
        <v>0</v>
      </c>
      <c r="N178" s="46">
        <f t="shared" si="55"/>
        <v>0</v>
      </c>
      <c r="O178" s="46">
        <f t="shared" si="55"/>
        <v>0</v>
      </c>
      <c r="P178" s="46">
        <f t="shared" si="55"/>
        <v>0</v>
      </c>
      <c r="Q178" s="46">
        <f t="shared" si="55"/>
        <v>0</v>
      </c>
      <c r="R178" s="46">
        <f t="shared" si="55"/>
        <v>0</v>
      </c>
      <c r="S178" s="46">
        <f t="shared" si="55"/>
        <v>0</v>
      </c>
      <c r="T178" s="46">
        <f t="shared" si="55"/>
        <v>0</v>
      </c>
      <c r="U178" s="46">
        <f t="shared" si="55"/>
        <v>0</v>
      </c>
      <c r="V178" s="46">
        <f t="shared" si="55"/>
        <v>0</v>
      </c>
      <c r="W178" s="46">
        <f t="shared" si="55"/>
        <v>0</v>
      </c>
      <c r="X178" s="46">
        <f t="shared" si="55"/>
        <v>0</v>
      </c>
      <c r="Y178" s="46">
        <f t="shared" si="55"/>
        <v>0</v>
      </c>
      <c r="Z178" s="46">
        <f t="shared" si="55"/>
        <v>0</v>
      </c>
      <c r="AA178" s="46">
        <f t="shared" si="55"/>
        <v>0</v>
      </c>
      <c r="AB178" s="46">
        <f t="shared" si="55"/>
        <v>0</v>
      </c>
      <c r="AC178" s="46">
        <f t="shared" si="55"/>
        <v>0</v>
      </c>
      <c r="AD178" s="46">
        <f t="shared" si="55"/>
        <v>0</v>
      </c>
      <c r="AE178" s="46">
        <f t="shared" si="55"/>
        <v>0</v>
      </c>
      <c r="AF178" s="46">
        <f t="shared" si="55"/>
        <v>0</v>
      </c>
      <c r="AG178" s="46">
        <f t="shared" si="55"/>
        <v>0</v>
      </c>
      <c r="AH178" s="46">
        <f t="shared" si="55"/>
        <v>0</v>
      </c>
      <c r="AI178" s="46">
        <f t="shared" si="55"/>
        <v>0</v>
      </c>
      <c r="AJ178" s="46">
        <f t="shared" si="55"/>
        <v>0</v>
      </c>
      <c r="AK178" s="46">
        <f t="shared" si="55"/>
        <v>0</v>
      </c>
      <c r="AL178" s="46">
        <f t="shared" si="55"/>
        <v>0</v>
      </c>
      <c r="AM178" s="46">
        <f t="shared" si="55"/>
        <v>0</v>
      </c>
      <c r="AN178" s="46">
        <f t="shared" si="55"/>
        <v>0</v>
      </c>
      <c r="AO178" s="46">
        <f t="shared" si="55"/>
        <v>0</v>
      </c>
      <c r="AP178" s="46">
        <f t="shared" si="55"/>
        <v>0</v>
      </c>
      <c r="AQ178" s="46">
        <f t="shared" si="55"/>
        <v>0</v>
      </c>
      <c r="AR178" s="46">
        <f t="shared" si="55"/>
        <v>0</v>
      </c>
      <c r="AS178" s="46">
        <f t="shared" si="55"/>
        <v>0</v>
      </c>
      <c r="AT178" s="46">
        <f t="shared" si="55"/>
        <v>0</v>
      </c>
      <c r="AU178" s="46">
        <f t="shared" si="55"/>
        <v>0</v>
      </c>
    </row>
    <row r="179" spans="1:47" x14ac:dyDescent="0.2">
      <c r="A179" s="8"/>
      <c r="B179" s="8"/>
      <c r="C179" s="8"/>
      <c r="D179" s="8" t="s">
        <v>106</v>
      </c>
      <c r="E179" s="8"/>
      <c r="F179" s="8"/>
      <c r="G179" s="8"/>
      <c r="H179" s="9" t="s">
        <v>3</v>
      </c>
      <c r="I179" s="8"/>
      <c r="J179" s="8"/>
      <c r="K179" s="8"/>
      <c r="L179" s="46">
        <f t="shared" ref="L179:AU179" si="56">$I168*L178</f>
        <v>0</v>
      </c>
      <c r="M179" s="46">
        <f t="shared" si="56"/>
        <v>0</v>
      </c>
      <c r="N179" s="46">
        <f t="shared" si="56"/>
        <v>0</v>
      </c>
      <c r="O179" s="46">
        <f t="shared" si="56"/>
        <v>0</v>
      </c>
      <c r="P179" s="46">
        <f t="shared" si="56"/>
        <v>0</v>
      </c>
      <c r="Q179" s="46">
        <f t="shared" si="56"/>
        <v>0</v>
      </c>
      <c r="R179" s="46">
        <f t="shared" si="56"/>
        <v>0</v>
      </c>
      <c r="S179" s="46">
        <f t="shared" si="56"/>
        <v>0</v>
      </c>
      <c r="T179" s="46">
        <f t="shared" si="56"/>
        <v>0</v>
      </c>
      <c r="U179" s="46">
        <f t="shared" si="56"/>
        <v>0</v>
      </c>
      <c r="V179" s="46">
        <f t="shared" si="56"/>
        <v>0</v>
      </c>
      <c r="W179" s="46">
        <f t="shared" si="56"/>
        <v>0</v>
      </c>
      <c r="X179" s="46">
        <f t="shared" si="56"/>
        <v>0</v>
      </c>
      <c r="Y179" s="46">
        <f t="shared" si="56"/>
        <v>0</v>
      </c>
      <c r="Z179" s="46">
        <f t="shared" si="56"/>
        <v>0</v>
      </c>
      <c r="AA179" s="46">
        <f t="shared" si="56"/>
        <v>0</v>
      </c>
      <c r="AB179" s="46">
        <f t="shared" si="56"/>
        <v>0</v>
      </c>
      <c r="AC179" s="46">
        <f t="shared" si="56"/>
        <v>0</v>
      </c>
      <c r="AD179" s="46">
        <f t="shared" si="56"/>
        <v>0</v>
      </c>
      <c r="AE179" s="46">
        <f t="shared" si="56"/>
        <v>0</v>
      </c>
      <c r="AF179" s="46">
        <f t="shared" si="56"/>
        <v>0</v>
      </c>
      <c r="AG179" s="46">
        <f t="shared" si="56"/>
        <v>0</v>
      </c>
      <c r="AH179" s="46">
        <f t="shared" si="56"/>
        <v>0</v>
      </c>
      <c r="AI179" s="46">
        <f t="shared" si="56"/>
        <v>0</v>
      </c>
      <c r="AJ179" s="46">
        <f t="shared" si="56"/>
        <v>0</v>
      </c>
      <c r="AK179" s="46">
        <f t="shared" si="56"/>
        <v>0</v>
      </c>
      <c r="AL179" s="46">
        <f t="shared" si="56"/>
        <v>0</v>
      </c>
      <c r="AM179" s="46">
        <f t="shared" si="56"/>
        <v>0</v>
      </c>
      <c r="AN179" s="46">
        <f t="shared" si="56"/>
        <v>0</v>
      </c>
      <c r="AO179" s="46">
        <f t="shared" si="56"/>
        <v>0</v>
      </c>
      <c r="AP179" s="46">
        <f t="shared" si="56"/>
        <v>0</v>
      </c>
      <c r="AQ179" s="46">
        <f t="shared" si="56"/>
        <v>0</v>
      </c>
      <c r="AR179" s="46">
        <f t="shared" si="56"/>
        <v>0</v>
      </c>
      <c r="AS179" s="46">
        <f t="shared" si="56"/>
        <v>0</v>
      </c>
      <c r="AT179" s="46">
        <f t="shared" si="56"/>
        <v>0</v>
      </c>
      <c r="AU179" s="46">
        <f t="shared" si="56"/>
        <v>0</v>
      </c>
    </row>
    <row r="180" spans="1:47" x14ac:dyDescent="0.2">
      <c r="A180" s="8"/>
      <c r="B180" s="8"/>
      <c r="C180" s="8"/>
      <c r="D180" s="8" t="s">
        <v>107</v>
      </c>
      <c r="E180" s="8"/>
      <c r="F180" s="8"/>
      <c r="G180" s="8"/>
      <c r="H180" s="9" t="s">
        <v>77</v>
      </c>
      <c r="I180" s="8"/>
      <c r="J180" s="8"/>
      <c r="K180" s="8"/>
      <c r="L180" s="46">
        <f t="shared" ref="L180:AU180" si="57">MAX(K180+$I162-L$31,0)*$I165</f>
        <v>99000</v>
      </c>
      <c r="M180" s="46">
        <f t="shared" si="57"/>
        <v>198000</v>
      </c>
      <c r="N180" s="46">
        <f t="shared" si="57"/>
        <v>297000</v>
      </c>
      <c r="O180" s="46">
        <f t="shared" si="57"/>
        <v>396000</v>
      </c>
      <c r="P180" s="46">
        <f t="shared" si="57"/>
        <v>495000</v>
      </c>
      <c r="Q180" s="46">
        <f t="shared" si="57"/>
        <v>593500</v>
      </c>
      <c r="R180" s="46">
        <f t="shared" si="57"/>
        <v>692000</v>
      </c>
      <c r="S180" s="46">
        <f t="shared" si="57"/>
        <v>791000</v>
      </c>
      <c r="T180" s="46">
        <f t="shared" si="57"/>
        <v>890000</v>
      </c>
      <c r="U180" s="46">
        <f t="shared" si="57"/>
        <v>989000</v>
      </c>
      <c r="V180" s="46">
        <f t="shared" si="57"/>
        <v>1088000</v>
      </c>
      <c r="W180" s="46">
        <f t="shared" si="57"/>
        <v>1186000</v>
      </c>
      <c r="X180" s="46">
        <f t="shared" si="57"/>
        <v>1284950</v>
      </c>
      <c r="Y180" s="46">
        <f t="shared" si="57"/>
        <v>1383900</v>
      </c>
      <c r="Z180" s="46">
        <f t="shared" si="57"/>
        <v>1482850</v>
      </c>
      <c r="AA180" s="46">
        <f t="shared" si="57"/>
        <v>1581800</v>
      </c>
      <c r="AB180" s="46">
        <f t="shared" si="57"/>
        <v>1680750</v>
      </c>
      <c r="AC180" s="46">
        <f t="shared" si="57"/>
        <v>1779175</v>
      </c>
      <c r="AD180" s="46">
        <f t="shared" si="57"/>
        <v>1877600</v>
      </c>
      <c r="AE180" s="46">
        <f t="shared" si="57"/>
        <v>1976550</v>
      </c>
      <c r="AF180" s="46">
        <f t="shared" si="57"/>
        <v>2075500</v>
      </c>
      <c r="AG180" s="46">
        <f t="shared" si="57"/>
        <v>2174450</v>
      </c>
      <c r="AH180" s="46">
        <f t="shared" si="57"/>
        <v>2273400</v>
      </c>
      <c r="AI180" s="46">
        <f t="shared" si="57"/>
        <v>2371300</v>
      </c>
      <c r="AJ180" s="46">
        <f t="shared" si="57"/>
        <v>2470197.5</v>
      </c>
      <c r="AK180" s="46">
        <f t="shared" si="57"/>
        <v>2569095</v>
      </c>
      <c r="AL180" s="46">
        <f t="shared" si="57"/>
        <v>2667992.5</v>
      </c>
      <c r="AM180" s="46">
        <f t="shared" si="57"/>
        <v>2766890</v>
      </c>
      <c r="AN180" s="46">
        <f t="shared" si="57"/>
        <v>2865787.5</v>
      </c>
      <c r="AO180" s="46">
        <f t="shared" si="57"/>
        <v>2964133.75</v>
      </c>
      <c r="AP180" s="46">
        <f t="shared" si="57"/>
        <v>3062480</v>
      </c>
      <c r="AQ180" s="46">
        <f t="shared" si="57"/>
        <v>3161377.5</v>
      </c>
      <c r="AR180" s="46">
        <f t="shared" si="57"/>
        <v>3260275</v>
      </c>
      <c r="AS180" s="46">
        <f t="shared" si="57"/>
        <v>3359172.5</v>
      </c>
      <c r="AT180" s="46">
        <f t="shared" si="57"/>
        <v>3458070</v>
      </c>
      <c r="AU180" s="46">
        <f t="shared" si="57"/>
        <v>3555865</v>
      </c>
    </row>
    <row r="181" spans="1:47" x14ac:dyDescent="0.2">
      <c r="A181" s="8"/>
      <c r="B181" s="8"/>
      <c r="C181" s="8"/>
      <c r="D181" s="8"/>
      <c r="E181" s="8"/>
      <c r="F181" s="8"/>
      <c r="G181" s="8"/>
      <c r="H181" s="9"/>
      <c r="I181" s="8"/>
      <c r="J181" s="8"/>
      <c r="K181" s="8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</row>
    <row r="182" spans="1:47" x14ac:dyDescent="0.2">
      <c r="A182" s="8"/>
      <c r="B182" s="8"/>
      <c r="C182" s="8"/>
      <c r="D182" s="8" t="s">
        <v>109</v>
      </c>
      <c r="E182" s="8"/>
      <c r="F182" s="8"/>
      <c r="G182" s="8"/>
      <c r="H182" s="9" t="s">
        <v>113</v>
      </c>
      <c r="I182" s="8"/>
      <c r="J182" s="8"/>
      <c r="K182" s="8"/>
      <c r="L182" s="46">
        <f t="shared" ref="L182:AU182" si="58">ROUNDUP(MAX(0,L$32-$I163)/$I170,0)</f>
        <v>0</v>
      </c>
      <c r="M182" s="46">
        <f t="shared" si="58"/>
        <v>0</v>
      </c>
      <c r="N182" s="46">
        <f t="shared" si="58"/>
        <v>0</v>
      </c>
      <c r="O182" s="46">
        <f t="shared" si="58"/>
        <v>0</v>
      </c>
      <c r="P182" s="46">
        <f t="shared" si="58"/>
        <v>0</v>
      </c>
      <c r="Q182" s="46">
        <f t="shared" si="58"/>
        <v>0</v>
      </c>
      <c r="R182" s="46">
        <f t="shared" si="58"/>
        <v>0</v>
      </c>
      <c r="S182" s="46">
        <f t="shared" si="58"/>
        <v>0</v>
      </c>
      <c r="T182" s="46">
        <f t="shared" si="58"/>
        <v>0</v>
      </c>
      <c r="U182" s="46">
        <f t="shared" si="58"/>
        <v>0</v>
      </c>
      <c r="V182" s="46">
        <f t="shared" si="58"/>
        <v>0</v>
      </c>
      <c r="W182" s="46">
        <f t="shared" si="58"/>
        <v>20</v>
      </c>
      <c r="X182" s="46">
        <f t="shared" si="58"/>
        <v>0</v>
      </c>
      <c r="Y182" s="46">
        <f t="shared" si="58"/>
        <v>0</v>
      </c>
      <c r="Z182" s="46">
        <f t="shared" si="58"/>
        <v>0</v>
      </c>
      <c r="AA182" s="46">
        <f t="shared" si="58"/>
        <v>0</v>
      </c>
      <c r="AB182" s="46">
        <f t="shared" si="58"/>
        <v>0</v>
      </c>
      <c r="AC182" s="46">
        <f t="shared" si="58"/>
        <v>3</v>
      </c>
      <c r="AD182" s="46">
        <f t="shared" si="58"/>
        <v>3</v>
      </c>
      <c r="AE182" s="46">
        <f t="shared" si="58"/>
        <v>0</v>
      </c>
      <c r="AF182" s="46">
        <f t="shared" si="58"/>
        <v>0</v>
      </c>
      <c r="AG182" s="46">
        <f t="shared" si="58"/>
        <v>0</v>
      </c>
      <c r="AH182" s="46">
        <f t="shared" si="58"/>
        <v>0</v>
      </c>
      <c r="AI182" s="46">
        <f t="shared" si="58"/>
        <v>24</v>
      </c>
      <c r="AJ182" s="46">
        <f t="shared" si="58"/>
        <v>0</v>
      </c>
      <c r="AK182" s="46">
        <f t="shared" si="58"/>
        <v>0</v>
      </c>
      <c r="AL182" s="46">
        <f t="shared" si="58"/>
        <v>0</v>
      </c>
      <c r="AM182" s="46">
        <f t="shared" si="58"/>
        <v>0</v>
      </c>
      <c r="AN182" s="46">
        <f t="shared" si="58"/>
        <v>0</v>
      </c>
      <c r="AO182" s="46">
        <f t="shared" si="58"/>
        <v>7</v>
      </c>
      <c r="AP182" s="46">
        <f t="shared" si="58"/>
        <v>7</v>
      </c>
      <c r="AQ182" s="46">
        <f t="shared" si="58"/>
        <v>0</v>
      </c>
      <c r="AR182" s="46">
        <f t="shared" si="58"/>
        <v>0</v>
      </c>
      <c r="AS182" s="46">
        <f t="shared" si="58"/>
        <v>0</v>
      </c>
      <c r="AT182" s="46">
        <f t="shared" si="58"/>
        <v>0</v>
      </c>
      <c r="AU182" s="46">
        <f t="shared" si="58"/>
        <v>29</v>
      </c>
    </row>
    <row r="183" spans="1:47" x14ac:dyDescent="0.2">
      <c r="A183" s="8"/>
      <c r="B183" s="8"/>
      <c r="C183" s="8"/>
      <c r="D183" s="8" t="s">
        <v>108</v>
      </c>
      <c r="E183" s="8"/>
      <c r="F183" s="8"/>
      <c r="G183" s="8"/>
      <c r="H183" s="9" t="s">
        <v>3</v>
      </c>
      <c r="I183" s="8"/>
      <c r="J183" s="8"/>
      <c r="K183" s="8"/>
      <c r="L183" s="46">
        <f t="shared" ref="L183:AU183" si="59">L182*$I169</f>
        <v>0</v>
      </c>
      <c r="M183" s="46">
        <f t="shared" si="59"/>
        <v>0</v>
      </c>
      <c r="N183" s="46">
        <f t="shared" si="59"/>
        <v>0</v>
      </c>
      <c r="O183" s="46">
        <f t="shared" si="59"/>
        <v>0</v>
      </c>
      <c r="P183" s="46">
        <f t="shared" si="59"/>
        <v>0</v>
      </c>
      <c r="Q183" s="46">
        <f t="shared" si="59"/>
        <v>0</v>
      </c>
      <c r="R183" s="46">
        <f t="shared" si="59"/>
        <v>0</v>
      </c>
      <c r="S183" s="46">
        <f t="shared" si="59"/>
        <v>0</v>
      </c>
      <c r="T183" s="46">
        <f t="shared" si="59"/>
        <v>0</v>
      </c>
      <c r="U183" s="46">
        <f t="shared" si="59"/>
        <v>0</v>
      </c>
      <c r="V183" s="46">
        <f t="shared" si="59"/>
        <v>0</v>
      </c>
      <c r="W183" s="46">
        <f t="shared" si="59"/>
        <v>1000</v>
      </c>
      <c r="X183" s="46">
        <f t="shared" si="59"/>
        <v>0</v>
      </c>
      <c r="Y183" s="46">
        <f t="shared" si="59"/>
        <v>0</v>
      </c>
      <c r="Z183" s="46">
        <f t="shared" si="59"/>
        <v>0</v>
      </c>
      <c r="AA183" s="46">
        <f t="shared" si="59"/>
        <v>0</v>
      </c>
      <c r="AB183" s="46">
        <f t="shared" si="59"/>
        <v>0</v>
      </c>
      <c r="AC183" s="46">
        <f t="shared" si="59"/>
        <v>150</v>
      </c>
      <c r="AD183" s="46">
        <f t="shared" si="59"/>
        <v>150</v>
      </c>
      <c r="AE183" s="46">
        <f t="shared" si="59"/>
        <v>0</v>
      </c>
      <c r="AF183" s="46">
        <f t="shared" si="59"/>
        <v>0</v>
      </c>
      <c r="AG183" s="46">
        <f t="shared" si="59"/>
        <v>0</v>
      </c>
      <c r="AH183" s="46">
        <f t="shared" si="59"/>
        <v>0</v>
      </c>
      <c r="AI183" s="46">
        <f t="shared" si="59"/>
        <v>1200</v>
      </c>
      <c r="AJ183" s="46">
        <f t="shared" si="59"/>
        <v>0</v>
      </c>
      <c r="AK183" s="46">
        <f t="shared" si="59"/>
        <v>0</v>
      </c>
      <c r="AL183" s="46">
        <f t="shared" si="59"/>
        <v>0</v>
      </c>
      <c r="AM183" s="46">
        <f t="shared" si="59"/>
        <v>0</v>
      </c>
      <c r="AN183" s="46">
        <f t="shared" si="59"/>
        <v>0</v>
      </c>
      <c r="AO183" s="46">
        <f t="shared" si="59"/>
        <v>350</v>
      </c>
      <c r="AP183" s="46">
        <f t="shared" si="59"/>
        <v>350</v>
      </c>
      <c r="AQ183" s="46">
        <f t="shared" si="59"/>
        <v>0</v>
      </c>
      <c r="AR183" s="46">
        <f t="shared" si="59"/>
        <v>0</v>
      </c>
      <c r="AS183" s="46">
        <f t="shared" si="59"/>
        <v>0</v>
      </c>
      <c r="AT183" s="46">
        <f t="shared" si="59"/>
        <v>0</v>
      </c>
      <c r="AU183" s="46">
        <f t="shared" si="59"/>
        <v>1450</v>
      </c>
    </row>
    <row r="184" spans="1:47" x14ac:dyDescent="0.2">
      <c r="A184" s="8"/>
      <c r="B184" s="8"/>
      <c r="C184" s="8"/>
      <c r="D184" s="47" t="s">
        <v>110</v>
      </c>
      <c r="E184" s="8"/>
      <c r="F184" s="8"/>
      <c r="G184" s="8"/>
      <c r="H184" s="9" t="s">
        <v>3</v>
      </c>
      <c r="I184" s="8"/>
      <c r="J184" s="8">
        <f>SUM(L184:AU184)</f>
        <v>7246.0949999999993</v>
      </c>
      <c r="K184" s="8"/>
      <c r="L184" s="44">
        <f t="shared" ref="L184:AU184" si="60">SUM(L172,L175,L179,L183)</f>
        <v>60</v>
      </c>
      <c r="M184" s="44">
        <f t="shared" si="60"/>
        <v>60</v>
      </c>
      <c r="N184" s="44">
        <f t="shared" si="60"/>
        <v>60</v>
      </c>
      <c r="O184" s="44">
        <f t="shared" si="60"/>
        <v>60</v>
      </c>
      <c r="P184" s="44">
        <f t="shared" si="60"/>
        <v>60</v>
      </c>
      <c r="Q184" s="44">
        <f t="shared" si="60"/>
        <v>60</v>
      </c>
      <c r="R184" s="44">
        <f t="shared" si="60"/>
        <v>60</v>
      </c>
      <c r="S184" s="44">
        <f t="shared" si="60"/>
        <v>60</v>
      </c>
      <c r="T184" s="44">
        <f t="shared" si="60"/>
        <v>60</v>
      </c>
      <c r="U184" s="44">
        <f t="shared" si="60"/>
        <v>60</v>
      </c>
      <c r="V184" s="44">
        <f t="shared" si="60"/>
        <v>60</v>
      </c>
      <c r="W184" s="44">
        <f t="shared" si="60"/>
        <v>1060</v>
      </c>
      <c r="X184" s="44">
        <f t="shared" si="60"/>
        <v>60</v>
      </c>
      <c r="Y184" s="44">
        <f t="shared" si="60"/>
        <v>60</v>
      </c>
      <c r="Z184" s="44">
        <f t="shared" si="60"/>
        <v>60</v>
      </c>
      <c r="AA184" s="44">
        <f t="shared" si="60"/>
        <v>60</v>
      </c>
      <c r="AB184" s="44">
        <f t="shared" si="60"/>
        <v>60</v>
      </c>
      <c r="AC184" s="44">
        <f t="shared" si="60"/>
        <v>210</v>
      </c>
      <c r="AD184" s="44">
        <f t="shared" si="60"/>
        <v>210</v>
      </c>
      <c r="AE184" s="44">
        <f t="shared" si="60"/>
        <v>60</v>
      </c>
      <c r="AF184" s="44">
        <f t="shared" si="60"/>
        <v>60</v>
      </c>
      <c r="AG184" s="44">
        <f t="shared" si="60"/>
        <v>60</v>
      </c>
      <c r="AH184" s="44">
        <f t="shared" si="60"/>
        <v>60</v>
      </c>
      <c r="AI184" s="44">
        <f t="shared" si="60"/>
        <v>1260</v>
      </c>
      <c r="AJ184" s="44">
        <f t="shared" si="60"/>
        <v>60</v>
      </c>
      <c r="AK184" s="44">
        <f t="shared" si="60"/>
        <v>60</v>
      </c>
      <c r="AL184" s="44">
        <f t="shared" si="60"/>
        <v>60</v>
      </c>
      <c r="AM184" s="44">
        <f t="shared" si="60"/>
        <v>60</v>
      </c>
      <c r="AN184" s="44">
        <f t="shared" si="60"/>
        <v>60</v>
      </c>
      <c r="AO184" s="44">
        <f t="shared" si="60"/>
        <v>410</v>
      </c>
      <c r="AP184" s="44">
        <f t="shared" si="60"/>
        <v>465.44</v>
      </c>
      <c r="AQ184" s="44">
        <f t="shared" si="60"/>
        <v>70.642499999999998</v>
      </c>
      <c r="AR184" s="44">
        <f t="shared" si="60"/>
        <v>70.642499999999998</v>
      </c>
      <c r="AS184" s="44">
        <f t="shared" si="60"/>
        <v>70.642499999999998</v>
      </c>
      <c r="AT184" s="44">
        <f t="shared" si="60"/>
        <v>70.642499999999998</v>
      </c>
      <c r="AU184" s="44">
        <f t="shared" si="60"/>
        <v>1848.085</v>
      </c>
    </row>
    <row r="185" spans="1:47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1:47" x14ac:dyDescent="0.2">
      <c r="A186" s="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</row>
    <row r="187" spans="1:47" x14ac:dyDescent="0.2">
      <c r="A187" s="8"/>
      <c r="B187" s="19">
        <f>B157+1</f>
        <v>6</v>
      </c>
      <c r="C187" s="10" t="s">
        <v>87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1:47" x14ac:dyDescent="0.2">
      <c r="A188" s="8"/>
      <c r="B188" s="8"/>
      <c r="C188" s="23" t="s">
        <v>103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1:47" x14ac:dyDescent="0.2">
      <c r="A189" s="8"/>
      <c r="B189" s="8"/>
      <c r="C189" s="23">
        <f>Data!$J$30</f>
        <v>1</v>
      </c>
      <c r="D189" s="8" t="s">
        <v>88</v>
      </c>
      <c r="E189" s="8"/>
      <c r="F189" s="8"/>
      <c r="G189" s="8"/>
      <c r="H189" s="9" t="s">
        <v>98</v>
      </c>
      <c r="I189" s="8" t="str">
        <f>INDEX(Data!$L$30:$Q$41,$C189,$B187)</f>
        <v>Skip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1:47" x14ac:dyDescent="0.2">
      <c r="A190" s="8"/>
      <c r="B190" s="8"/>
      <c r="C190" s="23">
        <f>Data!$J$33</f>
        <v>4</v>
      </c>
      <c r="D190" s="8" t="s">
        <v>89</v>
      </c>
      <c r="E190" s="8"/>
      <c r="F190" s="8"/>
      <c r="G190" s="8"/>
      <c r="H190" s="9" t="s">
        <v>3</v>
      </c>
      <c r="I190" s="8">
        <f>INDEX(Data!$L$30:$Q$41,$C190,$B187)</f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1:47" x14ac:dyDescent="0.2">
      <c r="A191" s="8"/>
      <c r="B191" s="8"/>
      <c r="C191" s="23">
        <f>Data!$J$34</f>
        <v>5</v>
      </c>
      <c r="D191" s="8" t="s">
        <v>34</v>
      </c>
      <c r="E191" s="8"/>
      <c r="F191" s="8"/>
      <c r="G191" s="8"/>
      <c r="H191" s="9" t="s">
        <v>76</v>
      </c>
      <c r="I191" s="8">
        <f>INDEX(Data!$L$30:$Q$41,$C191,$B187)</f>
        <v>150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1:47" x14ac:dyDescent="0.2">
      <c r="A192" s="8"/>
      <c r="B192" s="8"/>
      <c r="C192" s="23">
        <f>Data!$J$35</f>
        <v>6</v>
      </c>
      <c r="D192" s="8" t="s">
        <v>90</v>
      </c>
      <c r="E192" s="8"/>
      <c r="F192" s="8"/>
      <c r="G192" s="8"/>
      <c r="H192" s="9" t="s">
        <v>77</v>
      </c>
      <c r="I192" s="8">
        <f>INDEX(Data!$L$30:$Q$41,$C192,$B187)</f>
        <v>3000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1:47" x14ac:dyDescent="0.2">
      <c r="A193" s="8"/>
      <c r="B193" s="8"/>
      <c r="C193" s="23">
        <f>Data!$J$37</f>
        <v>8</v>
      </c>
      <c r="D193" s="8" t="s">
        <v>37</v>
      </c>
      <c r="E193" s="8"/>
      <c r="F193" s="8"/>
      <c r="G193" s="8"/>
      <c r="H193" s="9" t="s">
        <v>78</v>
      </c>
      <c r="I193" s="8">
        <f>INDEX(Data!$L$30:$Q$41,$C193,$B187)</f>
        <v>1250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1:47" x14ac:dyDescent="0.2">
      <c r="A194" s="8"/>
      <c r="B194" s="8"/>
      <c r="C194" s="23"/>
      <c r="D194" s="8" t="s">
        <v>91</v>
      </c>
      <c r="E194" s="8"/>
      <c r="F194" s="8"/>
      <c r="G194" s="8"/>
      <c r="H194" s="9" t="s">
        <v>42</v>
      </c>
      <c r="I194" s="19">
        <v>1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1:47" x14ac:dyDescent="0.2">
      <c r="A195" s="8"/>
      <c r="B195" s="8"/>
      <c r="C195" s="23">
        <f>Data!$J$36</f>
        <v>7</v>
      </c>
      <c r="D195" s="8" t="s">
        <v>92</v>
      </c>
      <c r="E195" s="8"/>
      <c r="F195" s="8"/>
      <c r="G195" s="8"/>
      <c r="H195" s="9" t="s">
        <v>42</v>
      </c>
      <c r="I195" s="8">
        <f>INDEX(Data!$L$30:$Q$41,$C195,$B187)</f>
        <v>0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1:47" x14ac:dyDescent="0.2">
      <c r="A196" s="8"/>
      <c r="B196" s="8"/>
      <c r="C196" s="23"/>
      <c r="D196" s="8" t="s">
        <v>93</v>
      </c>
      <c r="E196" s="8"/>
      <c r="F196" s="8"/>
      <c r="G196" s="8"/>
      <c r="H196" s="9" t="s">
        <v>42</v>
      </c>
      <c r="I196" s="19">
        <v>0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1:47" x14ac:dyDescent="0.2">
      <c r="A197" s="8"/>
      <c r="B197" s="8"/>
      <c r="C197" s="23">
        <f>Data!$J$38</f>
        <v>9</v>
      </c>
      <c r="D197" s="8" t="s">
        <v>94</v>
      </c>
      <c r="E197" s="8"/>
      <c r="F197" s="8"/>
      <c r="G197" s="8"/>
      <c r="H197" s="9" t="s">
        <v>99</v>
      </c>
      <c r="I197" s="27">
        <f>INDEX(Data!$L$30:$Q$41,$C197,$B187)</f>
        <v>0.59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1:47" x14ac:dyDescent="0.2">
      <c r="A198" s="8"/>
      <c r="B198" s="8"/>
      <c r="C198" s="23">
        <f>Data!$J$39</f>
        <v>10</v>
      </c>
      <c r="D198" s="8" t="s">
        <v>95</v>
      </c>
      <c r="E198" s="8"/>
      <c r="F198" s="8"/>
      <c r="G198" s="8"/>
      <c r="H198" s="9" t="s">
        <v>100</v>
      </c>
      <c r="I198" s="27">
        <f>INDEX(Data!$L$30:$Q$41,$C198,$B187)</f>
        <v>0.06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1:47" x14ac:dyDescent="0.2">
      <c r="A199" s="8"/>
      <c r="B199" s="8"/>
      <c r="C199" s="23">
        <f>Data!$J$40</f>
        <v>11</v>
      </c>
      <c r="D199" s="8" t="s">
        <v>96</v>
      </c>
      <c r="E199" s="8"/>
      <c r="F199" s="8"/>
      <c r="G199" s="8"/>
      <c r="H199" s="9" t="s">
        <v>101</v>
      </c>
      <c r="I199" s="8">
        <f>INDEX(Data!$L$30:$Q$41,$C199,$B187)</f>
        <v>45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1:47" x14ac:dyDescent="0.2">
      <c r="A200" s="8"/>
      <c r="B200" s="8"/>
      <c r="C200" s="23">
        <f>Data!$J$41</f>
        <v>12</v>
      </c>
      <c r="D200" s="8" t="s">
        <v>97</v>
      </c>
      <c r="E200" s="8"/>
      <c r="F200" s="8"/>
      <c r="G200" s="8"/>
      <c r="H200" s="9" t="s">
        <v>102</v>
      </c>
      <c r="I200" s="8">
        <f>INDEX(Data!$L$30:$Q$41,$C200,$B187)</f>
        <v>300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1:47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1:47" x14ac:dyDescent="0.2">
      <c r="A202" s="8"/>
      <c r="B202" s="8"/>
      <c r="C202" s="8"/>
      <c r="D202" s="8" t="s">
        <v>104</v>
      </c>
      <c r="E202" s="8"/>
      <c r="F202" s="8"/>
      <c r="G202" s="8"/>
      <c r="H202" s="9" t="s">
        <v>3</v>
      </c>
      <c r="I202" s="8"/>
      <c r="J202" s="8"/>
      <c r="K202" s="8"/>
      <c r="L202" s="46">
        <f t="shared" ref="L202:AU202" si="61">$I190</f>
        <v>10</v>
      </c>
      <c r="M202" s="46">
        <f t="shared" si="61"/>
        <v>10</v>
      </c>
      <c r="N202" s="46">
        <f t="shared" si="61"/>
        <v>10</v>
      </c>
      <c r="O202" s="46">
        <f t="shared" si="61"/>
        <v>10</v>
      </c>
      <c r="P202" s="46">
        <f t="shared" si="61"/>
        <v>10</v>
      </c>
      <c r="Q202" s="46">
        <f t="shared" si="61"/>
        <v>10</v>
      </c>
      <c r="R202" s="46">
        <f t="shared" si="61"/>
        <v>10</v>
      </c>
      <c r="S202" s="46">
        <f t="shared" si="61"/>
        <v>10</v>
      </c>
      <c r="T202" s="46">
        <f t="shared" si="61"/>
        <v>10</v>
      </c>
      <c r="U202" s="46">
        <f t="shared" si="61"/>
        <v>10</v>
      </c>
      <c r="V202" s="46">
        <f t="shared" si="61"/>
        <v>10</v>
      </c>
      <c r="W202" s="46">
        <f t="shared" si="61"/>
        <v>10</v>
      </c>
      <c r="X202" s="46">
        <f t="shared" si="61"/>
        <v>10</v>
      </c>
      <c r="Y202" s="46">
        <f t="shared" si="61"/>
        <v>10</v>
      </c>
      <c r="Z202" s="46">
        <f t="shared" si="61"/>
        <v>10</v>
      </c>
      <c r="AA202" s="46">
        <f t="shared" si="61"/>
        <v>10</v>
      </c>
      <c r="AB202" s="46">
        <f t="shared" si="61"/>
        <v>10</v>
      </c>
      <c r="AC202" s="46">
        <f t="shared" si="61"/>
        <v>10</v>
      </c>
      <c r="AD202" s="46">
        <f t="shared" si="61"/>
        <v>10</v>
      </c>
      <c r="AE202" s="46">
        <f t="shared" si="61"/>
        <v>10</v>
      </c>
      <c r="AF202" s="46">
        <f t="shared" si="61"/>
        <v>10</v>
      </c>
      <c r="AG202" s="46">
        <f t="shared" si="61"/>
        <v>10</v>
      </c>
      <c r="AH202" s="46">
        <f t="shared" si="61"/>
        <v>10</v>
      </c>
      <c r="AI202" s="46">
        <f t="shared" si="61"/>
        <v>10</v>
      </c>
      <c r="AJ202" s="46">
        <f t="shared" si="61"/>
        <v>10</v>
      </c>
      <c r="AK202" s="46">
        <f t="shared" si="61"/>
        <v>10</v>
      </c>
      <c r="AL202" s="46">
        <f t="shared" si="61"/>
        <v>10</v>
      </c>
      <c r="AM202" s="46">
        <f t="shared" si="61"/>
        <v>10</v>
      </c>
      <c r="AN202" s="46">
        <f t="shared" si="61"/>
        <v>10</v>
      </c>
      <c r="AO202" s="46">
        <f t="shared" si="61"/>
        <v>10</v>
      </c>
      <c r="AP202" s="46">
        <f t="shared" si="61"/>
        <v>10</v>
      </c>
      <c r="AQ202" s="46">
        <f t="shared" si="61"/>
        <v>10</v>
      </c>
      <c r="AR202" s="46">
        <f t="shared" si="61"/>
        <v>10</v>
      </c>
      <c r="AS202" s="46">
        <f t="shared" si="61"/>
        <v>10</v>
      </c>
      <c r="AT202" s="46">
        <f t="shared" si="61"/>
        <v>10</v>
      </c>
      <c r="AU202" s="46">
        <f t="shared" si="61"/>
        <v>10</v>
      </c>
    </row>
    <row r="203" spans="1:47" x14ac:dyDescent="0.2">
      <c r="A203" s="8"/>
      <c r="B203" s="8"/>
      <c r="C203" s="8"/>
      <c r="D203" s="8"/>
      <c r="E203" s="8"/>
      <c r="F203" s="8"/>
      <c r="G203" s="8"/>
      <c r="H203" s="9"/>
      <c r="I203" s="8"/>
      <c r="J203" s="8"/>
      <c r="K203" s="8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</row>
    <row r="204" spans="1:47" x14ac:dyDescent="0.2">
      <c r="A204" s="8"/>
      <c r="B204" s="8"/>
      <c r="C204" s="8"/>
      <c r="D204" s="8" t="s">
        <v>134</v>
      </c>
      <c r="E204" s="8"/>
      <c r="F204" s="8"/>
      <c r="G204" s="8"/>
      <c r="H204" s="9" t="s">
        <v>76</v>
      </c>
      <c r="I204" s="8"/>
      <c r="J204" s="8"/>
      <c r="K204" s="8"/>
      <c r="L204" s="46">
        <f t="shared" ref="L204:AU204" si="62">MAX(0,L$30-$I191-K206)</f>
        <v>150</v>
      </c>
      <c r="M204" s="46">
        <f t="shared" si="62"/>
        <v>150</v>
      </c>
      <c r="N204" s="46">
        <f t="shared" si="62"/>
        <v>150</v>
      </c>
      <c r="O204" s="46">
        <f t="shared" si="62"/>
        <v>150</v>
      </c>
      <c r="P204" s="46">
        <f t="shared" si="62"/>
        <v>150</v>
      </c>
      <c r="Q204" s="46">
        <f t="shared" si="62"/>
        <v>300</v>
      </c>
      <c r="R204" s="46">
        <f t="shared" si="62"/>
        <v>300</v>
      </c>
      <c r="S204" s="46">
        <f t="shared" si="62"/>
        <v>150</v>
      </c>
      <c r="T204" s="46">
        <f t="shared" si="62"/>
        <v>150</v>
      </c>
      <c r="U204" s="46">
        <f t="shared" si="62"/>
        <v>150</v>
      </c>
      <c r="V204" s="46">
        <f t="shared" si="62"/>
        <v>150</v>
      </c>
      <c r="W204" s="46">
        <f t="shared" si="62"/>
        <v>450</v>
      </c>
      <c r="X204" s="46">
        <f t="shared" si="62"/>
        <v>165</v>
      </c>
      <c r="Y204" s="46">
        <f t="shared" si="62"/>
        <v>165</v>
      </c>
      <c r="Z204" s="46">
        <f t="shared" si="62"/>
        <v>165</v>
      </c>
      <c r="AA204" s="46">
        <f t="shared" si="62"/>
        <v>165</v>
      </c>
      <c r="AB204" s="46">
        <f t="shared" si="62"/>
        <v>165</v>
      </c>
      <c r="AC204" s="46">
        <f t="shared" si="62"/>
        <v>322.5</v>
      </c>
      <c r="AD204" s="46">
        <f t="shared" si="62"/>
        <v>322.5</v>
      </c>
      <c r="AE204" s="46">
        <f t="shared" si="62"/>
        <v>165</v>
      </c>
      <c r="AF204" s="46">
        <f t="shared" si="62"/>
        <v>165</v>
      </c>
      <c r="AG204" s="46">
        <f t="shared" si="62"/>
        <v>165</v>
      </c>
      <c r="AH204" s="46">
        <f t="shared" si="62"/>
        <v>165</v>
      </c>
      <c r="AI204" s="46">
        <f t="shared" si="62"/>
        <v>480</v>
      </c>
      <c r="AJ204" s="46">
        <f t="shared" si="62"/>
        <v>180.75</v>
      </c>
      <c r="AK204" s="46">
        <f t="shared" si="62"/>
        <v>180.75</v>
      </c>
      <c r="AL204" s="46">
        <f t="shared" si="62"/>
        <v>180.75</v>
      </c>
      <c r="AM204" s="46">
        <f t="shared" si="62"/>
        <v>180.75</v>
      </c>
      <c r="AN204" s="46">
        <f t="shared" si="62"/>
        <v>180.75</v>
      </c>
      <c r="AO204" s="46">
        <f t="shared" si="62"/>
        <v>346.125</v>
      </c>
      <c r="AP204" s="46">
        <f t="shared" si="62"/>
        <v>346.125</v>
      </c>
      <c r="AQ204" s="46">
        <f t="shared" si="62"/>
        <v>180.75</v>
      </c>
      <c r="AR204" s="46">
        <f t="shared" si="62"/>
        <v>180.75</v>
      </c>
      <c r="AS204" s="46">
        <f t="shared" si="62"/>
        <v>180.75</v>
      </c>
      <c r="AT204" s="46">
        <f t="shared" si="62"/>
        <v>180.75</v>
      </c>
      <c r="AU204" s="46">
        <f t="shared" si="62"/>
        <v>511.5</v>
      </c>
    </row>
    <row r="205" spans="1:47" x14ac:dyDescent="0.2">
      <c r="A205" s="8"/>
      <c r="B205" s="8"/>
      <c r="C205" s="8"/>
      <c r="D205" s="8" t="s">
        <v>135</v>
      </c>
      <c r="E205" s="8"/>
      <c r="F205" s="8"/>
      <c r="G205" s="8"/>
      <c r="H205" s="9" t="s">
        <v>3</v>
      </c>
      <c r="I205" s="8"/>
      <c r="J205" s="8"/>
      <c r="K205" s="8"/>
      <c r="L205" s="46">
        <f t="shared" ref="L205:AU205" si="63">$I197*L204</f>
        <v>88.5</v>
      </c>
      <c r="M205" s="46">
        <f t="shared" si="63"/>
        <v>88.5</v>
      </c>
      <c r="N205" s="46">
        <f t="shared" si="63"/>
        <v>88.5</v>
      </c>
      <c r="O205" s="46">
        <f t="shared" si="63"/>
        <v>88.5</v>
      </c>
      <c r="P205" s="46">
        <f t="shared" si="63"/>
        <v>88.5</v>
      </c>
      <c r="Q205" s="46">
        <f t="shared" si="63"/>
        <v>177</v>
      </c>
      <c r="R205" s="46">
        <f t="shared" si="63"/>
        <v>177</v>
      </c>
      <c r="S205" s="46">
        <f t="shared" si="63"/>
        <v>88.5</v>
      </c>
      <c r="T205" s="46">
        <f t="shared" si="63"/>
        <v>88.5</v>
      </c>
      <c r="U205" s="46">
        <f t="shared" si="63"/>
        <v>88.5</v>
      </c>
      <c r="V205" s="46">
        <f t="shared" si="63"/>
        <v>88.5</v>
      </c>
      <c r="W205" s="46">
        <f t="shared" si="63"/>
        <v>265.5</v>
      </c>
      <c r="X205" s="46">
        <f t="shared" si="63"/>
        <v>97.35</v>
      </c>
      <c r="Y205" s="46">
        <f t="shared" si="63"/>
        <v>97.35</v>
      </c>
      <c r="Z205" s="46">
        <f t="shared" si="63"/>
        <v>97.35</v>
      </c>
      <c r="AA205" s="46">
        <f t="shared" si="63"/>
        <v>97.35</v>
      </c>
      <c r="AB205" s="46">
        <f t="shared" si="63"/>
        <v>97.35</v>
      </c>
      <c r="AC205" s="46">
        <f t="shared" si="63"/>
        <v>190.27499999999998</v>
      </c>
      <c r="AD205" s="46">
        <f t="shared" si="63"/>
        <v>190.27499999999998</v>
      </c>
      <c r="AE205" s="46">
        <f t="shared" si="63"/>
        <v>97.35</v>
      </c>
      <c r="AF205" s="46">
        <f t="shared" si="63"/>
        <v>97.35</v>
      </c>
      <c r="AG205" s="46">
        <f t="shared" si="63"/>
        <v>97.35</v>
      </c>
      <c r="AH205" s="46">
        <f t="shared" si="63"/>
        <v>97.35</v>
      </c>
      <c r="AI205" s="46">
        <f t="shared" si="63"/>
        <v>283.2</v>
      </c>
      <c r="AJ205" s="46">
        <f t="shared" si="63"/>
        <v>106.6425</v>
      </c>
      <c r="AK205" s="46">
        <f t="shared" si="63"/>
        <v>106.6425</v>
      </c>
      <c r="AL205" s="46">
        <f t="shared" si="63"/>
        <v>106.6425</v>
      </c>
      <c r="AM205" s="46">
        <f t="shared" si="63"/>
        <v>106.6425</v>
      </c>
      <c r="AN205" s="46">
        <f t="shared" si="63"/>
        <v>106.6425</v>
      </c>
      <c r="AO205" s="46">
        <f t="shared" si="63"/>
        <v>204.21374999999998</v>
      </c>
      <c r="AP205" s="46">
        <f t="shared" si="63"/>
        <v>204.21374999999998</v>
      </c>
      <c r="AQ205" s="46">
        <f t="shared" si="63"/>
        <v>106.6425</v>
      </c>
      <c r="AR205" s="46">
        <f t="shared" si="63"/>
        <v>106.6425</v>
      </c>
      <c r="AS205" s="46">
        <f t="shared" si="63"/>
        <v>106.6425</v>
      </c>
      <c r="AT205" s="46">
        <f t="shared" si="63"/>
        <v>106.6425</v>
      </c>
      <c r="AU205" s="46">
        <f t="shared" si="63"/>
        <v>301.78499999999997</v>
      </c>
    </row>
    <row r="206" spans="1:47" x14ac:dyDescent="0.2">
      <c r="A206" s="8"/>
      <c r="B206" s="8"/>
      <c r="C206" s="8"/>
      <c r="D206" s="8" t="s">
        <v>136</v>
      </c>
      <c r="E206" s="8"/>
      <c r="F206" s="8"/>
      <c r="G206" s="8"/>
      <c r="H206" s="9" t="s">
        <v>76</v>
      </c>
      <c r="I206" s="8"/>
      <c r="J206" s="8"/>
      <c r="K206" s="8"/>
      <c r="L206" s="46">
        <f t="shared" ref="L206:AU206" si="64">MAX(K206+$I191-L$30,0)*$I194</f>
        <v>0</v>
      </c>
      <c r="M206" s="46">
        <f t="shared" si="64"/>
        <v>0</v>
      </c>
      <c r="N206" s="46">
        <f t="shared" si="64"/>
        <v>0</v>
      </c>
      <c r="O206" s="46">
        <f t="shared" si="64"/>
        <v>0</v>
      </c>
      <c r="P206" s="46">
        <f t="shared" si="64"/>
        <v>0</v>
      </c>
      <c r="Q206" s="46">
        <f t="shared" si="64"/>
        <v>0</v>
      </c>
      <c r="R206" s="46">
        <f t="shared" si="64"/>
        <v>0</v>
      </c>
      <c r="S206" s="46">
        <f t="shared" si="64"/>
        <v>0</v>
      </c>
      <c r="T206" s="46">
        <f t="shared" si="64"/>
        <v>0</v>
      </c>
      <c r="U206" s="46">
        <f t="shared" si="64"/>
        <v>0</v>
      </c>
      <c r="V206" s="46">
        <f t="shared" si="64"/>
        <v>0</v>
      </c>
      <c r="W206" s="46">
        <f t="shared" si="64"/>
        <v>0</v>
      </c>
      <c r="X206" s="46">
        <f t="shared" si="64"/>
        <v>0</v>
      </c>
      <c r="Y206" s="46">
        <f t="shared" si="64"/>
        <v>0</v>
      </c>
      <c r="Z206" s="46">
        <f t="shared" si="64"/>
        <v>0</v>
      </c>
      <c r="AA206" s="46">
        <f t="shared" si="64"/>
        <v>0</v>
      </c>
      <c r="AB206" s="46">
        <f t="shared" si="64"/>
        <v>0</v>
      </c>
      <c r="AC206" s="46">
        <f t="shared" si="64"/>
        <v>0</v>
      </c>
      <c r="AD206" s="46">
        <f t="shared" si="64"/>
        <v>0</v>
      </c>
      <c r="AE206" s="46">
        <f t="shared" si="64"/>
        <v>0</v>
      </c>
      <c r="AF206" s="46">
        <f t="shared" si="64"/>
        <v>0</v>
      </c>
      <c r="AG206" s="46">
        <f t="shared" si="64"/>
        <v>0</v>
      </c>
      <c r="AH206" s="46">
        <f t="shared" si="64"/>
        <v>0</v>
      </c>
      <c r="AI206" s="46">
        <f t="shared" si="64"/>
        <v>0</v>
      </c>
      <c r="AJ206" s="46">
        <f t="shared" si="64"/>
        <v>0</v>
      </c>
      <c r="AK206" s="46">
        <f t="shared" si="64"/>
        <v>0</v>
      </c>
      <c r="AL206" s="46">
        <f t="shared" si="64"/>
        <v>0</v>
      </c>
      <c r="AM206" s="46">
        <f t="shared" si="64"/>
        <v>0</v>
      </c>
      <c r="AN206" s="46">
        <f t="shared" si="64"/>
        <v>0</v>
      </c>
      <c r="AO206" s="46">
        <f t="shared" si="64"/>
        <v>0</v>
      </c>
      <c r="AP206" s="46">
        <f t="shared" si="64"/>
        <v>0</v>
      </c>
      <c r="AQ206" s="46">
        <f t="shared" si="64"/>
        <v>0</v>
      </c>
      <c r="AR206" s="46">
        <f t="shared" si="64"/>
        <v>0</v>
      </c>
      <c r="AS206" s="46">
        <f t="shared" si="64"/>
        <v>0</v>
      </c>
      <c r="AT206" s="46">
        <f t="shared" si="64"/>
        <v>0</v>
      </c>
      <c r="AU206" s="46">
        <f t="shared" si="64"/>
        <v>0</v>
      </c>
    </row>
    <row r="207" spans="1:47" x14ac:dyDescent="0.2">
      <c r="A207" s="8"/>
      <c r="B207" s="8"/>
      <c r="C207" s="8"/>
      <c r="D207" s="8"/>
      <c r="E207" s="8"/>
      <c r="F207" s="8"/>
      <c r="G207" s="8"/>
      <c r="H207" s="9"/>
      <c r="I207" s="8"/>
      <c r="J207" s="8"/>
      <c r="K207" s="8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</row>
    <row r="208" spans="1:47" x14ac:dyDescent="0.2">
      <c r="A208" s="8"/>
      <c r="B208" s="8"/>
      <c r="C208" s="8"/>
      <c r="D208" s="8" t="s">
        <v>105</v>
      </c>
      <c r="E208" s="8"/>
      <c r="F208" s="8"/>
      <c r="G208" s="8"/>
      <c r="H208" s="9" t="s">
        <v>77</v>
      </c>
      <c r="I208" s="8"/>
      <c r="J208" s="8"/>
      <c r="K208" s="8"/>
      <c r="L208" s="46">
        <f t="shared" ref="L208:AU208" si="65">MAX(0,L$31-$I192-K210)</f>
        <v>0</v>
      </c>
      <c r="M208" s="46">
        <f t="shared" si="65"/>
        <v>0</v>
      </c>
      <c r="N208" s="46">
        <f t="shared" si="65"/>
        <v>0</v>
      </c>
      <c r="O208" s="46">
        <f t="shared" si="65"/>
        <v>0</v>
      </c>
      <c r="P208" s="46">
        <f t="shared" si="65"/>
        <v>0</v>
      </c>
      <c r="Q208" s="46">
        <f t="shared" si="65"/>
        <v>0</v>
      </c>
      <c r="R208" s="46">
        <f t="shared" si="65"/>
        <v>0</v>
      </c>
      <c r="S208" s="46">
        <f t="shared" si="65"/>
        <v>0</v>
      </c>
      <c r="T208" s="46">
        <f t="shared" si="65"/>
        <v>0</v>
      </c>
      <c r="U208" s="46">
        <f t="shared" si="65"/>
        <v>0</v>
      </c>
      <c r="V208" s="46">
        <f t="shared" si="65"/>
        <v>0</v>
      </c>
      <c r="W208" s="46">
        <f t="shared" si="65"/>
        <v>0</v>
      </c>
      <c r="X208" s="46">
        <f t="shared" si="65"/>
        <v>0</v>
      </c>
      <c r="Y208" s="46">
        <f t="shared" si="65"/>
        <v>0</v>
      </c>
      <c r="Z208" s="46">
        <f t="shared" si="65"/>
        <v>0</v>
      </c>
      <c r="AA208" s="46">
        <f t="shared" si="65"/>
        <v>0</v>
      </c>
      <c r="AB208" s="46">
        <f t="shared" si="65"/>
        <v>0</v>
      </c>
      <c r="AC208" s="46">
        <f t="shared" si="65"/>
        <v>0</v>
      </c>
      <c r="AD208" s="46">
        <f t="shared" si="65"/>
        <v>0</v>
      </c>
      <c r="AE208" s="46">
        <f t="shared" si="65"/>
        <v>0</v>
      </c>
      <c r="AF208" s="46">
        <f t="shared" si="65"/>
        <v>0</v>
      </c>
      <c r="AG208" s="46">
        <f t="shared" si="65"/>
        <v>0</v>
      </c>
      <c r="AH208" s="46">
        <f t="shared" si="65"/>
        <v>0</v>
      </c>
      <c r="AI208" s="46">
        <f t="shared" si="65"/>
        <v>0</v>
      </c>
      <c r="AJ208" s="46">
        <f t="shared" si="65"/>
        <v>0</v>
      </c>
      <c r="AK208" s="46">
        <f t="shared" si="65"/>
        <v>0</v>
      </c>
      <c r="AL208" s="46">
        <f t="shared" si="65"/>
        <v>0</v>
      </c>
      <c r="AM208" s="46">
        <f t="shared" si="65"/>
        <v>0</v>
      </c>
      <c r="AN208" s="46">
        <f t="shared" si="65"/>
        <v>0</v>
      </c>
      <c r="AO208" s="46">
        <f t="shared" si="65"/>
        <v>0</v>
      </c>
      <c r="AP208" s="46">
        <f t="shared" si="65"/>
        <v>0</v>
      </c>
      <c r="AQ208" s="46">
        <f t="shared" si="65"/>
        <v>0</v>
      </c>
      <c r="AR208" s="46">
        <f t="shared" si="65"/>
        <v>0</v>
      </c>
      <c r="AS208" s="46">
        <f t="shared" si="65"/>
        <v>0</v>
      </c>
      <c r="AT208" s="46">
        <f t="shared" si="65"/>
        <v>0</v>
      </c>
      <c r="AU208" s="46">
        <f t="shared" si="65"/>
        <v>0</v>
      </c>
    </row>
    <row r="209" spans="1:47" x14ac:dyDescent="0.2">
      <c r="A209" s="8"/>
      <c r="B209" s="8"/>
      <c r="C209" s="8"/>
      <c r="D209" s="8" t="s">
        <v>106</v>
      </c>
      <c r="E209" s="8"/>
      <c r="F209" s="8"/>
      <c r="G209" s="8"/>
      <c r="H209" s="9" t="s">
        <v>3</v>
      </c>
      <c r="I209" s="8"/>
      <c r="J209" s="8"/>
      <c r="K209" s="8"/>
      <c r="L209" s="46">
        <f t="shared" ref="L209:AU209" si="66">$I198*L208</f>
        <v>0</v>
      </c>
      <c r="M209" s="46">
        <f t="shared" si="66"/>
        <v>0</v>
      </c>
      <c r="N209" s="46">
        <f t="shared" si="66"/>
        <v>0</v>
      </c>
      <c r="O209" s="46">
        <f t="shared" si="66"/>
        <v>0</v>
      </c>
      <c r="P209" s="46">
        <f t="shared" si="66"/>
        <v>0</v>
      </c>
      <c r="Q209" s="46">
        <f t="shared" si="66"/>
        <v>0</v>
      </c>
      <c r="R209" s="46">
        <f t="shared" si="66"/>
        <v>0</v>
      </c>
      <c r="S209" s="46">
        <f t="shared" si="66"/>
        <v>0</v>
      </c>
      <c r="T209" s="46">
        <f t="shared" si="66"/>
        <v>0</v>
      </c>
      <c r="U209" s="46">
        <f t="shared" si="66"/>
        <v>0</v>
      </c>
      <c r="V209" s="46">
        <f t="shared" si="66"/>
        <v>0</v>
      </c>
      <c r="W209" s="46">
        <f t="shared" si="66"/>
        <v>0</v>
      </c>
      <c r="X209" s="46">
        <f t="shared" si="66"/>
        <v>0</v>
      </c>
      <c r="Y209" s="46">
        <f t="shared" si="66"/>
        <v>0</v>
      </c>
      <c r="Z209" s="46">
        <f t="shared" si="66"/>
        <v>0</v>
      </c>
      <c r="AA209" s="46">
        <f t="shared" si="66"/>
        <v>0</v>
      </c>
      <c r="AB209" s="46">
        <f t="shared" si="66"/>
        <v>0</v>
      </c>
      <c r="AC209" s="46">
        <f t="shared" si="66"/>
        <v>0</v>
      </c>
      <c r="AD209" s="46">
        <f t="shared" si="66"/>
        <v>0</v>
      </c>
      <c r="AE209" s="46">
        <f t="shared" si="66"/>
        <v>0</v>
      </c>
      <c r="AF209" s="46">
        <f t="shared" si="66"/>
        <v>0</v>
      </c>
      <c r="AG209" s="46">
        <f t="shared" si="66"/>
        <v>0</v>
      </c>
      <c r="AH209" s="46">
        <f t="shared" si="66"/>
        <v>0</v>
      </c>
      <c r="AI209" s="46">
        <f t="shared" si="66"/>
        <v>0</v>
      </c>
      <c r="AJ209" s="46">
        <f t="shared" si="66"/>
        <v>0</v>
      </c>
      <c r="AK209" s="46">
        <f t="shared" si="66"/>
        <v>0</v>
      </c>
      <c r="AL209" s="46">
        <f t="shared" si="66"/>
        <v>0</v>
      </c>
      <c r="AM209" s="46">
        <f t="shared" si="66"/>
        <v>0</v>
      </c>
      <c r="AN209" s="46">
        <f t="shared" si="66"/>
        <v>0</v>
      </c>
      <c r="AO209" s="46">
        <f t="shared" si="66"/>
        <v>0</v>
      </c>
      <c r="AP209" s="46">
        <f t="shared" si="66"/>
        <v>0</v>
      </c>
      <c r="AQ209" s="46">
        <f t="shared" si="66"/>
        <v>0</v>
      </c>
      <c r="AR209" s="46">
        <f t="shared" si="66"/>
        <v>0</v>
      </c>
      <c r="AS209" s="46">
        <f t="shared" si="66"/>
        <v>0</v>
      </c>
      <c r="AT209" s="46">
        <f t="shared" si="66"/>
        <v>0</v>
      </c>
      <c r="AU209" s="46">
        <f t="shared" si="66"/>
        <v>0</v>
      </c>
    </row>
    <row r="210" spans="1:47" x14ac:dyDescent="0.2">
      <c r="A210" s="8"/>
      <c r="B210" s="8"/>
      <c r="C210" s="8"/>
      <c r="D210" s="8" t="s">
        <v>107</v>
      </c>
      <c r="E210" s="8"/>
      <c r="F210" s="8"/>
      <c r="G210" s="8"/>
      <c r="H210" s="9" t="s">
        <v>77</v>
      </c>
      <c r="I210" s="8"/>
      <c r="J210" s="8"/>
      <c r="K210" s="8"/>
      <c r="L210" s="46">
        <f t="shared" ref="L210:AU210" si="67">MAX(K210+$I192-L$31,0)*$I195</f>
        <v>0</v>
      </c>
      <c r="M210" s="46">
        <f t="shared" si="67"/>
        <v>0</v>
      </c>
      <c r="N210" s="46">
        <f t="shared" si="67"/>
        <v>0</v>
      </c>
      <c r="O210" s="46">
        <f t="shared" si="67"/>
        <v>0</v>
      </c>
      <c r="P210" s="46">
        <f t="shared" si="67"/>
        <v>0</v>
      </c>
      <c r="Q210" s="46">
        <f t="shared" si="67"/>
        <v>0</v>
      </c>
      <c r="R210" s="46">
        <f t="shared" si="67"/>
        <v>0</v>
      </c>
      <c r="S210" s="46">
        <f t="shared" si="67"/>
        <v>0</v>
      </c>
      <c r="T210" s="46">
        <f t="shared" si="67"/>
        <v>0</v>
      </c>
      <c r="U210" s="46">
        <f t="shared" si="67"/>
        <v>0</v>
      </c>
      <c r="V210" s="46">
        <f t="shared" si="67"/>
        <v>0</v>
      </c>
      <c r="W210" s="46">
        <f t="shared" si="67"/>
        <v>0</v>
      </c>
      <c r="X210" s="46">
        <f t="shared" si="67"/>
        <v>0</v>
      </c>
      <c r="Y210" s="46">
        <f t="shared" si="67"/>
        <v>0</v>
      </c>
      <c r="Z210" s="46">
        <f t="shared" si="67"/>
        <v>0</v>
      </c>
      <c r="AA210" s="46">
        <f t="shared" si="67"/>
        <v>0</v>
      </c>
      <c r="AB210" s="46">
        <f t="shared" si="67"/>
        <v>0</v>
      </c>
      <c r="AC210" s="46">
        <f t="shared" si="67"/>
        <v>0</v>
      </c>
      <c r="AD210" s="46">
        <f t="shared" si="67"/>
        <v>0</v>
      </c>
      <c r="AE210" s="46">
        <f t="shared" si="67"/>
        <v>0</v>
      </c>
      <c r="AF210" s="46">
        <f t="shared" si="67"/>
        <v>0</v>
      </c>
      <c r="AG210" s="46">
        <f t="shared" si="67"/>
        <v>0</v>
      </c>
      <c r="AH210" s="46">
        <f t="shared" si="67"/>
        <v>0</v>
      </c>
      <c r="AI210" s="46">
        <f t="shared" si="67"/>
        <v>0</v>
      </c>
      <c r="AJ210" s="46">
        <f t="shared" si="67"/>
        <v>0</v>
      </c>
      <c r="AK210" s="46">
        <f t="shared" si="67"/>
        <v>0</v>
      </c>
      <c r="AL210" s="46">
        <f t="shared" si="67"/>
        <v>0</v>
      </c>
      <c r="AM210" s="46">
        <f t="shared" si="67"/>
        <v>0</v>
      </c>
      <c r="AN210" s="46">
        <f t="shared" si="67"/>
        <v>0</v>
      </c>
      <c r="AO210" s="46">
        <f t="shared" si="67"/>
        <v>0</v>
      </c>
      <c r="AP210" s="46">
        <f t="shared" si="67"/>
        <v>0</v>
      </c>
      <c r="AQ210" s="46">
        <f t="shared" si="67"/>
        <v>0</v>
      </c>
      <c r="AR210" s="46">
        <f t="shared" si="67"/>
        <v>0</v>
      </c>
      <c r="AS210" s="46">
        <f t="shared" si="67"/>
        <v>0</v>
      </c>
      <c r="AT210" s="46">
        <f t="shared" si="67"/>
        <v>0</v>
      </c>
      <c r="AU210" s="46">
        <f t="shared" si="67"/>
        <v>0</v>
      </c>
    </row>
    <row r="211" spans="1:47" x14ac:dyDescent="0.2">
      <c r="A211" s="8"/>
      <c r="B211" s="8"/>
      <c r="C211" s="8"/>
      <c r="D211" s="8"/>
      <c r="E211" s="8"/>
      <c r="F211" s="8"/>
      <c r="G211" s="8"/>
      <c r="H211" s="9"/>
      <c r="I211" s="8"/>
      <c r="J211" s="8"/>
      <c r="K211" s="8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</row>
    <row r="212" spans="1:47" x14ac:dyDescent="0.2">
      <c r="A212" s="8"/>
      <c r="B212" s="8"/>
      <c r="C212" s="8"/>
      <c r="D212" s="8" t="s">
        <v>109</v>
      </c>
      <c r="E212" s="8"/>
      <c r="F212" s="8"/>
      <c r="G212" s="8"/>
      <c r="H212" s="9" t="s">
        <v>113</v>
      </c>
      <c r="I212" s="8"/>
      <c r="J212" s="8"/>
      <c r="K212" s="8"/>
      <c r="L212" s="26">
        <f t="shared" ref="L212:N212" si="68">ROUNDUP(MAX(0,L$32-($I193*2))/$I200,0)</f>
        <v>0</v>
      </c>
      <c r="M212" s="26">
        <f t="shared" si="68"/>
        <v>0</v>
      </c>
      <c r="N212" s="26">
        <f t="shared" si="68"/>
        <v>0</v>
      </c>
      <c r="O212" s="46">
        <f t="shared" ref="O212:AU212" si="69">ROUNDUP(MAX(0,O$32-$I193)/$I200,0)</f>
        <v>3</v>
      </c>
      <c r="P212" s="46">
        <f t="shared" si="69"/>
        <v>3</v>
      </c>
      <c r="Q212" s="46">
        <f t="shared" si="69"/>
        <v>6</v>
      </c>
      <c r="R212" s="46">
        <f t="shared" si="69"/>
        <v>6</v>
      </c>
      <c r="S212" s="46">
        <f t="shared" si="69"/>
        <v>3</v>
      </c>
      <c r="T212" s="46">
        <f t="shared" si="69"/>
        <v>3</v>
      </c>
      <c r="U212" s="46">
        <f t="shared" si="69"/>
        <v>3</v>
      </c>
      <c r="V212" s="46">
        <f t="shared" si="69"/>
        <v>3</v>
      </c>
      <c r="W212" s="46">
        <f t="shared" si="69"/>
        <v>10</v>
      </c>
      <c r="X212" s="46">
        <f t="shared" si="69"/>
        <v>3</v>
      </c>
      <c r="Y212" s="46">
        <f t="shared" si="69"/>
        <v>3</v>
      </c>
      <c r="Z212" s="46">
        <f t="shared" si="69"/>
        <v>3</v>
      </c>
      <c r="AA212" s="46">
        <f t="shared" si="69"/>
        <v>3</v>
      </c>
      <c r="AB212" s="46">
        <f t="shared" si="69"/>
        <v>3</v>
      </c>
      <c r="AC212" s="46">
        <f t="shared" si="69"/>
        <v>7</v>
      </c>
      <c r="AD212" s="46">
        <f t="shared" si="69"/>
        <v>7</v>
      </c>
      <c r="AE212" s="46">
        <f t="shared" si="69"/>
        <v>3</v>
      </c>
      <c r="AF212" s="46">
        <f t="shared" si="69"/>
        <v>3</v>
      </c>
      <c r="AG212" s="46">
        <f t="shared" si="69"/>
        <v>3</v>
      </c>
      <c r="AH212" s="46">
        <f t="shared" si="69"/>
        <v>3</v>
      </c>
      <c r="AI212" s="46">
        <f t="shared" si="69"/>
        <v>10</v>
      </c>
      <c r="AJ212" s="46">
        <f t="shared" si="69"/>
        <v>4</v>
      </c>
      <c r="AK212" s="46">
        <f t="shared" si="69"/>
        <v>4</v>
      </c>
      <c r="AL212" s="46">
        <f t="shared" si="69"/>
        <v>4</v>
      </c>
      <c r="AM212" s="46">
        <f t="shared" si="69"/>
        <v>4</v>
      </c>
      <c r="AN212" s="46">
        <f t="shared" si="69"/>
        <v>4</v>
      </c>
      <c r="AO212" s="46">
        <f t="shared" si="69"/>
        <v>7</v>
      </c>
      <c r="AP212" s="46">
        <f t="shared" si="69"/>
        <v>7</v>
      </c>
      <c r="AQ212" s="46">
        <f t="shared" si="69"/>
        <v>4</v>
      </c>
      <c r="AR212" s="46">
        <f t="shared" si="69"/>
        <v>4</v>
      </c>
      <c r="AS212" s="46">
        <f t="shared" si="69"/>
        <v>4</v>
      </c>
      <c r="AT212" s="46">
        <f t="shared" si="69"/>
        <v>4</v>
      </c>
      <c r="AU212" s="46">
        <f t="shared" si="69"/>
        <v>11</v>
      </c>
    </row>
    <row r="213" spans="1:47" x14ac:dyDescent="0.2">
      <c r="A213" s="8"/>
      <c r="B213" s="8"/>
      <c r="C213" s="8"/>
      <c r="D213" s="8" t="s">
        <v>108</v>
      </c>
      <c r="E213" s="8"/>
      <c r="F213" s="8"/>
      <c r="G213" s="8"/>
      <c r="H213" s="9" t="s">
        <v>3</v>
      </c>
      <c r="I213" s="8"/>
      <c r="J213" s="8"/>
      <c r="K213" s="8"/>
      <c r="L213" s="46">
        <f t="shared" ref="L213:AU213" si="70">L212*$I199</f>
        <v>0</v>
      </c>
      <c r="M213" s="46">
        <f t="shared" si="70"/>
        <v>0</v>
      </c>
      <c r="N213" s="46">
        <f t="shared" si="70"/>
        <v>0</v>
      </c>
      <c r="O213" s="46">
        <f t="shared" si="70"/>
        <v>135</v>
      </c>
      <c r="P213" s="46">
        <f t="shared" si="70"/>
        <v>135</v>
      </c>
      <c r="Q213" s="46">
        <f t="shared" si="70"/>
        <v>270</v>
      </c>
      <c r="R213" s="46">
        <f t="shared" si="70"/>
        <v>270</v>
      </c>
      <c r="S213" s="46">
        <f t="shared" si="70"/>
        <v>135</v>
      </c>
      <c r="T213" s="46">
        <f t="shared" si="70"/>
        <v>135</v>
      </c>
      <c r="U213" s="46">
        <f t="shared" si="70"/>
        <v>135</v>
      </c>
      <c r="V213" s="46">
        <f t="shared" si="70"/>
        <v>135</v>
      </c>
      <c r="W213" s="46">
        <f t="shared" si="70"/>
        <v>450</v>
      </c>
      <c r="X213" s="46">
        <f t="shared" si="70"/>
        <v>135</v>
      </c>
      <c r="Y213" s="46">
        <f t="shared" si="70"/>
        <v>135</v>
      </c>
      <c r="Z213" s="46">
        <f t="shared" si="70"/>
        <v>135</v>
      </c>
      <c r="AA213" s="46">
        <f t="shared" si="70"/>
        <v>135</v>
      </c>
      <c r="AB213" s="46">
        <f t="shared" si="70"/>
        <v>135</v>
      </c>
      <c r="AC213" s="46">
        <f t="shared" si="70"/>
        <v>315</v>
      </c>
      <c r="AD213" s="46">
        <f t="shared" si="70"/>
        <v>315</v>
      </c>
      <c r="AE213" s="46">
        <f t="shared" si="70"/>
        <v>135</v>
      </c>
      <c r="AF213" s="46">
        <f t="shared" si="70"/>
        <v>135</v>
      </c>
      <c r="AG213" s="46">
        <f t="shared" si="70"/>
        <v>135</v>
      </c>
      <c r="AH213" s="46">
        <f t="shared" si="70"/>
        <v>135</v>
      </c>
      <c r="AI213" s="46">
        <f t="shared" si="70"/>
        <v>450</v>
      </c>
      <c r="AJ213" s="46">
        <f t="shared" si="70"/>
        <v>180</v>
      </c>
      <c r="AK213" s="46">
        <f t="shared" si="70"/>
        <v>180</v>
      </c>
      <c r="AL213" s="46">
        <f t="shared" si="70"/>
        <v>180</v>
      </c>
      <c r="AM213" s="46">
        <f t="shared" si="70"/>
        <v>180</v>
      </c>
      <c r="AN213" s="46">
        <f t="shared" si="70"/>
        <v>180</v>
      </c>
      <c r="AO213" s="46">
        <f t="shared" si="70"/>
        <v>315</v>
      </c>
      <c r="AP213" s="46">
        <f t="shared" si="70"/>
        <v>315</v>
      </c>
      <c r="AQ213" s="46">
        <f t="shared" si="70"/>
        <v>180</v>
      </c>
      <c r="AR213" s="46">
        <f t="shared" si="70"/>
        <v>180</v>
      </c>
      <c r="AS213" s="46">
        <f t="shared" si="70"/>
        <v>180</v>
      </c>
      <c r="AT213" s="46">
        <f t="shared" si="70"/>
        <v>180</v>
      </c>
      <c r="AU213" s="46">
        <f t="shared" si="70"/>
        <v>495</v>
      </c>
    </row>
    <row r="214" spans="1:47" x14ac:dyDescent="0.2">
      <c r="A214" s="8"/>
      <c r="B214" s="8"/>
      <c r="C214" s="8"/>
      <c r="D214" s="47" t="s">
        <v>110</v>
      </c>
      <c r="E214" s="8"/>
      <c r="F214" s="8"/>
      <c r="G214" s="8"/>
      <c r="H214" s="9" t="s">
        <v>3</v>
      </c>
      <c r="I214" s="8"/>
      <c r="J214" s="8">
        <f>SUM(L214:AU214)</f>
        <v>11825.895000000002</v>
      </c>
      <c r="K214" s="8"/>
      <c r="L214" s="44">
        <f t="shared" ref="L214:AU214" si="71">SUM(L202,L205,L209,L213)</f>
        <v>98.5</v>
      </c>
      <c r="M214" s="44">
        <f t="shared" si="71"/>
        <v>98.5</v>
      </c>
      <c r="N214" s="44">
        <f t="shared" si="71"/>
        <v>98.5</v>
      </c>
      <c r="O214" s="44">
        <f t="shared" si="71"/>
        <v>233.5</v>
      </c>
      <c r="P214" s="44">
        <f t="shared" si="71"/>
        <v>233.5</v>
      </c>
      <c r="Q214" s="44">
        <f t="shared" si="71"/>
        <v>457</v>
      </c>
      <c r="R214" s="44">
        <f t="shared" si="71"/>
        <v>457</v>
      </c>
      <c r="S214" s="44">
        <f t="shared" si="71"/>
        <v>233.5</v>
      </c>
      <c r="T214" s="44">
        <f t="shared" si="71"/>
        <v>233.5</v>
      </c>
      <c r="U214" s="44">
        <f t="shared" si="71"/>
        <v>233.5</v>
      </c>
      <c r="V214" s="44">
        <f t="shared" si="71"/>
        <v>233.5</v>
      </c>
      <c r="W214" s="44">
        <f t="shared" si="71"/>
        <v>725.5</v>
      </c>
      <c r="X214" s="44">
        <f t="shared" si="71"/>
        <v>242.35</v>
      </c>
      <c r="Y214" s="44">
        <f t="shared" si="71"/>
        <v>242.35</v>
      </c>
      <c r="Z214" s="44">
        <f t="shared" si="71"/>
        <v>242.35</v>
      </c>
      <c r="AA214" s="44">
        <f t="shared" si="71"/>
        <v>242.35</v>
      </c>
      <c r="AB214" s="44">
        <f t="shared" si="71"/>
        <v>242.35</v>
      </c>
      <c r="AC214" s="44">
        <f t="shared" si="71"/>
        <v>515.27499999999998</v>
      </c>
      <c r="AD214" s="44">
        <f t="shared" si="71"/>
        <v>515.27499999999998</v>
      </c>
      <c r="AE214" s="44">
        <f t="shared" si="71"/>
        <v>242.35</v>
      </c>
      <c r="AF214" s="44">
        <f t="shared" si="71"/>
        <v>242.35</v>
      </c>
      <c r="AG214" s="44">
        <f t="shared" si="71"/>
        <v>242.35</v>
      </c>
      <c r="AH214" s="44">
        <f t="shared" si="71"/>
        <v>242.35</v>
      </c>
      <c r="AI214" s="44">
        <f t="shared" si="71"/>
        <v>743.2</v>
      </c>
      <c r="AJ214" s="44">
        <f t="shared" si="71"/>
        <v>296.64249999999998</v>
      </c>
      <c r="AK214" s="44">
        <f t="shared" si="71"/>
        <v>296.64249999999998</v>
      </c>
      <c r="AL214" s="44">
        <f t="shared" si="71"/>
        <v>296.64249999999998</v>
      </c>
      <c r="AM214" s="44">
        <f t="shared" si="71"/>
        <v>296.64249999999998</v>
      </c>
      <c r="AN214" s="44">
        <f t="shared" si="71"/>
        <v>296.64249999999998</v>
      </c>
      <c r="AO214" s="44">
        <f t="shared" si="71"/>
        <v>529.21375</v>
      </c>
      <c r="AP214" s="44">
        <f t="shared" si="71"/>
        <v>529.21375</v>
      </c>
      <c r="AQ214" s="44">
        <f t="shared" si="71"/>
        <v>296.64249999999998</v>
      </c>
      <c r="AR214" s="44">
        <f t="shared" si="71"/>
        <v>296.64249999999998</v>
      </c>
      <c r="AS214" s="44">
        <f t="shared" si="71"/>
        <v>296.64249999999998</v>
      </c>
      <c r="AT214" s="44">
        <f t="shared" si="71"/>
        <v>296.64249999999998</v>
      </c>
      <c r="AU214" s="44">
        <f t="shared" si="71"/>
        <v>806.78499999999997</v>
      </c>
    </row>
    <row r="215" spans="1:47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1:47" ht="12" customHeight="1" x14ac:dyDescent="0.2">
      <c r="A216" s="13">
        <f>MAX(A$3:A215)+0.01</f>
        <v>2.0399999999999991</v>
      </c>
      <c r="B216" s="13"/>
      <c r="C216" s="13" t="s">
        <v>116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s="8" customFormat="1" x14ac:dyDescent="0.2"/>
    <row r="218" spans="1:47" s="8" customFormat="1" x14ac:dyDescent="0.2">
      <c r="C218" s="10" t="s">
        <v>137</v>
      </c>
    </row>
    <row r="219" spans="1:47" s="8" customFormat="1" x14ac:dyDescent="0.2">
      <c r="D219" s="10" t="s">
        <v>124</v>
      </c>
      <c r="E219" s="34" t="s">
        <v>138</v>
      </c>
      <c r="F219" s="34" t="s">
        <v>139</v>
      </c>
      <c r="H219" s="34" t="s">
        <v>132</v>
      </c>
    </row>
    <row r="220" spans="1:47" s="8" customFormat="1" x14ac:dyDescent="0.2">
      <c r="D220" s="8" t="str">
        <f>I39</f>
        <v>Run</v>
      </c>
      <c r="E220" s="42">
        <f>Solution_43to48!E220</f>
        <v>10920</v>
      </c>
      <c r="F220" s="8">
        <f>J64</f>
        <v>10800</v>
      </c>
      <c r="H220" s="8">
        <f t="shared" ref="H220:H225" si="72">E220-F220</f>
        <v>120</v>
      </c>
    </row>
    <row r="221" spans="1:47" s="8" customFormat="1" x14ac:dyDescent="0.2">
      <c r="D221" s="8" t="str">
        <f>I69</f>
        <v>Swim</v>
      </c>
      <c r="E221" s="42">
        <f>Solution_43to48!E221</f>
        <v>7582.1449999999977</v>
      </c>
      <c r="F221" s="8">
        <f>J94</f>
        <v>7342.1449999999995</v>
      </c>
      <c r="H221" s="8">
        <f t="shared" si="72"/>
        <v>239.99999999999818</v>
      </c>
    </row>
    <row r="222" spans="1:47" s="8" customFormat="1" x14ac:dyDescent="0.2">
      <c r="D222" s="8" t="str">
        <f>I99</f>
        <v>Bike</v>
      </c>
      <c r="E222" s="42">
        <f>Solution_43to48!E222</f>
        <v>10718.5</v>
      </c>
      <c r="F222" s="8">
        <f>J124</f>
        <v>10529.5</v>
      </c>
      <c r="H222" s="8">
        <f t="shared" si="72"/>
        <v>189</v>
      </c>
    </row>
    <row r="223" spans="1:47" s="8" customFormat="1" x14ac:dyDescent="0.2">
      <c r="D223" s="8" t="str">
        <f>I129</f>
        <v>Jump</v>
      </c>
      <c r="E223" s="42">
        <f>Solution_43to48!E223</f>
        <v>7726.75</v>
      </c>
      <c r="F223" s="8">
        <f>J154</f>
        <v>7106.75</v>
      </c>
      <c r="H223" s="8">
        <f t="shared" si="72"/>
        <v>620</v>
      </c>
    </row>
    <row r="224" spans="1:47" s="8" customFormat="1" x14ac:dyDescent="0.2">
      <c r="D224" s="8" t="str">
        <f>I159</f>
        <v>Kayak</v>
      </c>
      <c r="E224" s="42">
        <f>Solution_43to48!E224</f>
        <v>8513.2949999999983</v>
      </c>
      <c r="F224" s="8">
        <f>J184</f>
        <v>7246.0949999999993</v>
      </c>
      <c r="H224" s="8">
        <f t="shared" si="72"/>
        <v>1267.1999999999989</v>
      </c>
    </row>
    <row r="225" spans="1:47" s="8" customFormat="1" x14ac:dyDescent="0.2">
      <c r="D225" s="8" t="str">
        <f>I189</f>
        <v>Skip</v>
      </c>
      <c r="E225" s="42">
        <f>Solution_43to48!E225</f>
        <v>12230.895000000002</v>
      </c>
      <c r="F225" s="8">
        <f>J214</f>
        <v>11825.895000000002</v>
      </c>
      <c r="H225" s="8">
        <f t="shared" si="72"/>
        <v>405</v>
      </c>
    </row>
    <row r="226" spans="1:47" s="8" customFormat="1" x14ac:dyDescent="0.2">
      <c r="E226" s="42"/>
    </row>
    <row r="227" spans="1:47" s="8" customFormat="1" x14ac:dyDescent="0.2">
      <c r="D227" s="10" t="s">
        <v>140</v>
      </c>
      <c r="E227" s="42">
        <f>MIN(H220:H225)</f>
        <v>120</v>
      </c>
    </row>
    <row r="228" spans="1:47" s="8" customFormat="1" x14ac:dyDescent="0.2">
      <c r="D228" s="8" t="s">
        <v>141</v>
      </c>
      <c r="E228" s="42" t="str">
        <f>INDEX(D220:D225,MATCH(E227,H220:H225,0))</f>
        <v>Run</v>
      </c>
    </row>
    <row r="229" spans="1:47" s="8" customFormat="1" x14ac:dyDescent="0.2"/>
    <row r="230" spans="1:47" s="8" customFormat="1" x14ac:dyDescent="0.2">
      <c r="C230" s="10"/>
    </row>
    <row r="231" spans="1:47" s="8" customFormat="1" x14ac:dyDescent="0.2">
      <c r="H231" s="9"/>
    </row>
    <row r="232" spans="1:47" s="8" customFormat="1" x14ac:dyDescent="0.2">
      <c r="H232" s="9"/>
    </row>
    <row r="233" spans="1:47" s="8" customFormat="1" x14ac:dyDescent="0.2">
      <c r="H233" s="9"/>
    </row>
    <row r="234" spans="1:47" s="8" customFormat="1" x14ac:dyDescent="0.2">
      <c r="H234" s="9"/>
    </row>
    <row r="235" spans="1:47" s="8" customFormat="1" x14ac:dyDescent="0.2"/>
    <row r="236" spans="1:47" ht="12" customHeight="1" x14ac:dyDescent="0.2">
      <c r="A236" s="13">
        <f>MAX(A$3:A235)+0.01</f>
        <v>2.0499999999999989</v>
      </c>
      <c r="B236" s="13"/>
      <c r="C236" s="13" t="s">
        <v>115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x14ac:dyDescent="0.2">
      <c r="D237" s="8"/>
      <c r="E237" s="8"/>
      <c r="F237" s="8"/>
    </row>
    <row r="238" spans="1:47" x14ac:dyDescent="0.2">
      <c r="D238" s="61" t="s">
        <v>142</v>
      </c>
      <c r="E238" s="42" t="s">
        <v>123</v>
      </c>
      <c r="F238" s="8"/>
      <c r="H238" s="8" t="s">
        <v>117</v>
      </c>
    </row>
    <row r="239" spans="1:47" x14ac:dyDescent="0.2">
      <c r="B239" s="49">
        <v>43</v>
      </c>
      <c r="C239" s="50"/>
      <c r="D239" s="62"/>
      <c r="E239" s="52"/>
      <c r="F239" s="51"/>
      <c r="G239" s="49"/>
      <c r="H239" s="53" t="s">
        <v>118</v>
      </c>
    </row>
    <row r="240" spans="1:47" x14ac:dyDescent="0.2">
      <c r="B240" s="49">
        <f t="shared" ref="B240:B248" si="73">B239+1</f>
        <v>44</v>
      </c>
      <c r="C240" s="50"/>
      <c r="D240" s="62"/>
      <c r="E240" s="52"/>
      <c r="F240" s="51"/>
      <c r="G240" s="49"/>
      <c r="H240" s="53" t="s">
        <v>119</v>
      </c>
    </row>
    <row r="241" spans="1:47" x14ac:dyDescent="0.2">
      <c r="B241" s="49">
        <f t="shared" si="73"/>
        <v>45</v>
      </c>
      <c r="C241" s="50"/>
      <c r="D241" s="62"/>
      <c r="E241" s="52"/>
      <c r="F241" s="51"/>
      <c r="G241" s="49"/>
      <c r="H241" s="53" t="s">
        <v>120</v>
      </c>
    </row>
    <row r="242" spans="1:47" x14ac:dyDescent="0.2">
      <c r="B242" s="49">
        <f t="shared" si="73"/>
        <v>46</v>
      </c>
      <c r="C242" s="50"/>
      <c r="D242" s="62"/>
      <c r="E242" s="52"/>
      <c r="F242" s="51"/>
      <c r="G242" s="49"/>
      <c r="H242" s="53" t="s">
        <v>119</v>
      </c>
    </row>
    <row r="243" spans="1:47" x14ac:dyDescent="0.2">
      <c r="B243" s="49">
        <f t="shared" si="73"/>
        <v>47</v>
      </c>
      <c r="C243" s="50"/>
      <c r="D243" s="62"/>
      <c r="E243" s="57"/>
      <c r="F243" s="51"/>
      <c r="G243" s="49"/>
      <c r="H243" s="53" t="s">
        <v>118</v>
      </c>
    </row>
    <row r="244" spans="1:47" x14ac:dyDescent="0.2">
      <c r="B244" s="49">
        <f t="shared" si="73"/>
        <v>48</v>
      </c>
      <c r="C244" s="50"/>
      <c r="D244" s="62"/>
      <c r="E244" s="51"/>
      <c r="F244" s="51"/>
      <c r="G244" s="49"/>
      <c r="H244" s="53" t="s">
        <v>121</v>
      </c>
    </row>
    <row r="245" spans="1:47" x14ac:dyDescent="0.2">
      <c r="B245" s="54">
        <f t="shared" si="73"/>
        <v>49</v>
      </c>
      <c r="C245" s="55"/>
      <c r="D245" s="63" t="s">
        <v>26</v>
      </c>
      <c r="E245" s="58" t="str">
        <f>E228</f>
        <v>Run</v>
      </c>
      <c r="F245" s="46"/>
      <c r="G245" s="54"/>
      <c r="H245" s="56" t="s">
        <v>122</v>
      </c>
      <c r="J245" s="60" t="s">
        <v>144</v>
      </c>
    </row>
    <row r="246" spans="1:47" x14ac:dyDescent="0.2">
      <c r="B246" s="54">
        <f t="shared" si="73"/>
        <v>50</v>
      </c>
      <c r="C246" s="55"/>
      <c r="D246" s="63" t="s">
        <v>29</v>
      </c>
      <c r="E246" s="58" t="str">
        <f>INDEX(D220:D225,MATCH(MIN(F220:F225),F220:F225,0))</f>
        <v>Jump</v>
      </c>
      <c r="F246" s="46"/>
      <c r="G246" s="54"/>
      <c r="H246" s="56" t="s">
        <v>120</v>
      </c>
      <c r="J246" s="60" t="s">
        <v>144</v>
      </c>
    </row>
    <row r="247" spans="1:47" x14ac:dyDescent="0.2">
      <c r="B247" s="54">
        <f t="shared" si="73"/>
        <v>51</v>
      </c>
      <c r="C247" s="55"/>
      <c r="D247" s="63">
        <v>54850.385000000009</v>
      </c>
      <c r="E247" s="58">
        <f>SUM(F220:F225)</f>
        <v>54850.385000000009</v>
      </c>
      <c r="F247" s="46"/>
      <c r="G247" s="54"/>
      <c r="H247" s="56" t="s">
        <v>121</v>
      </c>
      <c r="J247" s="60" t="s">
        <v>144</v>
      </c>
    </row>
    <row r="248" spans="1:47" x14ac:dyDescent="0.2">
      <c r="B248" s="54">
        <f t="shared" si="73"/>
        <v>52</v>
      </c>
      <c r="C248" s="55"/>
      <c r="D248" s="63" t="s">
        <v>31</v>
      </c>
      <c r="E248" s="58" t="str">
        <f>INDEX(D220:D225,MATCH(MIN(F220:F225),F220:F225,0))</f>
        <v>Jump</v>
      </c>
      <c r="F248" s="46"/>
      <c r="G248" s="54"/>
      <c r="H248" s="56" t="s">
        <v>121</v>
      </c>
      <c r="J248" s="59" t="s">
        <v>145</v>
      </c>
    </row>
    <row r="249" spans="1:47" x14ac:dyDescent="0.2">
      <c r="H249" s="35"/>
    </row>
    <row r="251" spans="1:47" ht="12" customHeight="1" x14ac:dyDescent="0.2">
      <c r="A251" s="13"/>
      <c r="B251" s="13"/>
      <c r="C251" s="13" t="s">
        <v>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Formats</vt:lpstr>
      <vt:lpstr>Data</vt:lpstr>
      <vt:lpstr>Solution_43to48</vt:lpstr>
      <vt:lpstr>Solution_49to52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Matt Persico</cp:lastModifiedBy>
  <dcterms:created xsi:type="dcterms:W3CDTF">2015-10-14T05:12:28Z</dcterms:created>
  <dcterms:modified xsi:type="dcterms:W3CDTF">2015-11-20T16:24:53Z</dcterms:modified>
</cp:coreProperties>
</file>