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240" yWindow="180" windowWidth="20740" windowHeight="9980" activeTab="1"/>
  </bookViews>
  <sheets>
    <sheet name="Section 1 - Cover" sheetId="3" r:id="rId1"/>
    <sheet name="Sheet2" sheetId="2" r:id="rId2"/>
  </sheets>
  <externalReferences>
    <externalReference r:id="rId3"/>
    <externalReference r:id="rId4"/>
  </externalReferences>
  <definedNames>
    <definedName name="circ" localSheetId="0">#REF!</definedName>
    <definedName name="circ">#REF!</definedName>
    <definedName name="circswitch" localSheetId="0">#REF!</definedName>
    <definedName name="circswitch">#REF!</definedName>
    <definedName name="CoName">[1]Cover!$C$10</definedName>
    <definedName name="Name_Company">#REF!</definedName>
    <definedName name="Name_Databook">[2]Setup!$F$12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8" i="2" l="1"/>
  <c r="E30" i="2"/>
  <c r="E31" i="2"/>
  <c r="E32" i="2"/>
  <c r="F28" i="2"/>
  <c r="F30" i="2"/>
  <c r="F31" i="2"/>
  <c r="F32" i="2"/>
  <c r="G28" i="2"/>
  <c r="G30" i="2"/>
  <c r="G31" i="2"/>
  <c r="G32" i="2"/>
  <c r="H28" i="2"/>
  <c r="H30" i="2"/>
  <c r="H31" i="2"/>
  <c r="H32" i="2"/>
  <c r="I28" i="2"/>
  <c r="I30" i="2"/>
  <c r="I31" i="2"/>
  <c r="I32" i="2"/>
  <c r="J28" i="2"/>
  <c r="J30" i="2"/>
  <c r="J31" i="2"/>
  <c r="J32" i="2"/>
  <c r="K28" i="2"/>
  <c r="K30" i="2"/>
  <c r="K31" i="2"/>
  <c r="K32" i="2"/>
  <c r="L28" i="2"/>
  <c r="L30" i="2"/>
  <c r="L31" i="2"/>
  <c r="L32" i="2"/>
  <c r="M28" i="2"/>
  <c r="M30" i="2"/>
  <c r="M31" i="2"/>
  <c r="M32" i="2"/>
  <c r="D30" i="2"/>
  <c r="D31" i="2"/>
  <c r="D32" i="2"/>
  <c r="D6" i="2"/>
  <c r="D21" i="2"/>
  <c r="D22" i="2"/>
  <c r="D45" i="2"/>
  <c r="D34" i="2"/>
  <c r="D20" i="2"/>
  <c r="D53" i="2"/>
  <c r="D9" i="2"/>
  <c r="D12" i="2"/>
  <c r="C59" i="2"/>
  <c r="D54" i="2"/>
  <c r="D59" i="2"/>
  <c r="E20" i="2"/>
  <c r="D14" i="2"/>
  <c r="F20" i="2"/>
  <c r="D23" i="2"/>
  <c r="E21" i="2"/>
  <c r="E22" i="2"/>
  <c r="G20" i="2"/>
  <c r="F53" i="2"/>
  <c r="E23" i="2"/>
  <c r="F54" i="2"/>
  <c r="F59" i="2"/>
  <c r="H20" i="2"/>
  <c r="G53" i="2"/>
  <c r="F21" i="2"/>
  <c r="F22" i="2"/>
  <c r="E53" i="2"/>
  <c r="E54" i="2"/>
  <c r="I20" i="2"/>
  <c r="G54" i="2"/>
  <c r="G59" i="2"/>
  <c r="F23" i="2"/>
  <c r="G21" i="2"/>
  <c r="G22" i="2"/>
  <c r="J20" i="2"/>
  <c r="I53" i="2"/>
  <c r="I54" i="2"/>
  <c r="I59" i="2"/>
  <c r="G23" i="2"/>
  <c r="H21" i="2"/>
  <c r="H22" i="2"/>
  <c r="K20" i="2"/>
  <c r="J53" i="2"/>
  <c r="J54" i="2"/>
  <c r="J59" i="2"/>
  <c r="H23" i="2"/>
  <c r="K53" i="2"/>
  <c r="K54" i="2"/>
  <c r="K59" i="2"/>
  <c r="L20" i="2"/>
  <c r="I21" i="2"/>
  <c r="I22" i="2"/>
  <c r="H53" i="2"/>
  <c r="H54" i="2"/>
  <c r="M20" i="2"/>
  <c r="M53" i="2"/>
  <c r="M54" i="2"/>
  <c r="L53" i="2"/>
  <c r="L54" i="2"/>
  <c r="L59" i="2"/>
  <c r="D36" i="2"/>
  <c r="D38" i="2"/>
  <c r="I23" i="2"/>
  <c r="J21" i="2"/>
  <c r="J22" i="2"/>
  <c r="D40" i="2"/>
  <c r="D46" i="2"/>
  <c r="D47" i="2"/>
  <c r="J23" i="2"/>
  <c r="K21" i="2"/>
  <c r="K22" i="2"/>
  <c r="E45" i="2"/>
  <c r="D62" i="2"/>
  <c r="K23" i="2"/>
  <c r="L21" i="2"/>
  <c r="L22" i="2"/>
  <c r="E34" i="2"/>
  <c r="E36" i="2"/>
  <c r="E38" i="2"/>
  <c r="E40" i="2"/>
  <c r="E46" i="2"/>
  <c r="E47" i="2"/>
  <c r="E59" i="2"/>
  <c r="L23" i="2"/>
  <c r="M21" i="2"/>
  <c r="M22" i="2"/>
  <c r="F45" i="2"/>
  <c r="E62" i="2"/>
  <c r="M23" i="2"/>
  <c r="F34" i="2"/>
  <c r="F36" i="2"/>
  <c r="F38" i="2"/>
  <c r="F40" i="2"/>
  <c r="F46" i="2"/>
  <c r="F47" i="2"/>
  <c r="G45" i="2"/>
  <c r="G34" i="2"/>
  <c r="G36" i="2"/>
  <c r="G38" i="2"/>
  <c r="G40" i="2"/>
  <c r="G46" i="2"/>
  <c r="G47" i="2"/>
  <c r="F62" i="2"/>
  <c r="H45" i="2"/>
  <c r="H34" i="2"/>
  <c r="H36" i="2"/>
  <c r="H38" i="2"/>
  <c r="H40" i="2"/>
  <c r="H46" i="2"/>
  <c r="H47" i="2"/>
  <c r="G62" i="2"/>
  <c r="I45" i="2"/>
  <c r="I34" i="2"/>
  <c r="I36" i="2"/>
  <c r="I38" i="2"/>
  <c r="I40" i="2"/>
  <c r="I46" i="2"/>
  <c r="I47" i="2"/>
  <c r="H62" i="2"/>
  <c r="H59" i="2"/>
  <c r="J45" i="2"/>
  <c r="J34" i="2"/>
  <c r="J36" i="2"/>
  <c r="J38" i="2"/>
  <c r="J40" i="2"/>
  <c r="J46" i="2"/>
  <c r="J47" i="2"/>
  <c r="I62" i="2"/>
  <c r="K45" i="2"/>
  <c r="K34" i="2"/>
  <c r="K36" i="2"/>
  <c r="K38" i="2"/>
  <c r="K40" i="2"/>
  <c r="K46" i="2"/>
  <c r="K47" i="2"/>
  <c r="J62" i="2"/>
  <c r="M59" i="2"/>
  <c r="L45" i="2"/>
  <c r="L34" i="2"/>
  <c r="L36" i="2"/>
  <c r="L38" i="2"/>
  <c r="L40" i="2"/>
  <c r="L46" i="2"/>
  <c r="L47" i="2"/>
  <c r="K62" i="2"/>
  <c r="K60" i="2"/>
  <c r="L60" i="2"/>
  <c r="I60" i="2"/>
  <c r="J60" i="2"/>
  <c r="D60" i="2"/>
  <c r="H60" i="2"/>
  <c r="F60" i="2"/>
  <c r="G60" i="2"/>
  <c r="M60" i="2"/>
  <c r="E60" i="2"/>
  <c r="M45" i="2"/>
  <c r="M34" i="2"/>
  <c r="M36" i="2"/>
  <c r="M38" i="2"/>
  <c r="M40" i="2"/>
  <c r="M46" i="2"/>
  <c r="M47" i="2"/>
  <c r="M62" i="2"/>
  <c r="L62" i="2"/>
</calcChain>
</file>

<file path=xl/sharedStrings.xml><?xml version="1.0" encoding="utf-8"?>
<sst xmlns="http://schemas.openxmlformats.org/spreadsheetml/2006/main" count="36" uniqueCount="34">
  <si>
    <t>Equity</t>
  </si>
  <si>
    <t>CGT</t>
  </si>
  <si>
    <t>Gain</t>
  </si>
  <si>
    <t>Apartment</t>
  </si>
  <si>
    <t>Opening</t>
  </si>
  <si>
    <t>Debt</t>
  </si>
  <si>
    <t>IRR</t>
  </si>
  <si>
    <t>Bank Charges</t>
  </si>
  <si>
    <t>Furniture budget</t>
  </si>
  <si>
    <t>% Growth</t>
  </si>
  <si>
    <t>Period:</t>
  </si>
  <si>
    <t>Closing Value</t>
  </si>
  <si>
    <t>Cash flow from rental income</t>
  </si>
  <si>
    <t>Cash flow before tax</t>
  </si>
  <si>
    <t>Total cash flows from property</t>
  </si>
  <si>
    <t>Cash flow before interest and tax</t>
  </si>
  <si>
    <t>Cash flows from property</t>
  </si>
  <si>
    <t>Growth on property value:</t>
  </si>
  <si>
    <t>Sources of funds</t>
  </si>
  <si>
    <t>Uses of funds</t>
  </si>
  <si>
    <t>Closing Balance</t>
  </si>
  <si>
    <t>Opening loan balance</t>
  </si>
  <si>
    <t>Less repayments (from available cash)</t>
  </si>
  <si>
    <t>Less tax payable on income generated</t>
  </si>
  <si>
    <t>Less interest payable on borrowing</t>
  </si>
  <si>
    <t>Less agency fees</t>
  </si>
  <si>
    <t>Less maintenance costs</t>
  </si>
  <si>
    <t>Capital Gains</t>
  </si>
  <si>
    <t>Closing Equity Balance</t>
  </si>
  <si>
    <t>Cash Flows after sale of the property</t>
  </si>
  <si>
    <t>Period of Sale:</t>
  </si>
  <si>
    <t>Capital gain</t>
  </si>
  <si>
    <t>Estimated Sale value after 10 Years</t>
  </si>
  <si>
    <t>Buying an Investment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</si>
</sst>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3" formatCode="_-* #,##0.00_-;\-* #,##0.00_-;_-* &quot;-&quot;??_-;_-@_-"/>
    <numFmt numFmtId="164" formatCode="#,##0.0_);\(#,##0.0\)"/>
    <numFmt numFmtId="165" formatCode="#,###;\(#,###\);\-"/>
    <numFmt numFmtId="166" formatCode="0.00%;\(0.00%\);\-"/>
    <numFmt numFmtId="167" formatCode="0.#0\x;\(0.#0\x\);0\x"/>
    <numFmt numFmtId="168" formatCode="0.0%;\(0.0%\)"/>
    <numFmt numFmtId="169" formatCode="0.00%;\(0.00%\)"/>
    <numFmt numFmtId="170" formatCode="#,##0.0&quot; x&quot;_);\(#,##0.0\)&quot; x&quot;"/>
    <numFmt numFmtId="171" formatCode="#,##0.00_)\x;\(#,##0.00\)\x"/>
    <numFmt numFmtId="172" formatCode="#,##0.0_);\(#,##0.0\);0.0_);@_)"/>
    <numFmt numFmtId="173" formatCode="0.0%_);\(0.0%\)"/>
    <numFmt numFmtId="174" formatCode="#,##0.00_)\ \x;\(#,##0.00\)\ \x"/>
    <numFmt numFmtId="175" formatCode="0.0%"/>
    <numFmt numFmtId="176" formatCode="_-* #,##0_-;\-* #,##0_-;_-* &quot;-&quot;??_-;_-@_-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8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Arial"/>
      <family val="2"/>
    </font>
    <font>
      <i/>
      <sz val="9"/>
      <color rgb="FF000000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b/>
      <sz val="8"/>
      <name val="Arial"/>
      <family val="2"/>
    </font>
    <font>
      <b/>
      <sz val="9"/>
      <color theme="2"/>
      <name val="Arial"/>
      <family val="2"/>
    </font>
    <font>
      <b/>
      <sz val="9"/>
      <color rgb="FF00AEDB"/>
      <name val="Cambria"/>
      <family val="2"/>
      <scheme val="major"/>
    </font>
    <font>
      <b/>
      <sz val="12"/>
      <color indexed="17"/>
      <name val="Wingdings"/>
      <charset val="2"/>
    </font>
    <font>
      <b/>
      <sz val="7"/>
      <color theme="1"/>
      <name val="Arial"/>
      <family val="2"/>
    </font>
    <font>
      <b/>
      <sz val="9"/>
      <color rgb="FF000000"/>
      <name val="Cambria"/>
      <family val="2"/>
      <scheme val="major"/>
    </font>
    <font>
      <sz val="9"/>
      <color rgb="FF000000"/>
      <name val="Cambria"/>
      <family val="2"/>
      <scheme val="maj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FDB924"/>
      <name val="Arial"/>
      <family val="2"/>
    </font>
    <font>
      <sz val="9"/>
      <color rgb="FF00B1B0"/>
      <name val="Arial"/>
      <family val="2"/>
    </font>
    <font>
      <sz val="9"/>
      <color rgb="FFCE4652"/>
      <name val="Arial"/>
      <family val="2"/>
    </font>
    <font>
      <b/>
      <sz val="15"/>
      <color theme="0"/>
      <name val="Arial"/>
      <family val="2"/>
    </font>
    <font>
      <b/>
      <u/>
      <sz val="9"/>
      <color theme="0"/>
      <name val="Arial"/>
      <family val="2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F639F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AEAF5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2"/>
      </bottom>
      <diagonal/>
    </border>
    <border>
      <left/>
      <right/>
      <top/>
      <bottom style="thin">
        <color theme="2"/>
      </bottom>
      <diagonal/>
    </border>
    <border>
      <left style="thin">
        <color auto="1"/>
      </left>
      <right style="thin">
        <color auto="1"/>
      </right>
      <top style="thick">
        <color theme="2"/>
      </top>
      <bottom style="medium">
        <color auto="1"/>
      </bottom>
      <diagonal/>
    </border>
    <border>
      <left/>
      <right style="thin">
        <color auto="1"/>
      </right>
      <top style="thick">
        <color theme="2"/>
      </top>
      <bottom style="medium">
        <color auto="1"/>
      </bottom>
      <diagonal/>
    </border>
    <border>
      <left style="thin">
        <color auto="1"/>
      </left>
      <right/>
      <top style="thick">
        <color theme="2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2"/>
      </top>
      <bottom/>
      <diagonal/>
    </border>
    <border>
      <left/>
      <right/>
      <top style="thin">
        <color theme="2"/>
      </top>
      <bottom style="medium">
        <color theme="2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/>
      <top style="thin">
        <color auto="1"/>
      </top>
      <bottom style="double">
        <color auto="1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164" fontId="4" fillId="0" borderId="0" applyFill="0" applyBorder="0" applyAlignment="0" applyProtection="0"/>
    <xf numFmtId="164" fontId="4" fillId="0" borderId="0"/>
    <xf numFmtId="165" fontId="8" fillId="4" borderId="0" applyFill="0" applyBorder="0" applyAlignment="0" applyProtection="0">
      <alignment vertical="top"/>
    </xf>
    <xf numFmtId="166" fontId="9" fillId="5" borderId="0" applyFill="0" applyBorder="0" applyAlignment="0" applyProtection="0">
      <alignment vertical="top"/>
    </xf>
    <xf numFmtId="167" fontId="9" fillId="5" borderId="0" applyFill="0" applyBorder="0" applyAlignment="0" applyProtection="0">
      <alignment vertical="top"/>
    </xf>
    <xf numFmtId="164" fontId="10" fillId="0" borderId="0"/>
    <xf numFmtId="164" fontId="11" fillId="0" borderId="0" applyNumberFormat="0" applyFill="0" applyBorder="0" applyAlignment="0" applyProtection="0"/>
    <xf numFmtId="168" fontId="10" fillId="0" borderId="0" applyNumberFormat="0" applyFont="0" applyAlignment="0"/>
    <xf numFmtId="15" fontId="11" fillId="0" borderId="0" applyNumberFormat="0" applyFill="0" applyBorder="0" applyAlignment="0" applyProtection="0">
      <protection locked="0"/>
    </xf>
    <xf numFmtId="15" fontId="11" fillId="0" borderId="0" applyNumberFormat="0" applyFill="0" applyBorder="0" applyAlignment="0" applyProtection="0">
      <protection locked="0"/>
    </xf>
    <xf numFmtId="15" fontId="4" fillId="0" borderId="0" applyFont="0" applyFill="0" applyBorder="0" applyAlignment="0" applyProtection="0"/>
    <xf numFmtId="15" fontId="4" fillId="0" borderId="0" applyFont="0" applyFill="0" applyBorder="0" applyAlignment="0" applyProtection="0">
      <protection locked="0"/>
    </xf>
    <xf numFmtId="17" fontId="8" fillId="4" borderId="0" applyFont="0" applyFill="0" applyBorder="0" applyAlignment="0" applyProtection="0"/>
    <xf numFmtId="169" fontId="12" fillId="6" borderId="3" applyNumberFormat="0" applyFont="0" applyAlignment="0"/>
    <xf numFmtId="0" fontId="13" fillId="4" borderId="5" applyFill="0" applyProtection="0">
      <alignment horizontal="right" wrapText="1"/>
    </xf>
    <xf numFmtId="0" fontId="13" fillId="4" borderId="0" applyFill="0" applyProtection="0">
      <alignment horizontal="right" wrapText="1"/>
    </xf>
    <xf numFmtId="0" fontId="13" fillId="4" borderId="6" applyFill="0" applyAlignment="0" applyProtection="0">
      <alignment horizontal="right"/>
    </xf>
    <xf numFmtId="0" fontId="14" fillId="0" borderId="7" applyFill="0" applyProtection="0">
      <alignment horizontal="left" wrapText="1"/>
    </xf>
    <xf numFmtId="0" fontId="14" fillId="0" borderId="8" applyFill="0" applyProtection="0">
      <alignment horizontal="left" wrapText="1"/>
    </xf>
    <xf numFmtId="0" fontId="14" fillId="0" borderId="9" applyFill="0" applyProtection="0">
      <alignment horizontal="left" wrapText="1"/>
    </xf>
    <xf numFmtId="165" fontId="8" fillId="7" borderId="0" applyNumberFormat="0" applyFont="0" applyBorder="0" applyAlignment="0" applyProtection="0">
      <alignment vertical="top"/>
    </xf>
    <xf numFmtId="164" fontId="15" fillId="0" borderId="0" applyNumberFormat="0" applyFont="0" applyFill="0" applyBorder="0" applyAlignment="0">
      <protection hidden="1"/>
    </xf>
    <xf numFmtId="170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2" fontId="4" fillId="0" borderId="0"/>
    <xf numFmtId="165" fontId="8" fillId="0" borderId="0" applyFill="0" applyBorder="0" applyProtection="0"/>
    <xf numFmtId="173" fontId="4" fillId="0" borderId="0" applyFont="0" applyFill="0" applyBorder="0" applyAlignment="0" applyProtection="0"/>
    <xf numFmtId="165" fontId="16" fillId="4" borderId="0" applyNumberFormat="0" applyFill="0" applyBorder="0" applyAlignment="0" applyProtection="0">
      <alignment vertical="top"/>
    </xf>
    <xf numFmtId="165" fontId="17" fillId="0" borderId="10" applyFill="0" applyProtection="0">
      <alignment horizontal="left" vertical="top" wrapText="1"/>
    </xf>
    <xf numFmtId="165" fontId="18" fillId="0" borderId="3" applyFill="0" applyProtection="0">
      <alignment horizontal="left" vertical="top" wrapText="1"/>
    </xf>
    <xf numFmtId="165" fontId="18" fillId="0" borderId="11" applyFill="0" applyProtection="0">
      <alignment horizontal="left" vertical="top" wrapText="1"/>
    </xf>
    <xf numFmtId="174" fontId="4" fillId="0" borderId="0"/>
    <xf numFmtId="37" fontId="11" fillId="0" borderId="2" applyNumberFormat="0" applyFont="0" applyFill="0" applyAlignment="0"/>
    <xf numFmtId="165" fontId="19" fillId="5" borderId="12" applyFill="0" applyAlignment="0" applyProtection="0"/>
    <xf numFmtId="165" fontId="20" fillId="5" borderId="13" applyFill="0" applyAlignment="0" applyProtection="0"/>
    <xf numFmtId="165" fontId="21" fillId="0" borderId="0" applyNumberFormat="0" applyFill="0" applyBorder="0" applyAlignment="0" applyProtection="0">
      <alignment horizontal="left" vertical="top"/>
    </xf>
    <xf numFmtId="165" fontId="22" fillId="4" borderId="0" applyNumberFormat="0" applyFill="0" applyBorder="0" applyAlignment="0" applyProtection="0">
      <alignment vertical="top"/>
    </xf>
    <xf numFmtId="165" fontId="23" fillId="0" borderId="0" applyNumberFormat="0" applyFill="0" applyBorder="0" applyAlignment="0" applyProtection="0">
      <alignment horizontal="left" vertical="top"/>
    </xf>
    <xf numFmtId="164" fontId="4" fillId="0" borderId="3" applyNumberFormat="0" applyFont="0" applyFill="0" applyBorder="0" applyAlignment="0">
      <protection locked="0"/>
    </xf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</cellStyleXfs>
  <cellXfs count="35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Font="1"/>
    <xf numFmtId="3" fontId="0" fillId="0" borderId="0" xfId="0" applyNumberFormat="1" applyBorder="1"/>
    <xf numFmtId="3" fontId="0" fillId="0" borderId="0" xfId="0" applyNumberFormat="1" applyFont="1" applyBorder="1"/>
    <xf numFmtId="0" fontId="3" fillId="0" borderId="0" xfId="3"/>
    <xf numFmtId="0" fontId="3" fillId="2" borderId="0" xfId="3" applyFill="1"/>
    <xf numFmtId="164" fontId="5" fillId="2" borderId="0" xfId="4" applyFont="1" applyFill="1"/>
    <xf numFmtId="164" fontId="4" fillId="2" borderId="0" xfId="4" applyFill="1"/>
    <xf numFmtId="0" fontId="3" fillId="3" borderId="0" xfId="3" applyFill="1"/>
    <xf numFmtId="0" fontId="6" fillId="2" borderId="0" xfId="3" applyFont="1" applyFill="1"/>
    <xf numFmtId="0" fontId="7" fillId="0" borderId="0" xfId="3" applyFont="1"/>
    <xf numFmtId="0" fontId="24" fillId="2" borderId="0" xfId="0" applyFont="1" applyFill="1" applyAlignment="1">
      <alignment horizontal="right"/>
    </xf>
    <xf numFmtId="165" fontId="8" fillId="4" borderId="0" xfId="29" applyFill="1"/>
    <xf numFmtId="0" fontId="25" fillId="2" borderId="0" xfId="0" applyFont="1" applyFill="1" applyAlignment="1">
      <alignment horizontal="left"/>
    </xf>
    <xf numFmtId="0" fontId="26" fillId="0" borderId="0" xfId="0" applyFont="1"/>
    <xf numFmtId="9" fontId="11" fillId="6" borderId="4" xfId="2" applyFont="1" applyFill="1" applyBorder="1"/>
    <xf numFmtId="175" fontId="0" fillId="0" borderId="0" xfId="2" applyNumberFormat="1" applyFont="1"/>
    <xf numFmtId="0" fontId="0" fillId="0" borderId="2" xfId="0" applyBorder="1"/>
    <xf numFmtId="3" fontId="1" fillId="0" borderId="2" xfId="0" applyNumberFormat="1" applyFont="1" applyBorder="1"/>
    <xf numFmtId="3" fontId="1" fillId="0" borderId="1" xfId="0" applyNumberFormat="1" applyFont="1" applyBorder="1"/>
    <xf numFmtId="1" fontId="11" fillId="6" borderId="4" xfId="2" applyNumberFormat="1" applyFont="1" applyFill="1" applyBorder="1"/>
    <xf numFmtId="3" fontId="0" fillId="0" borderId="14" xfId="0" applyNumberFormat="1" applyBorder="1"/>
    <xf numFmtId="0" fontId="1" fillId="0" borderId="0" xfId="0" applyFont="1" applyFill="1" applyBorder="1"/>
    <xf numFmtId="3" fontId="1" fillId="0" borderId="14" xfId="0" applyNumberFormat="1" applyFont="1" applyBorder="1"/>
    <xf numFmtId="10" fontId="1" fillId="0" borderId="1" xfId="0" applyNumberFormat="1" applyFont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3" fontId="1" fillId="0" borderId="0" xfId="0" applyNumberFormat="1" applyFont="1" applyBorder="1"/>
    <xf numFmtId="0" fontId="0" fillId="0" borderId="14" xfId="0" applyBorder="1"/>
    <xf numFmtId="3" fontId="1" fillId="0" borderId="15" xfId="0" applyNumberFormat="1" applyFont="1" applyBorder="1"/>
    <xf numFmtId="3" fontId="0" fillId="8" borderId="3" xfId="0" applyNumberFormat="1" applyFill="1" applyBorder="1"/>
    <xf numFmtId="176" fontId="11" fillId="6" borderId="4" xfId="1" applyNumberFormat="1" applyFont="1" applyFill="1" applyBorder="1"/>
  </cellXfs>
  <cellStyles count="49">
    <cellStyle name="'" xfId="5"/>
    <cellStyle name="# - numbers" xfId="6"/>
    <cellStyle name="# - Percent" xfId="7"/>
    <cellStyle name="# - x Multiples" xfId="8"/>
    <cellStyle name="1,comma" xfId="9"/>
    <cellStyle name="b" xfId="10"/>
    <cellStyle name="blank" xfId="11"/>
    <cellStyle name="Blue" xfId="12"/>
    <cellStyle name="Blue 2" xfId="13"/>
    <cellStyle name="Comma" xfId="1" builtinId="3"/>
    <cellStyle name="d" xfId="14"/>
    <cellStyle name="date" xfId="15"/>
    <cellStyle name="Dates (mmm-yy) v2" xfId="16"/>
    <cellStyle name="Followed Hyperlink" xfId="44" builtinId="9" hidden="1"/>
    <cellStyle name="Followed Hyperlink" xfId="46" builtinId="9" hidden="1"/>
    <cellStyle name="Followed Hyperlink" xfId="48" builtinId="9" hidden="1"/>
    <cellStyle name="hard no." xfId="17"/>
    <cellStyle name="Heading: fin base" xfId="18"/>
    <cellStyle name="Heading: fin no borders" xfId="19"/>
    <cellStyle name="Heading: fin upper" xfId="20"/>
    <cellStyle name="Heading: Text table" xfId="21"/>
    <cellStyle name="Heading: Text table (1st column)" xfId="22"/>
    <cellStyle name="Heading: Text table (last column)" xfId="23"/>
    <cellStyle name="Highlight" xfId="24"/>
    <cellStyle name="Hyperlink" xfId="43" builtinId="8" hidden="1"/>
    <cellStyle name="Hyperlink" xfId="45" builtinId="8" hidden="1"/>
    <cellStyle name="Hyperlink" xfId="47" builtinId="8" hidden="1"/>
    <cellStyle name="Locked" xfId="25"/>
    <cellStyle name="m" xfId="26"/>
    <cellStyle name="multiple" xfId="27"/>
    <cellStyle name="Normal" xfId="0" builtinId="0"/>
    <cellStyle name="Normal 2" xfId="4"/>
    <cellStyle name="Normal 3" xfId="28"/>
    <cellStyle name="Normal 4" xfId="29"/>
    <cellStyle name="Normal 4 2" xfId="3"/>
    <cellStyle name="p" xfId="30"/>
    <cellStyle name="Percent" xfId="2" builtinId="5"/>
    <cellStyle name="Source:" xfId="31"/>
    <cellStyle name="Text table: 1st column rows" xfId="32"/>
    <cellStyle name="Text table: centre columns and rows" xfId="33"/>
    <cellStyle name="Text table: last column" xfId="34"/>
    <cellStyle name="times" xfId="35"/>
    <cellStyle name="Topline" xfId="36"/>
    <cellStyle name="Totals: Sub-total" xfId="37"/>
    <cellStyle name="Totals: Total" xfId="38"/>
    <cellStyle name="Traffic light: amber" xfId="39"/>
    <cellStyle name="Traffic light: Green" xfId="40"/>
    <cellStyle name="Traffic light: Red" xfId="41"/>
    <cellStyle name="Unlocked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2954655</xdr:colOff>
      <xdr:row>1</xdr:row>
      <xdr:rowOff>6985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54655" cy="9785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2954655</xdr:colOff>
      <xdr:row>1</xdr:row>
      <xdr:rowOff>6985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54655" cy="97853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scoli/Documents/Clients/DB/London/ATP%202010/Materials/Modeling/Exam/Documents%20and%20Settings/jpinedo/Desktop/Final%20versions/Modelling/Forecasting%20Models/Cadbury%20lite%2007%20answe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ndicrescenzo/Local%20Settings/Temporary%20Internet%20Files/Content.Outlook/AV5RIX6C/PPB%20Advisory_Databook_Proforma_19%20April%202011_SHELL%20(3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troduction"/>
      <sheetName val="Cover"/>
      <sheetName val="Assumptions"/>
      <sheetName val="Calcs"/>
      <sheetName val="Debt"/>
      <sheetName val="IS"/>
      <sheetName val="BS"/>
      <sheetName val="CFS"/>
      <sheetName val="Ratios"/>
    </sheetNames>
    <sheetDataSet>
      <sheetData sheetId="0"/>
      <sheetData sheetId="1">
        <row r="10">
          <cell r="C10" t="str">
            <v>Cadbury Schweppes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FS"/>
      <sheetName val="Cover"/>
      <sheetName val="Setup"/>
      <sheetName val="Syle guide"/>
      <sheetName val="Abb"/>
      <sheetName val="Contents"/>
      <sheetName val="PL_1"/>
      <sheetName val="GS&amp;A"/>
      <sheetName val="CI"/>
      <sheetName val="PL_2"/>
      <sheetName val="CF_1"/>
      <sheetName val="BS_1"/>
      <sheetName val="BS_2"/>
      <sheetName val="BS_3"/>
      <sheetName val="IA_1"/>
      <sheetName val="IA_2"/>
      <sheetName val="IA_3"/>
      <sheetName val="IA_4"/>
      <sheetName val="IA_5"/>
      <sheetName val="IA_6"/>
      <sheetName val="IA_7"/>
      <sheetName val="IA_8"/>
      <sheetName val="IA_9"/>
      <sheetName val="IA_10"/>
      <sheetName val="L "/>
      <sheetName val="Sheet1"/>
      <sheetName val="Copy sheet"/>
    </sheetNames>
    <sheetDataSet>
      <sheetData sheetId="0"/>
      <sheetData sheetId="1"/>
      <sheetData sheetId="2">
        <row r="12">
          <cell r="F12" t="str">
            <v>Project Test Databook</v>
          </cell>
        </row>
      </sheetData>
      <sheetData sheetId="3"/>
      <sheetData sheetId="4"/>
      <sheetData sheetId="5"/>
      <sheetData sheetId="6">
        <row r="9">
          <cell r="E9">
            <v>3</v>
          </cell>
        </row>
      </sheetData>
      <sheetData sheetId="7"/>
      <sheetData sheetId="8"/>
      <sheetData sheetId="9"/>
      <sheetData sheetId="10">
        <row r="35">
          <cell r="F35">
            <v>0</v>
          </cell>
        </row>
      </sheetData>
      <sheetData sheetId="11">
        <row r="43">
          <cell r="E43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showGridLines="0" workbookViewId="0">
      <selection activeCell="A4" sqref="A4"/>
    </sheetView>
  </sheetViews>
  <sheetFormatPr baseColWidth="10" defaultColWidth="0" defaultRowHeight="15" x14ac:dyDescent="0"/>
  <cols>
    <col min="1" max="1" width="44.5" style="6" customWidth="1"/>
    <col min="2" max="6" width="36.83203125" style="6" customWidth="1"/>
    <col min="7" max="13" width="0" style="6" hidden="1" customWidth="1"/>
    <col min="14" max="16384" width="12.5" style="6" hidden="1"/>
  </cols>
  <sheetData>
    <row r="1" spans="1:13" ht="77" customHeight="1">
      <c r="A1" s="7"/>
      <c r="B1" s="7"/>
      <c r="C1" s="7"/>
      <c r="D1" s="7"/>
      <c r="E1" s="7"/>
      <c r="F1" s="7"/>
    </row>
    <row r="2" spans="1:13" ht="15" customHeight="1">
      <c r="A2" s="8"/>
      <c r="B2" s="9"/>
      <c r="C2" s="9"/>
      <c r="D2" s="9"/>
      <c r="E2" s="9"/>
      <c r="F2" s="7"/>
      <c r="G2" s="10"/>
      <c r="H2" s="10"/>
      <c r="I2" s="10"/>
      <c r="J2" s="10"/>
      <c r="K2" s="10"/>
      <c r="L2" s="10"/>
      <c r="M2" s="10"/>
    </row>
    <row r="3" spans="1:13">
      <c r="A3" s="7"/>
      <c r="B3" s="7"/>
      <c r="C3" s="7"/>
      <c r="D3" s="7"/>
      <c r="E3" s="7"/>
      <c r="F3" s="7"/>
      <c r="G3" s="10"/>
      <c r="H3" s="10"/>
      <c r="I3" s="10"/>
      <c r="J3" s="10"/>
      <c r="K3" s="10"/>
      <c r="L3" s="10"/>
      <c r="M3" s="10"/>
    </row>
    <row r="4" spans="1:13" ht="23">
      <c r="A4" s="8" t="s">
        <v>33</v>
      </c>
      <c r="B4" s="7"/>
      <c r="C4" s="7"/>
      <c r="D4" s="7"/>
      <c r="E4" s="7"/>
      <c r="F4" s="7"/>
      <c r="G4" s="10"/>
      <c r="H4" s="10"/>
      <c r="I4" s="10"/>
      <c r="J4" s="10"/>
      <c r="K4" s="10"/>
      <c r="L4" s="10"/>
      <c r="M4" s="10"/>
    </row>
    <row r="5" spans="1:13">
      <c r="A5" s="7"/>
      <c r="B5" s="7"/>
      <c r="C5" s="7"/>
      <c r="D5" s="7"/>
      <c r="E5" s="7"/>
      <c r="F5" s="7"/>
      <c r="G5" s="10"/>
      <c r="H5" s="10"/>
      <c r="I5" s="10"/>
      <c r="J5" s="10"/>
      <c r="K5" s="10"/>
      <c r="L5" s="10"/>
      <c r="M5" s="10"/>
    </row>
    <row r="6" spans="1:13">
      <c r="A6" s="11"/>
      <c r="B6" s="7"/>
      <c r="C6" s="7"/>
      <c r="D6" s="7"/>
      <c r="E6" s="7"/>
      <c r="F6" s="7"/>
      <c r="G6" s="10"/>
      <c r="H6" s="10"/>
      <c r="I6" s="10"/>
      <c r="J6" s="10"/>
      <c r="K6" s="10"/>
      <c r="L6" s="10"/>
      <c r="M6" s="10"/>
    </row>
    <row r="7" spans="1:13">
      <c r="A7" s="7"/>
      <c r="B7" s="7"/>
      <c r="C7" s="7"/>
      <c r="D7" s="7"/>
      <c r="E7" s="7"/>
      <c r="F7" s="7"/>
      <c r="G7" s="10"/>
      <c r="H7" s="10"/>
      <c r="I7" s="10"/>
      <c r="J7" s="10"/>
      <c r="K7" s="10"/>
      <c r="L7" s="10"/>
      <c r="M7" s="10"/>
    </row>
    <row r="9" spans="1:13" ht="18">
      <c r="A9" s="12"/>
    </row>
    <row r="10" spans="1:13" ht="18">
      <c r="A10" s="12"/>
    </row>
  </sheetData>
  <pageMargins left="0.75" right="0.75" top="1" bottom="1" header="0.5" footer="0.5"/>
  <pageSetup paperSize="9"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baseColWidth="10" defaultColWidth="0" defaultRowHeight="14" x14ac:dyDescent="0"/>
  <cols>
    <col min="1" max="1" width="3.5" customWidth="1"/>
    <col min="2" max="2" width="38.5" customWidth="1"/>
    <col min="3" max="3" width="11.6640625" bestFit="1" customWidth="1"/>
    <col min="4" max="4" width="11.83203125" bestFit="1" customWidth="1"/>
    <col min="5" max="13" width="10.1640625" bestFit="1" customWidth="1"/>
    <col min="14" max="21" width="9.1640625" customWidth="1"/>
    <col min="22" max="16384" width="9.1640625" hidden="1"/>
  </cols>
  <sheetData>
    <row r="1" spans="1:21" s="14" customFormat="1" ht="23">
      <c r="A1" s="8" t="s">
        <v>33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s="14" customFormat="1" ht="12" customHeight="1">
      <c r="A2" s="15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s="14" customFormat="1" ht="12" customHeight="1">
      <c r="A3" s="15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</row>
    <row r="4" spans="1:21" s="14" customFormat="1" ht="12" customHeight="1"/>
    <row r="5" spans="1:21">
      <c r="A5" s="2" t="s">
        <v>19</v>
      </c>
      <c r="B5" s="2"/>
    </row>
    <row r="6" spans="1:21">
      <c r="B6" t="s">
        <v>3</v>
      </c>
      <c r="D6" s="34">
        <f>1.6*10^6</f>
        <v>1600000</v>
      </c>
    </row>
    <row r="7" spans="1:21">
      <c r="B7" t="s">
        <v>7</v>
      </c>
      <c r="D7" s="34">
        <v>10000</v>
      </c>
    </row>
    <row r="8" spans="1:21">
      <c r="B8" t="s">
        <v>8</v>
      </c>
      <c r="D8" s="34">
        <v>10000</v>
      </c>
    </row>
    <row r="9" spans="1:21" ht="15" thickBot="1">
      <c r="D9" s="21">
        <f>SUM(D6:D8)</f>
        <v>1620000</v>
      </c>
    </row>
    <row r="10" spans="1:21" ht="15" thickTop="1">
      <c r="D10" s="4"/>
    </row>
    <row r="11" spans="1:21">
      <c r="A11" s="2" t="s">
        <v>18</v>
      </c>
      <c r="D11" s="4"/>
    </row>
    <row r="12" spans="1:21">
      <c r="B12" t="s">
        <v>0</v>
      </c>
      <c r="D12" s="34">
        <f>D9-D13</f>
        <v>720000</v>
      </c>
    </row>
    <row r="13" spans="1:21">
      <c r="B13" t="s">
        <v>5</v>
      </c>
      <c r="D13" s="34">
        <v>900000</v>
      </c>
    </row>
    <row r="14" spans="1:21" ht="15" thickBot="1">
      <c r="D14" s="21">
        <f>SUM(D12:D13)</f>
        <v>1620000</v>
      </c>
    </row>
    <row r="15" spans="1:21" ht="15" thickTop="1">
      <c r="D15" s="30"/>
    </row>
    <row r="16" spans="1:21">
      <c r="A16" s="2" t="s">
        <v>32</v>
      </c>
      <c r="C16" s="30"/>
      <c r="D16" s="34">
        <v>3200000</v>
      </c>
    </row>
    <row r="18" spans="1:2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</row>
    <row r="19" spans="1:21">
      <c r="A19" s="2" t="s">
        <v>17</v>
      </c>
    </row>
    <row r="20" spans="1:21">
      <c r="B20" s="2" t="s">
        <v>10</v>
      </c>
      <c r="D20" s="2">
        <f>C20+1</f>
        <v>1</v>
      </c>
      <c r="E20" s="2">
        <f t="shared" ref="E20:M20" si="0">D20+1</f>
        <v>2</v>
      </c>
      <c r="F20" s="2">
        <f t="shared" si="0"/>
        <v>3</v>
      </c>
      <c r="G20" s="2">
        <f t="shared" si="0"/>
        <v>4</v>
      </c>
      <c r="H20" s="2">
        <f t="shared" si="0"/>
        <v>5</v>
      </c>
      <c r="I20" s="2">
        <f t="shared" si="0"/>
        <v>6</v>
      </c>
      <c r="J20" s="2">
        <f t="shared" si="0"/>
        <v>7</v>
      </c>
      <c r="K20" s="2">
        <f t="shared" si="0"/>
        <v>8</v>
      </c>
      <c r="L20" s="2">
        <f t="shared" si="0"/>
        <v>9</v>
      </c>
      <c r="M20" s="2">
        <f t="shared" si="0"/>
        <v>10</v>
      </c>
    </row>
    <row r="21" spans="1:21">
      <c r="B21" t="s">
        <v>4</v>
      </c>
      <c r="D21" s="1">
        <f>$D$6</f>
        <v>1600000</v>
      </c>
      <c r="E21" s="1">
        <f>D23</f>
        <v>1714837.5400580689</v>
      </c>
      <c r="F21" s="1">
        <f t="shared" ref="F21:M21" si="1">E23</f>
        <v>1837917.3679952559</v>
      </c>
      <c r="G21" s="1">
        <f t="shared" si="1"/>
        <v>1969831.0613518658</v>
      </c>
      <c r="H21" s="1">
        <f t="shared" si="1"/>
        <v>2111212.6572366306</v>
      </c>
      <c r="I21" s="1">
        <f t="shared" si="1"/>
        <v>2262741.6997969518</v>
      </c>
      <c r="J21" s="1">
        <f t="shared" si="1"/>
        <v>2425146.5064166365</v>
      </c>
      <c r="K21" s="1">
        <f t="shared" si="1"/>
        <v>2599207.6683399533</v>
      </c>
      <c r="L21" s="1">
        <f t="shared" si="1"/>
        <v>2785761.8025475969</v>
      </c>
      <c r="M21" s="1">
        <f t="shared" si="1"/>
        <v>2985705.5729177832</v>
      </c>
    </row>
    <row r="22" spans="1:21">
      <c r="B22" t="s">
        <v>2</v>
      </c>
      <c r="D22" s="1">
        <f>D$21*((($D$16/$D$6)^(1/10))-1)</f>
        <v>114837.540058069</v>
      </c>
      <c r="E22" s="1">
        <f t="shared" ref="E22:M22" si="2">E$21*((($D$16/$D$6)^(1/10))-1)</f>
        <v>123079.82793718688</v>
      </c>
      <c r="F22" s="1">
        <f t="shared" si="2"/>
        <v>131913.69335660996</v>
      </c>
      <c r="G22" s="1">
        <f t="shared" si="2"/>
        <v>141381.59588476468</v>
      </c>
      <c r="H22" s="1">
        <f t="shared" si="2"/>
        <v>151529.04256032116</v>
      </c>
      <c r="I22" s="1">
        <f t="shared" si="2"/>
        <v>162404.80661968476</v>
      </c>
      <c r="J22" s="1">
        <f t="shared" si="2"/>
        <v>174061.16192331663</v>
      </c>
      <c r="K22" s="1">
        <f t="shared" si="2"/>
        <v>186554.13420764345</v>
      </c>
      <c r="L22" s="1">
        <f t="shared" si="2"/>
        <v>199943.77037018636</v>
      </c>
      <c r="M22" s="1">
        <f t="shared" si="2"/>
        <v>214294.42708221613</v>
      </c>
    </row>
    <row r="23" spans="1:21">
      <c r="B23" s="2" t="s">
        <v>11</v>
      </c>
      <c r="D23" s="20">
        <f>SUM(D21:D22)</f>
        <v>1714837.5400580689</v>
      </c>
      <c r="E23" s="20">
        <f t="shared" ref="E23:M23" si="3">SUM(E21:E22)</f>
        <v>1837917.3679952559</v>
      </c>
      <c r="F23" s="20">
        <f t="shared" si="3"/>
        <v>1969831.0613518658</v>
      </c>
      <c r="G23" s="20">
        <f t="shared" si="3"/>
        <v>2111212.6572366306</v>
      </c>
      <c r="H23" s="20">
        <f t="shared" si="3"/>
        <v>2262741.6997969518</v>
      </c>
      <c r="I23" s="20">
        <f t="shared" si="3"/>
        <v>2425146.5064166365</v>
      </c>
      <c r="J23" s="20">
        <f t="shared" si="3"/>
        <v>2599207.6683399533</v>
      </c>
      <c r="K23" s="20">
        <f t="shared" si="3"/>
        <v>2785761.8025475969</v>
      </c>
      <c r="L23" s="20">
        <f t="shared" si="3"/>
        <v>2985705.5729177832</v>
      </c>
      <c r="M23" s="20">
        <f t="shared" si="3"/>
        <v>3199999.9999999991</v>
      </c>
    </row>
    <row r="24" spans="1:21">
      <c r="D24" s="18"/>
      <c r="E24" s="18"/>
      <c r="F24" s="18"/>
      <c r="G24" s="18"/>
      <c r="H24" s="18"/>
      <c r="I24" s="18"/>
      <c r="J24" s="18"/>
      <c r="K24" s="18"/>
      <c r="L24" s="18"/>
      <c r="M24" s="18"/>
    </row>
    <row r="25" spans="1:21">
      <c r="D25" s="18"/>
      <c r="E25" s="18"/>
      <c r="F25" s="18"/>
      <c r="G25" s="18"/>
      <c r="H25" s="18"/>
      <c r="I25" s="18"/>
      <c r="J25" s="18"/>
      <c r="K25" s="18"/>
      <c r="L25" s="18"/>
      <c r="M25" s="18"/>
    </row>
    <row r="26" spans="1:21" s="19" customFormat="1"/>
    <row r="27" spans="1:21">
      <c r="A27" s="2" t="s">
        <v>16</v>
      </c>
    </row>
    <row r="28" spans="1:21">
      <c r="B28" t="s">
        <v>12</v>
      </c>
      <c r="D28" s="34">
        <v>83200</v>
      </c>
      <c r="E28" s="1">
        <f t="shared" ref="E28:M28" si="4">D28*(1+E29)</f>
        <v>84864</v>
      </c>
      <c r="F28" s="1">
        <f t="shared" si="4"/>
        <v>86561.279999999999</v>
      </c>
      <c r="G28" s="1">
        <f t="shared" si="4"/>
        <v>90889.343999999997</v>
      </c>
      <c r="H28" s="1">
        <f t="shared" si="4"/>
        <v>95433.811199999996</v>
      </c>
      <c r="I28" s="1">
        <f t="shared" si="4"/>
        <v>100205.50176</v>
      </c>
      <c r="J28" s="1">
        <f t="shared" si="4"/>
        <v>105215.77684800001</v>
      </c>
      <c r="K28" s="1">
        <f t="shared" si="4"/>
        <v>110476.56569040002</v>
      </c>
      <c r="L28" s="1">
        <f t="shared" si="4"/>
        <v>116000.39397492002</v>
      </c>
      <c r="M28" s="1">
        <f t="shared" si="4"/>
        <v>121800.41367366603</v>
      </c>
    </row>
    <row r="29" spans="1:21">
      <c r="B29" s="16" t="s">
        <v>9</v>
      </c>
      <c r="E29" s="17">
        <v>0.02</v>
      </c>
      <c r="F29" s="17">
        <v>0.02</v>
      </c>
      <c r="G29" s="17">
        <v>0.05</v>
      </c>
      <c r="H29" s="17">
        <v>0.05</v>
      </c>
      <c r="I29" s="17">
        <v>0.05</v>
      </c>
      <c r="J29" s="17">
        <v>0.05</v>
      </c>
      <c r="K29" s="17">
        <v>0.05</v>
      </c>
      <c r="L29" s="17">
        <v>0.05</v>
      </c>
      <c r="M29" s="17">
        <v>0.05</v>
      </c>
    </row>
    <row r="30" spans="1:21">
      <c r="B30" t="s">
        <v>25</v>
      </c>
      <c r="C30" s="17">
        <v>0.09</v>
      </c>
      <c r="D30" s="1">
        <f>-D$28*$C$30</f>
        <v>-7488</v>
      </c>
      <c r="E30" s="1">
        <f t="shared" ref="E30:M30" si="5">-E$28*$C$30</f>
        <v>-7637.7599999999993</v>
      </c>
      <c r="F30" s="1">
        <f t="shared" si="5"/>
        <v>-7790.5151999999998</v>
      </c>
      <c r="G30" s="1">
        <f t="shared" si="5"/>
        <v>-8180.0409599999994</v>
      </c>
      <c r="H30" s="1">
        <f t="shared" si="5"/>
        <v>-8589.0430079999987</v>
      </c>
      <c r="I30" s="1">
        <f t="shared" si="5"/>
        <v>-9018.4951583999991</v>
      </c>
      <c r="J30" s="1">
        <f t="shared" si="5"/>
        <v>-9469.419916320001</v>
      </c>
      <c r="K30" s="1">
        <f t="shared" si="5"/>
        <v>-9942.8909121360011</v>
      </c>
      <c r="L30" s="1">
        <f t="shared" si="5"/>
        <v>-10440.035457742802</v>
      </c>
      <c r="M30" s="1">
        <f t="shared" si="5"/>
        <v>-10962.037230629941</v>
      </c>
    </row>
    <row r="31" spans="1:21">
      <c r="B31" t="s">
        <v>26</v>
      </c>
      <c r="C31" s="17">
        <v>0.05</v>
      </c>
      <c r="D31" s="1">
        <f>-D$28*$C$31</f>
        <v>-4160</v>
      </c>
      <c r="E31" s="1">
        <f t="shared" ref="E31:M31" si="6">-E$28*$C$31</f>
        <v>-4243.2</v>
      </c>
      <c r="F31" s="1">
        <f t="shared" si="6"/>
        <v>-4328.0640000000003</v>
      </c>
      <c r="G31" s="1">
        <f t="shared" si="6"/>
        <v>-4544.4672</v>
      </c>
      <c r="H31" s="1">
        <f t="shared" si="6"/>
        <v>-4771.69056</v>
      </c>
      <c r="I31" s="1">
        <f t="shared" si="6"/>
        <v>-5010.2750880000003</v>
      </c>
      <c r="J31" s="1">
        <f t="shared" si="6"/>
        <v>-5260.7888424000012</v>
      </c>
      <c r="K31" s="1">
        <f t="shared" si="6"/>
        <v>-5523.828284520001</v>
      </c>
      <c r="L31" s="1">
        <f t="shared" si="6"/>
        <v>-5800.0196987460013</v>
      </c>
      <c r="M31" s="1">
        <f t="shared" si="6"/>
        <v>-6090.0206836833022</v>
      </c>
    </row>
    <row r="32" spans="1:21">
      <c r="B32" s="2" t="s">
        <v>15</v>
      </c>
      <c r="C32" s="3"/>
      <c r="D32" s="20">
        <f>SUM(D30:D31)+D28</f>
        <v>71552</v>
      </c>
      <c r="E32" s="20">
        <f t="shared" ref="E32:M32" si="7">SUM(E30:E31)+E28</f>
        <v>72983.040000000008</v>
      </c>
      <c r="F32" s="20">
        <f t="shared" si="7"/>
        <v>74442.700799999991</v>
      </c>
      <c r="G32" s="20">
        <f t="shared" si="7"/>
        <v>78164.83584</v>
      </c>
      <c r="H32" s="20">
        <f t="shared" si="7"/>
        <v>82073.077632</v>
      </c>
      <c r="I32" s="20">
        <f t="shared" si="7"/>
        <v>86176.731513599996</v>
      </c>
      <c r="J32" s="20">
        <f t="shared" si="7"/>
        <v>90485.568089280001</v>
      </c>
      <c r="K32" s="20">
        <f t="shared" si="7"/>
        <v>95009.846493744015</v>
      </c>
      <c r="L32" s="20">
        <f t="shared" si="7"/>
        <v>99760.338818431221</v>
      </c>
      <c r="M32" s="20">
        <f t="shared" si="7"/>
        <v>104748.35575935279</v>
      </c>
    </row>
    <row r="34" spans="1:13">
      <c r="B34" t="s">
        <v>24</v>
      </c>
      <c r="C34" s="17">
        <v>0.05</v>
      </c>
      <c r="D34" s="1">
        <f>-D$45*$C$34</f>
        <v>-45000</v>
      </c>
      <c r="E34" s="1">
        <f t="shared" ref="E34:M34" si="8">-E$45*$C$34</f>
        <v>-44137.06</v>
      </c>
      <c r="F34" s="1">
        <f t="shared" si="8"/>
        <v>-43199.565650000004</v>
      </c>
      <c r="G34" s="1">
        <f t="shared" si="8"/>
        <v>-42184.163757625007</v>
      </c>
      <c r="H34" s="1">
        <f t="shared" si="8"/>
        <v>-41014.791914947818</v>
      </c>
      <c r="I34" s="1">
        <f t="shared" si="8"/>
        <v>-39680.397629143619</v>
      </c>
      <c r="J34" s="1">
        <f t="shared" si="8"/>
        <v>-38169.266777898789</v>
      </c>
      <c r="K34" s="1">
        <f t="shared" si="8"/>
        <v>-36468.986985278898</v>
      </c>
      <c r="L34" s="1">
        <f t="shared" si="8"/>
        <v>-34566.40905125378</v>
      </c>
      <c r="M34" s="1">
        <f t="shared" si="8"/>
        <v>-32447.606333820517</v>
      </c>
    </row>
    <row r="36" spans="1:13">
      <c r="B36" s="2" t="s">
        <v>13</v>
      </c>
      <c r="D36" s="20">
        <f>D32+D34</f>
        <v>26552</v>
      </c>
      <c r="E36" s="20">
        <f t="shared" ref="E36:M36" si="9">E32+E34</f>
        <v>28845.98000000001</v>
      </c>
      <c r="F36" s="20">
        <f t="shared" si="9"/>
        <v>31243.135149999987</v>
      </c>
      <c r="G36" s="20">
        <f t="shared" si="9"/>
        <v>35980.672082374993</v>
      </c>
      <c r="H36" s="20">
        <f t="shared" si="9"/>
        <v>41058.285717052182</v>
      </c>
      <c r="I36" s="20">
        <f t="shared" si="9"/>
        <v>46496.333884456377</v>
      </c>
      <c r="J36" s="20">
        <f t="shared" si="9"/>
        <v>52316.301311381212</v>
      </c>
      <c r="K36" s="20">
        <f t="shared" si="9"/>
        <v>58540.859508465117</v>
      </c>
      <c r="L36" s="20">
        <f t="shared" si="9"/>
        <v>65193.92976717744</v>
      </c>
      <c r="M36" s="20">
        <f t="shared" si="9"/>
        <v>72300.749425532282</v>
      </c>
    </row>
    <row r="37" spans="1:13"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>
      <c r="B38" t="s">
        <v>23</v>
      </c>
      <c r="C38" s="17">
        <v>0.35</v>
      </c>
      <c r="D38" s="1">
        <f>-D$36*$C$38</f>
        <v>-9293.1999999999989</v>
      </c>
      <c r="E38" s="1">
        <f t="shared" ref="E38:M38" si="10">-E$36*$C$38</f>
        <v>-10096.093000000003</v>
      </c>
      <c r="F38" s="1">
        <f t="shared" si="10"/>
        <v>-10935.097302499995</v>
      </c>
      <c r="G38" s="1">
        <f t="shared" si="10"/>
        <v>-12593.235228831247</v>
      </c>
      <c r="H38" s="1">
        <f t="shared" si="10"/>
        <v>-14370.400000968262</v>
      </c>
      <c r="I38" s="1">
        <f t="shared" si="10"/>
        <v>-16273.71685955973</v>
      </c>
      <c r="J38" s="1">
        <f t="shared" si="10"/>
        <v>-18310.705458983422</v>
      </c>
      <c r="K38" s="1">
        <f t="shared" si="10"/>
        <v>-20489.30082796279</v>
      </c>
      <c r="L38" s="1">
        <f t="shared" si="10"/>
        <v>-22817.875418512103</v>
      </c>
      <c r="M38" s="1">
        <f t="shared" si="10"/>
        <v>-25305.262298936297</v>
      </c>
    </row>
    <row r="40" spans="1:13" ht="15" thickBot="1">
      <c r="B40" s="2" t="s">
        <v>14</v>
      </c>
      <c r="D40" s="21">
        <f>D38+D36</f>
        <v>17258.800000000003</v>
      </c>
      <c r="E40" s="21">
        <f t="shared" ref="E40:M40" si="11">E38+E36</f>
        <v>18749.88700000001</v>
      </c>
      <c r="F40" s="21">
        <f t="shared" si="11"/>
        <v>20308.037847499992</v>
      </c>
      <c r="G40" s="21">
        <f t="shared" si="11"/>
        <v>23387.436853543746</v>
      </c>
      <c r="H40" s="21">
        <f t="shared" si="11"/>
        <v>26687.885716083918</v>
      </c>
      <c r="I40" s="21">
        <f t="shared" si="11"/>
        <v>30222.617024896645</v>
      </c>
      <c r="J40" s="21">
        <f t="shared" si="11"/>
        <v>34005.59585239779</v>
      </c>
      <c r="K40" s="21">
        <f t="shared" si="11"/>
        <v>38051.558680502327</v>
      </c>
      <c r="L40" s="21">
        <f t="shared" si="11"/>
        <v>42376.054348665333</v>
      </c>
      <c r="M40" s="21">
        <f t="shared" si="11"/>
        <v>46995.487126595981</v>
      </c>
    </row>
    <row r="41" spans="1:13" ht="15" thickTop="1">
      <c r="B41" s="2"/>
      <c r="D41" s="30"/>
      <c r="E41" s="30"/>
      <c r="F41" s="30"/>
      <c r="G41" s="30"/>
      <c r="H41" s="30"/>
      <c r="I41" s="30"/>
      <c r="J41" s="30"/>
      <c r="K41" s="30"/>
      <c r="L41" s="30"/>
      <c r="M41" s="30"/>
    </row>
    <row r="43" spans="1:13" s="19" customFormat="1"/>
    <row r="44" spans="1:13">
      <c r="A44" s="2" t="s">
        <v>5</v>
      </c>
      <c r="B44" s="2"/>
    </row>
    <row r="45" spans="1:13">
      <c r="B45" t="s">
        <v>21</v>
      </c>
      <c r="D45" s="1">
        <f>D13</f>
        <v>900000</v>
      </c>
      <c r="E45" s="1">
        <f>D47</f>
        <v>882741.2</v>
      </c>
      <c r="F45" s="1">
        <f t="shared" ref="F45:M45" si="12">E47</f>
        <v>863991.31299999997</v>
      </c>
      <c r="G45" s="1">
        <f t="shared" si="12"/>
        <v>843683.27515250002</v>
      </c>
      <c r="H45" s="1">
        <f t="shared" si="12"/>
        <v>820295.83829895628</v>
      </c>
      <c r="I45" s="1">
        <f t="shared" si="12"/>
        <v>793607.95258287236</v>
      </c>
      <c r="J45" s="1">
        <f t="shared" si="12"/>
        <v>763385.33555797569</v>
      </c>
      <c r="K45" s="1">
        <f t="shared" si="12"/>
        <v>729379.73970557796</v>
      </c>
      <c r="L45" s="1">
        <f t="shared" si="12"/>
        <v>691328.18102507561</v>
      </c>
      <c r="M45" s="1">
        <f t="shared" si="12"/>
        <v>648952.12667641032</v>
      </c>
    </row>
    <row r="46" spans="1:13">
      <c r="B46" t="s">
        <v>22</v>
      </c>
      <c r="D46" s="1">
        <f>-D40</f>
        <v>-17258.800000000003</v>
      </c>
      <c r="E46" s="1">
        <f>-E40</f>
        <v>-18749.88700000001</v>
      </c>
      <c r="F46" s="1">
        <f t="shared" ref="F46:M46" si="13">-F40</f>
        <v>-20308.037847499992</v>
      </c>
      <c r="G46" s="1">
        <f t="shared" si="13"/>
        <v>-23387.436853543746</v>
      </c>
      <c r="H46" s="1">
        <f t="shared" si="13"/>
        <v>-26687.885716083918</v>
      </c>
      <c r="I46" s="1">
        <f t="shared" si="13"/>
        <v>-30222.617024896645</v>
      </c>
      <c r="J46" s="1">
        <f t="shared" si="13"/>
        <v>-34005.59585239779</v>
      </c>
      <c r="K46" s="1">
        <f t="shared" si="13"/>
        <v>-38051.558680502327</v>
      </c>
      <c r="L46" s="1">
        <f t="shared" si="13"/>
        <v>-42376.054348665333</v>
      </c>
      <c r="M46" s="1">
        <f t="shared" si="13"/>
        <v>-46995.487126595981</v>
      </c>
    </row>
    <row r="47" spans="1:13">
      <c r="B47" s="2" t="s">
        <v>20</v>
      </c>
      <c r="D47" s="20">
        <f>SUM(D45:D46)</f>
        <v>882741.2</v>
      </c>
      <c r="E47" s="20">
        <f>SUM(E45:E46)</f>
        <v>863991.31299999997</v>
      </c>
      <c r="F47" s="20">
        <f t="shared" ref="F47:M47" si="14">SUM(F45:F46)</f>
        <v>843683.27515250002</v>
      </c>
      <c r="G47" s="20">
        <f t="shared" si="14"/>
        <v>820295.83829895628</v>
      </c>
      <c r="H47" s="20">
        <f t="shared" si="14"/>
        <v>793607.95258287236</v>
      </c>
      <c r="I47" s="20">
        <f t="shared" si="14"/>
        <v>763385.33555797569</v>
      </c>
      <c r="J47" s="20">
        <f t="shared" si="14"/>
        <v>729379.73970557796</v>
      </c>
      <c r="K47" s="20">
        <f t="shared" si="14"/>
        <v>691328.18102507561</v>
      </c>
      <c r="L47" s="20">
        <f t="shared" si="14"/>
        <v>648952.12667641032</v>
      </c>
      <c r="M47" s="20">
        <f t="shared" si="14"/>
        <v>601956.6395498144</v>
      </c>
    </row>
    <row r="48" spans="1:13">
      <c r="B48" s="2"/>
      <c r="D48" s="4"/>
      <c r="E48" s="4"/>
      <c r="F48" s="4"/>
      <c r="G48" s="4"/>
      <c r="H48" s="4"/>
      <c r="I48" s="4"/>
      <c r="J48" s="4"/>
      <c r="K48" s="4"/>
      <c r="L48" s="4"/>
      <c r="M48" s="4"/>
    </row>
    <row r="50" spans="1:13" s="19" customFormat="1"/>
    <row r="51" spans="1:13">
      <c r="A51" s="2" t="s">
        <v>27</v>
      </c>
      <c r="B51" s="2"/>
    </row>
    <row r="52" spans="1:13">
      <c r="A52" s="2"/>
      <c r="B52" s="2" t="s">
        <v>30</v>
      </c>
      <c r="C52" s="22">
        <v>5</v>
      </c>
    </row>
    <row r="53" spans="1:13">
      <c r="B53" t="s">
        <v>31</v>
      </c>
      <c r="D53" s="23">
        <f t="shared" ref="D53:M53" si="15">IF($C$52=D20,D23-$D$9,0)</f>
        <v>0</v>
      </c>
      <c r="E53" s="23">
        <f t="shared" si="15"/>
        <v>0</v>
      </c>
      <c r="F53" s="23">
        <f t="shared" si="15"/>
        <v>0</v>
      </c>
      <c r="G53" s="23">
        <f t="shared" si="15"/>
        <v>0</v>
      </c>
      <c r="H53" s="23">
        <f t="shared" si="15"/>
        <v>642741.69979695184</v>
      </c>
      <c r="I53" s="23">
        <f t="shared" si="15"/>
        <v>0</v>
      </c>
      <c r="J53" s="23">
        <f t="shared" si="15"/>
        <v>0</v>
      </c>
      <c r="K53" s="23">
        <f t="shared" si="15"/>
        <v>0</v>
      </c>
      <c r="L53" s="23">
        <f t="shared" si="15"/>
        <v>0</v>
      </c>
      <c r="M53" s="23">
        <f t="shared" si="15"/>
        <v>0</v>
      </c>
    </row>
    <row r="54" spans="1:13" ht="15" thickBot="1">
      <c r="B54" s="2" t="s">
        <v>1</v>
      </c>
      <c r="C54" s="17">
        <v>0.2</v>
      </c>
      <c r="D54" s="32">
        <f>D$53*$C$54</f>
        <v>0</v>
      </c>
      <c r="E54" s="21">
        <f t="shared" ref="E54:M54" si="16">E$53*$C$54</f>
        <v>0</v>
      </c>
      <c r="F54" s="21">
        <f t="shared" si="16"/>
        <v>0</v>
      </c>
      <c r="G54" s="21">
        <f t="shared" si="16"/>
        <v>0</v>
      </c>
      <c r="H54" s="21">
        <f t="shared" si="16"/>
        <v>128548.33995939037</v>
      </c>
      <c r="I54" s="21">
        <f t="shared" si="16"/>
        <v>0</v>
      </c>
      <c r="J54" s="21">
        <f t="shared" si="16"/>
        <v>0</v>
      </c>
      <c r="K54" s="21">
        <f t="shared" si="16"/>
        <v>0</v>
      </c>
      <c r="L54" s="21">
        <f t="shared" si="16"/>
        <v>0</v>
      </c>
      <c r="M54" s="21">
        <f t="shared" si="16"/>
        <v>0</v>
      </c>
    </row>
    <row r="55" spans="1:13" ht="15" thickTop="1">
      <c r="B55" s="2"/>
      <c r="D55" s="4"/>
      <c r="E55" s="4"/>
      <c r="F55" s="4"/>
      <c r="G55" s="4"/>
      <c r="H55" s="4"/>
      <c r="I55" s="4"/>
      <c r="J55" s="4"/>
      <c r="K55" s="4"/>
      <c r="L55" s="4"/>
      <c r="M55" s="4"/>
    </row>
    <row r="57" spans="1:13" s="19" customFormat="1">
      <c r="A57" s="27"/>
      <c r="B57" s="27"/>
    </row>
    <row r="58" spans="1:13" s="29" customFormat="1">
      <c r="A58" s="28"/>
      <c r="B58" s="28"/>
      <c r="C58"/>
    </row>
    <row r="59" spans="1:13">
      <c r="A59" s="2" t="s">
        <v>29</v>
      </c>
      <c r="C59" s="33">
        <f>-$D$12</f>
        <v>-720000</v>
      </c>
      <c r="D59" s="25">
        <f t="shared" ref="D59:M59" si="17">IF($C$52=D20,D23-D47-D54,0)</f>
        <v>0</v>
      </c>
      <c r="E59" s="25">
        <f t="shared" si="17"/>
        <v>0</v>
      </c>
      <c r="F59" s="25">
        <f t="shared" si="17"/>
        <v>0</v>
      </c>
      <c r="G59" s="25">
        <f t="shared" si="17"/>
        <v>0</v>
      </c>
      <c r="H59" s="25">
        <f t="shared" si="17"/>
        <v>1340585.4072546889</v>
      </c>
      <c r="I59" s="25">
        <f t="shared" si="17"/>
        <v>0</v>
      </c>
      <c r="J59" s="25">
        <f t="shared" si="17"/>
        <v>0</v>
      </c>
      <c r="K59" s="25">
        <f t="shared" si="17"/>
        <v>0</v>
      </c>
      <c r="L59" s="25">
        <f t="shared" si="17"/>
        <v>0</v>
      </c>
      <c r="M59" s="25">
        <f t="shared" si="17"/>
        <v>0</v>
      </c>
    </row>
    <row r="60" spans="1:13" ht="15" thickBot="1">
      <c r="A60" s="24" t="s">
        <v>6</v>
      </c>
      <c r="D60" s="26" t="str">
        <f t="shared" ref="D60" si="18">IF(D59=0,"",IRR($C$59:$M$59,0.1))</f>
        <v/>
      </c>
      <c r="E60" s="26" t="str">
        <f>IF(E59=0,"",IRR($C$59:$M$59,0.1))</f>
        <v/>
      </c>
      <c r="F60" s="26" t="str">
        <f t="shared" ref="F60:M60" si="19">IF(F59=0,"",IRR($C$59:$M$59,0.1))</f>
        <v/>
      </c>
      <c r="G60" s="26" t="str">
        <f t="shared" si="19"/>
        <v/>
      </c>
      <c r="H60" s="26">
        <f t="shared" si="19"/>
        <v>0.13238054221543161</v>
      </c>
      <c r="I60" s="26" t="str">
        <f t="shared" si="19"/>
        <v/>
      </c>
      <c r="J60" s="26" t="str">
        <f t="shared" si="19"/>
        <v/>
      </c>
      <c r="K60" s="26" t="str">
        <f t="shared" si="19"/>
        <v/>
      </c>
      <c r="L60" s="26" t="str">
        <f t="shared" si="19"/>
        <v/>
      </c>
      <c r="M60" s="26" t="str">
        <f t="shared" si="19"/>
        <v/>
      </c>
    </row>
    <row r="61" spans="1:13" ht="15" thickTop="1"/>
    <row r="62" spans="1:13" ht="15" thickBot="1">
      <c r="A62" s="2" t="s">
        <v>28</v>
      </c>
      <c r="D62" s="21">
        <f>D23-D47</f>
        <v>832096.34005806898</v>
      </c>
      <c r="E62" s="21">
        <f>E23-E47</f>
        <v>973926.05499525589</v>
      </c>
      <c r="F62" s="21">
        <f t="shared" ref="F62:M62" si="20">F23-F47</f>
        <v>1126147.7861993657</v>
      </c>
      <c r="G62" s="21">
        <f t="shared" si="20"/>
        <v>1290916.8189376742</v>
      </c>
      <c r="H62" s="21">
        <f t="shared" si="20"/>
        <v>1469133.7472140794</v>
      </c>
      <c r="I62" s="21">
        <f t="shared" si="20"/>
        <v>1661761.1708586607</v>
      </c>
      <c r="J62" s="21">
        <f t="shared" si="20"/>
        <v>1869827.9286343753</v>
      </c>
      <c r="K62" s="21">
        <f t="shared" si="20"/>
        <v>2094433.6215225211</v>
      </c>
      <c r="L62" s="21">
        <f t="shared" si="20"/>
        <v>2336753.4462413727</v>
      </c>
      <c r="M62" s="21">
        <f t="shared" si="20"/>
        <v>2598043.3604501849</v>
      </c>
    </row>
    <row r="63" spans="1:13" ht="15" thickTop="1">
      <c r="D63" s="1"/>
    </row>
    <row r="64" spans="1:13" s="31" customFormat="1"/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 1 - Cover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Odou</cp:lastModifiedBy>
  <dcterms:created xsi:type="dcterms:W3CDTF">2012-11-30T03:45:12Z</dcterms:created>
  <dcterms:modified xsi:type="dcterms:W3CDTF">2013-06-08T22:37:14Z</dcterms:modified>
</cp:coreProperties>
</file>