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5DD0A9C2-4CE3-4A8E-976A-BAED9F497B28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反復2" sheetId="3" r:id="rId1"/>
    <sheet name="反復3" sheetId="4" r:id="rId2"/>
    <sheet name="反復1" sheetId="1" r:id="rId3"/>
  </sheets>
  <definedNames>
    <definedName name="_xlnm._FilterDatabase" localSheetId="2">反復1!$A$2:$K$112</definedName>
    <definedName name="_xlnm._FilterDatabase" localSheetId="0">反復2!$A$2:$K$112</definedName>
    <definedName name="_xlnm._FilterDatabase" localSheetId="1">反復3!$A$2:$K$112</definedName>
    <definedName name="Z_06B4DFBD_5C79_4F68_BC65_4B644EFEC328_.wvu.FilterData" localSheetId="2">反復1!$A$2:$K$112</definedName>
    <definedName name="Z_06B4DFBD_5C79_4F68_BC65_4B644EFEC328_.wvu.FilterData" localSheetId="0">反復2!$A$2:$K$112</definedName>
    <definedName name="Z_06B4DFBD_5C79_4F68_BC65_4B644EFEC328_.wvu.FilterData" localSheetId="1">反復3!$A$2:$K$112</definedName>
    <definedName name="Z_13300026_52A2_4B1C_AF85_0E595E74FA6A_.wvu.FilterData" localSheetId="2">反復1!$A$2:$K$42</definedName>
    <definedName name="Z_13300026_52A2_4B1C_AF85_0E595E74FA6A_.wvu.FilterData" localSheetId="0">反復2!$A$2:$K$42</definedName>
    <definedName name="Z_13300026_52A2_4B1C_AF85_0E595E74FA6A_.wvu.FilterData" localSheetId="1">反復3!$A$2:$K$42</definedName>
    <definedName name="Z_13C6CEA1_A12C_4A33_89F7_C42E7D2D6F4C_.wvu.FilterData" localSheetId="2">反復1!$A$2:$K$112</definedName>
    <definedName name="Z_13C6CEA1_A12C_4A33_89F7_C42E7D2D6F4C_.wvu.FilterData" localSheetId="0">反復2!$A$2:$K$112</definedName>
    <definedName name="Z_13C6CEA1_A12C_4A33_89F7_C42E7D2D6F4C_.wvu.FilterData" localSheetId="1">反復3!$A$2:$K$112</definedName>
    <definedName name="Z_1E55FDE8_1C28_486A_8B3E_42FD0F6C2C5B_.wvu.FilterData" localSheetId="2">反復1!$A$2:$K$112</definedName>
    <definedName name="Z_1E55FDE8_1C28_486A_8B3E_42FD0F6C2C5B_.wvu.FilterData" localSheetId="0">反復2!$A$2:$K$112</definedName>
    <definedName name="Z_1E55FDE8_1C28_486A_8B3E_42FD0F6C2C5B_.wvu.FilterData" localSheetId="1">反復3!$A$2:$K$112</definedName>
    <definedName name="Z_21FBC5F9_AF3B_4473_989A_86C5A84F6064_.wvu.FilterData" localSheetId="2">反復1!$A$2:$K$112</definedName>
    <definedName name="Z_21FBC5F9_AF3B_4473_989A_86C5A84F6064_.wvu.FilterData" localSheetId="0">反復2!$A$2:$K$112</definedName>
    <definedName name="Z_21FBC5F9_AF3B_4473_989A_86C5A84F6064_.wvu.FilterData" localSheetId="1">反復3!$A$2:$K$112</definedName>
    <definedName name="Z_2A20DDA5_C3AD_45D2_BBAE_7EF4CAD0D0A5_.wvu.FilterData" localSheetId="2">反復1!$A$2:$K$112</definedName>
    <definedName name="Z_2A20DDA5_C3AD_45D2_BBAE_7EF4CAD0D0A5_.wvu.FilterData" localSheetId="0">反復2!$A$2:$K$112</definedName>
    <definedName name="Z_2A20DDA5_C3AD_45D2_BBAE_7EF4CAD0D0A5_.wvu.FilterData" localSheetId="1">反復3!$A$2:$K$112</definedName>
    <definedName name="Z_2BF0F97D_4AD0_498E_8187_CCDEB4673F6D_.wvu.FilterData" localSheetId="2">反復1!$A$2:$K$112</definedName>
    <definedName name="Z_2BF0F97D_4AD0_498E_8187_CCDEB4673F6D_.wvu.FilterData" localSheetId="0">反復2!$A$2:$K$112</definedName>
    <definedName name="Z_2BF0F97D_4AD0_498E_8187_CCDEB4673F6D_.wvu.FilterData" localSheetId="1">反復3!$A$2:$K$112</definedName>
    <definedName name="Z_343C42DD_9251_44B2_B0A9_CFBACE255501_.wvu.FilterData" localSheetId="2">反復1!$A$2:$K$112</definedName>
    <definedName name="Z_343C42DD_9251_44B2_B0A9_CFBACE255501_.wvu.FilterData" localSheetId="0">反復2!$A$2:$K$112</definedName>
    <definedName name="Z_343C42DD_9251_44B2_B0A9_CFBACE255501_.wvu.FilterData" localSheetId="1">反復3!$A$2:$K$112</definedName>
    <definedName name="Z_350595A1_4547_4664_AC00_794421130F85_.wvu.FilterData" localSheetId="2">反復1!$A$2:$K$112</definedName>
    <definedName name="Z_350595A1_4547_4664_AC00_794421130F85_.wvu.FilterData" localSheetId="0">反復2!$A$2:$K$112</definedName>
    <definedName name="Z_350595A1_4547_4664_AC00_794421130F85_.wvu.FilterData" localSheetId="1">反復3!$A$2:$K$112</definedName>
    <definedName name="Z_3CA9D375_79FE_4C19_8F1E_68AB9CB3823D_.wvu.FilterData" localSheetId="2">反復1!$A$2:$K$112</definedName>
    <definedName name="Z_3CA9D375_79FE_4C19_8F1E_68AB9CB3823D_.wvu.FilterData" localSheetId="0">反復2!$A$2:$K$112</definedName>
    <definedName name="Z_3CA9D375_79FE_4C19_8F1E_68AB9CB3823D_.wvu.FilterData" localSheetId="1">反復3!$A$2:$K$112</definedName>
    <definedName name="Z_408C9ACA_7488_4C10_BEC8_7E0F9F73D3C5_.wvu.FilterData" localSheetId="2">反復1!$A$2:$K$112</definedName>
    <definedName name="Z_408C9ACA_7488_4C10_BEC8_7E0F9F73D3C5_.wvu.FilterData" localSheetId="0">反復2!$A$2:$K$112</definedName>
    <definedName name="Z_408C9ACA_7488_4C10_BEC8_7E0F9F73D3C5_.wvu.FilterData" localSheetId="1">反復3!$A$2:$K$112</definedName>
    <definedName name="Z_433F3EDA_51A7_4B49_958B_0F012875F8AF_.wvu.FilterData" localSheetId="2">反復1!$A$2:$K$112</definedName>
    <definedName name="Z_433F3EDA_51A7_4B49_958B_0F012875F8AF_.wvu.FilterData" localSheetId="0">反復2!$A$2:$K$112</definedName>
    <definedName name="Z_433F3EDA_51A7_4B49_958B_0F012875F8AF_.wvu.FilterData" localSheetId="1">反復3!$A$2:$K$112</definedName>
    <definedName name="Z_49C0C027_3D46_416E_A323_D42EDEBD532E_.wvu.FilterData" localSheetId="2">反復1!$A$2:$K$112</definedName>
    <definedName name="Z_49C0C027_3D46_416E_A323_D42EDEBD532E_.wvu.FilterData" localSheetId="0">反復2!$A$2:$K$112</definedName>
    <definedName name="Z_49C0C027_3D46_416E_A323_D42EDEBD532E_.wvu.FilterData" localSheetId="1">反復3!$A$2:$K$112</definedName>
    <definedName name="Z_4A2E4620_325F_4662_9CE6_35123314BFF4_.wvu.FilterData" localSheetId="2">反復1!$A$2:$K$112</definedName>
    <definedName name="Z_4A2E4620_325F_4662_9CE6_35123314BFF4_.wvu.FilterData" localSheetId="0">反復2!$A$2:$K$112</definedName>
    <definedName name="Z_4A2E4620_325F_4662_9CE6_35123314BFF4_.wvu.FilterData" localSheetId="1">反復3!$A$2:$K$112</definedName>
    <definedName name="Z_51ABB13D_24EE_492B_9521_A374D8294F91_.wvu.FilterData" localSheetId="2">反復1!$A$2:$K$112</definedName>
    <definedName name="Z_51ABB13D_24EE_492B_9521_A374D8294F91_.wvu.FilterData" localSheetId="0">反復2!$A$2:$K$112</definedName>
    <definedName name="Z_51ABB13D_24EE_492B_9521_A374D8294F91_.wvu.FilterData" localSheetId="1">反復3!$A$2:$K$112</definedName>
    <definedName name="Z_56E77848_89DE_4B72_90E9_E70847C5962A_.wvu.FilterData" localSheetId="2">反復1!$A$2:$K$112</definedName>
    <definedName name="Z_56E77848_89DE_4B72_90E9_E70847C5962A_.wvu.FilterData" localSheetId="0">反復2!$A$2:$K$112</definedName>
    <definedName name="Z_56E77848_89DE_4B72_90E9_E70847C5962A_.wvu.FilterData" localSheetId="1">反復3!$A$2:$K$112</definedName>
    <definedName name="Z_5E0394B4_808B_4DAA_BA0F_DD6C2B48C4D4_.wvu.FilterData" localSheetId="2">反復1!$A$2:$K$112</definedName>
    <definedName name="Z_5E0394B4_808B_4DAA_BA0F_DD6C2B48C4D4_.wvu.FilterData" localSheetId="0">反復2!$A$2:$K$112</definedName>
    <definedName name="Z_5E0394B4_808B_4DAA_BA0F_DD6C2B48C4D4_.wvu.FilterData" localSheetId="1">反復3!$A$2:$K$112</definedName>
    <definedName name="Z_60BF0A44_7051_4FB3_B37F_E5E315AEAC61_.wvu.FilterData" localSheetId="2">反復1!$A$2:$K$112</definedName>
    <definedName name="Z_60BF0A44_7051_4FB3_B37F_E5E315AEAC61_.wvu.FilterData" localSheetId="0">反復2!$A$2:$K$112</definedName>
    <definedName name="Z_60BF0A44_7051_4FB3_B37F_E5E315AEAC61_.wvu.FilterData" localSheetId="1">反復3!$A$2:$K$112</definedName>
    <definedName name="Z_65B35576_6CD8_4479_932B_8D8438F861BA_.wvu.FilterData" localSheetId="2">反復1!$A$2:$K$112</definedName>
    <definedName name="Z_65B35576_6CD8_4479_932B_8D8438F861BA_.wvu.FilterData" localSheetId="0">反復2!$A$2:$K$112</definedName>
    <definedName name="Z_65B35576_6CD8_4479_932B_8D8438F861BA_.wvu.FilterData" localSheetId="1">反復3!$A$2:$K$112</definedName>
    <definedName name="Z_6A99DAE4_A408_4B3C_9280_F3C47F95A0B1_.wvu.FilterData" localSheetId="2">反復1!$A$2:$K$112</definedName>
    <definedName name="Z_6A99DAE4_A408_4B3C_9280_F3C47F95A0B1_.wvu.FilterData" localSheetId="0">反復2!$A$2:$K$112</definedName>
    <definedName name="Z_6A99DAE4_A408_4B3C_9280_F3C47F95A0B1_.wvu.FilterData" localSheetId="1">反復3!$A$2:$K$112</definedName>
    <definedName name="Z_6AF7E15C_8C49_48EA_9BDC_7A0EEE79AE24_.wvu.FilterData" localSheetId="2">反復1!$A$2:$K$112</definedName>
    <definedName name="Z_6AF7E15C_8C49_48EA_9BDC_7A0EEE79AE24_.wvu.FilterData" localSheetId="0">反復2!$A$2:$K$112</definedName>
    <definedName name="Z_6AF7E15C_8C49_48EA_9BDC_7A0EEE79AE24_.wvu.FilterData" localSheetId="1">反復3!$A$2:$K$112</definedName>
    <definedName name="Z_73FF8A18_079E_4A14_99B3_579F6590DC13_.wvu.FilterData" localSheetId="2">反復1!$A$2:$K$112</definedName>
    <definedName name="Z_73FF8A18_079E_4A14_99B3_579F6590DC13_.wvu.FilterData" localSheetId="0">反復2!$A$2:$K$112</definedName>
    <definedName name="Z_73FF8A18_079E_4A14_99B3_579F6590DC13_.wvu.FilterData" localSheetId="1">反復3!$A$2:$K$112</definedName>
    <definedName name="Z_7AE0FA4E_81C9_45EC_B2DB_C6247E14F5E0_.wvu.FilterData" localSheetId="2">反復1!$A$2:$K$112</definedName>
    <definedName name="Z_7AE0FA4E_81C9_45EC_B2DB_C6247E14F5E0_.wvu.FilterData" localSheetId="0">反復2!$A$2:$K$112</definedName>
    <definedName name="Z_7AE0FA4E_81C9_45EC_B2DB_C6247E14F5E0_.wvu.FilterData" localSheetId="1">反復3!$A$2:$K$112</definedName>
    <definedName name="Z_8A4B12B4_91D3_4448_8425_504FF29E5A65_.wvu.FilterData" localSheetId="2">反復1!$A$2:$K$112</definedName>
    <definedName name="Z_8A4B12B4_91D3_4448_8425_504FF29E5A65_.wvu.FilterData" localSheetId="0">反復2!$A$2:$K$112</definedName>
    <definedName name="Z_8A4B12B4_91D3_4448_8425_504FF29E5A65_.wvu.FilterData" localSheetId="1">反復3!$A$2:$K$112</definedName>
    <definedName name="Z_8E7AE198_3EE8_4BDE_ADE2_A63493790568_.wvu.FilterData" localSheetId="2">反復1!$A$2:$K$112</definedName>
    <definedName name="Z_8E7AE198_3EE8_4BDE_ADE2_A63493790568_.wvu.FilterData" localSheetId="0">反復2!$A$2:$K$112</definedName>
    <definedName name="Z_8E7AE198_3EE8_4BDE_ADE2_A63493790568_.wvu.FilterData" localSheetId="1">反復3!$A$2:$K$112</definedName>
    <definedName name="Z_8FA1161B_E5C7_4B98_A276_09F3AC74935B_.wvu.FilterData" localSheetId="2">反復1!$A$2:$K$112</definedName>
    <definedName name="Z_8FA1161B_E5C7_4B98_A276_09F3AC74935B_.wvu.FilterData" localSheetId="0">反復2!$A$2:$K$112</definedName>
    <definedName name="Z_8FA1161B_E5C7_4B98_A276_09F3AC74935B_.wvu.FilterData" localSheetId="1">反復3!$A$2:$K$112</definedName>
    <definedName name="Z_945DB674_08BC_4253_A681_8916477CFC31_.wvu.FilterData" localSheetId="2">反復1!$A$2:$K$112</definedName>
    <definedName name="Z_945DB674_08BC_4253_A681_8916477CFC31_.wvu.FilterData" localSheetId="0">反復2!$A$2:$K$112</definedName>
    <definedName name="Z_945DB674_08BC_4253_A681_8916477CFC31_.wvu.FilterData" localSheetId="1">反復3!$A$2:$K$112</definedName>
    <definedName name="Z_AF8318F2_2F54_4A3D_B99D_64D1544042E4_.wvu.FilterData" localSheetId="2">反復1!$A$2:$K$112</definedName>
    <definedName name="Z_AF8318F2_2F54_4A3D_B99D_64D1544042E4_.wvu.FilterData" localSheetId="0">反復2!$A$2:$K$112</definedName>
    <definedName name="Z_AF8318F2_2F54_4A3D_B99D_64D1544042E4_.wvu.FilterData" localSheetId="1">反復3!$A$2:$K$112</definedName>
    <definedName name="Z_C20D0F0B_6490_48F9_9B43_65E5CF186637_.wvu.FilterData" localSheetId="2">反復1!$A$2:$K$112</definedName>
    <definedName name="Z_C20D0F0B_6490_48F9_9B43_65E5CF186637_.wvu.FilterData" localSheetId="0">反復2!$A$2:$K$112</definedName>
    <definedName name="Z_C20D0F0B_6490_48F9_9B43_65E5CF186637_.wvu.FilterData" localSheetId="1">反復3!$A$2:$K$112</definedName>
    <definedName name="Z_C2BF16E1_7AFA_43D9_AD3E_7077A0E61F43_.wvu.FilterData" localSheetId="2">反復1!$A$2:$K$112</definedName>
    <definedName name="Z_C2BF16E1_7AFA_43D9_AD3E_7077A0E61F43_.wvu.FilterData" localSheetId="0">反復2!$A$2:$K$112</definedName>
    <definedName name="Z_C2BF16E1_7AFA_43D9_AD3E_7077A0E61F43_.wvu.FilterData" localSheetId="1">反復3!$A$2:$K$112</definedName>
    <definedName name="Z_C44183A6_D8EF_40F3_8BE1_8B99DF4211BA_.wvu.FilterData" localSheetId="2">反復1!$A$2:$K$112</definedName>
    <definedName name="Z_C44183A6_D8EF_40F3_8BE1_8B99DF4211BA_.wvu.FilterData" localSheetId="0">反復2!$A$2:$K$112</definedName>
    <definedName name="Z_C44183A6_D8EF_40F3_8BE1_8B99DF4211BA_.wvu.FilterData" localSheetId="1">反復3!$A$2:$K$112</definedName>
    <definedName name="Z_C4CDCC8E_83D2_43EC_AE5F_18F8961A982A_.wvu.FilterData" localSheetId="2">反復1!$A$2:$K$112</definedName>
    <definedName name="Z_C4CDCC8E_83D2_43EC_AE5F_18F8961A982A_.wvu.FilterData" localSheetId="0">反復2!$A$2:$K$112</definedName>
    <definedName name="Z_C4CDCC8E_83D2_43EC_AE5F_18F8961A982A_.wvu.FilterData" localSheetId="1">反復3!$A$2:$K$112</definedName>
    <definedName name="Z_C8D5D480_2A49_40BE_B7A6_454EA23640FF_.wvu.FilterData" localSheetId="2">反復1!$A$2:$K$112</definedName>
    <definedName name="Z_C8D5D480_2A49_40BE_B7A6_454EA23640FF_.wvu.FilterData" localSheetId="0">反復2!$A$2:$K$112</definedName>
    <definedName name="Z_C8D5D480_2A49_40BE_B7A6_454EA23640FF_.wvu.FilterData" localSheetId="1">反復3!$A$2:$K$112</definedName>
    <definedName name="Z_D1EAD80E_E4BF_4EBC_BAEB_CAB23319AEE9_.wvu.FilterData" localSheetId="2">反復1!$A$2:$K$112</definedName>
    <definedName name="Z_D1EAD80E_E4BF_4EBC_BAEB_CAB23319AEE9_.wvu.FilterData" localSheetId="0">反復2!$A$2:$K$112</definedName>
    <definedName name="Z_D1EAD80E_E4BF_4EBC_BAEB_CAB23319AEE9_.wvu.FilterData" localSheetId="1">反復3!$A$2:$K$112</definedName>
    <definedName name="Z_D5EBC936_A13E_4C94_82B6_E58FEDF178A0_.wvu.FilterData" localSheetId="2">反復1!$A$2:$K$112</definedName>
    <definedName name="Z_D5EBC936_A13E_4C94_82B6_E58FEDF178A0_.wvu.FilterData" localSheetId="0">反復2!$A$2:$K$112</definedName>
    <definedName name="Z_D5EBC936_A13E_4C94_82B6_E58FEDF178A0_.wvu.FilterData" localSheetId="1">反復3!$A$2:$K$112</definedName>
    <definedName name="Z_DDCCCC0A_A081_4F8C_9525_39840C27F342_.wvu.FilterData" localSheetId="2">反復1!$A$2:$K$112</definedName>
    <definedName name="Z_DDCCCC0A_A081_4F8C_9525_39840C27F342_.wvu.FilterData" localSheetId="0">反復2!$A$2:$K$112</definedName>
    <definedName name="Z_DDCCCC0A_A081_4F8C_9525_39840C27F342_.wvu.FilterData" localSheetId="1">反復3!$A$2:$K$112</definedName>
    <definedName name="Z_DF660335_9F5E_4A1D_B503_E1BBFDACAE7F_.wvu.FilterData" localSheetId="2">反復1!$A$2:$K$112</definedName>
    <definedName name="Z_DF660335_9F5E_4A1D_B503_E1BBFDACAE7F_.wvu.FilterData" localSheetId="0">反復2!$A$2:$K$112</definedName>
    <definedName name="Z_DF660335_9F5E_4A1D_B503_E1BBFDACAE7F_.wvu.FilterData" localSheetId="1">反復3!$A$2:$K$112</definedName>
    <definedName name="Z_E065FE35_0834_4DD0_B998_91253A3BB47D_.wvu.FilterData" localSheetId="2">反復1!$A$2:$K$112</definedName>
    <definedName name="Z_E065FE35_0834_4DD0_B998_91253A3BB47D_.wvu.FilterData" localSheetId="0">反復2!$A$2:$K$112</definedName>
    <definedName name="Z_E065FE35_0834_4DD0_B998_91253A3BB47D_.wvu.FilterData" localSheetId="1">反復3!$A$2:$K$112</definedName>
    <definedName name="Z_E7CD2CEA_4573_49C3_BCAB_C3B229B6682B_.wvu.FilterData" localSheetId="2">反復1!$A$2:$K$112</definedName>
    <definedName name="Z_E7CD2CEA_4573_49C3_BCAB_C3B229B6682B_.wvu.FilterData" localSheetId="0">反復2!$A$2:$K$112</definedName>
    <definedName name="Z_E7CD2CEA_4573_49C3_BCAB_C3B229B6682B_.wvu.FilterData" localSheetId="1">反復3!$A$2:$K$112</definedName>
    <definedName name="Z_EDE81CA1_484F_45F9_B8CA_0958EC6CFEE2_.wvu.FilterData" localSheetId="2">反復1!$A$2:$K$112</definedName>
    <definedName name="Z_EDE81CA1_484F_45F9_B8CA_0958EC6CFEE2_.wvu.FilterData" localSheetId="0">反復2!$A$2:$K$112</definedName>
    <definedName name="Z_EDE81CA1_484F_45F9_B8CA_0958EC6CFEE2_.wvu.FilterData" localSheetId="1">反復3!$A$2:$K$112</definedName>
    <definedName name="Z_F55870F9_E82A_4267_AED3_94CF07AEF80F_.wvu.FilterData" localSheetId="2">反復1!$A$2:$K$112</definedName>
    <definedName name="Z_F55870F9_E82A_4267_AED3_94CF07AEF80F_.wvu.FilterData" localSheetId="0">反復2!$A$2:$K$112</definedName>
    <definedName name="Z_F55870F9_E82A_4267_AED3_94CF07AEF80F_.wvu.FilterData" localSheetId="1">反復3!$A$2:$K$112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4" i="3" l="1"/>
  <c r="L32" i="3"/>
  <c r="L30" i="3"/>
  <c r="L28" i="3"/>
  <c r="L22" i="3" l="1"/>
  <c r="L20" i="3"/>
  <c r="L19" i="3"/>
  <c r="L21" i="3"/>
  <c r="L18" i="3"/>
  <c r="M41" i="3" l="1"/>
  <c r="M39" i="3"/>
  <c r="L31" i="3"/>
  <c r="L13" i="3" l="1"/>
  <c r="L14" i="3"/>
  <c r="L12" i="3"/>
  <c r="L11" i="3"/>
  <c r="P91" i="3" l="1"/>
  <c r="O89" i="3"/>
  <c r="O81" i="3"/>
  <c r="N67" i="3"/>
  <c r="N65" i="3"/>
  <c r="N63" i="3"/>
  <c r="K65" i="3"/>
  <c r="M57" i="3"/>
  <c r="M55" i="3"/>
  <c r="K55" i="3"/>
  <c r="M53" i="3"/>
  <c r="M49" i="3"/>
  <c r="M47" i="3"/>
  <c r="K47" i="3" s="1"/>
  <c r="L37" i="3"/>
  <c r="L33" i="3"/>
  <c r="L29" i="3"/>
  <c r="L27" i="3"/>
  <c r="K19" i="3"/>
  <c r="L17" i="3"/>
  <c r="K112" i="3"/>
  <c r="K111" i="3"/>
  <c r="K110" i="3"/>
  <c r="K109" i="3"/>
  <c r="K106" i="3"/>
  <c r="K105" i="3"/>
  <c r="K104" i="3"/>
  <c r="K103" i="3"/>
  <c r="L100" i="3"/>
  <c r="L99" i="3"/>
  <c r="K98" i="3"/>
  <c r="K97" i="3"/>
  <c r="K96" i="3"/>
  <c r="K95" i="3"/>
  <c r="K92" i="3"/>
  <c r="K91" i="3"/>
  <c r="K90" i="3"/>
  <c r="K89" i="3"/>
  <c r="L86" i="3"/>
  <c r="L85" i="3"/>
  <c r="K84" i="3"/>
  <c r="K83" i="3"/>
  <c r="K82" i="3"/>
  <c r="K81" i="3"/>
  <c r="L78" i="3"/>
  <c r="L77" i="3"/>
  <c r="K76" i="3"/>
  <c r="K75" i="3"/>
  <c r="K74" i="3"/>
  <c r="K73" i="3"/>
  <c r="K72" i="3"/>
  <c r="K71" i="3"/>
  <c r="K68" i="3"/>
  <c r="K67" i="3"/>
  <c r="K66" i="3"/>
  <c r="K64" i="3"/>
  <c r="K63" i="3"/>
  <c r="L60" i="3"/>
  <c r="L59" i="3"/>
  <c r="K58" i="3"/>
  <c r="K57" i="3"/>
  <c r="K56" i="3"/>
  <c r="K54" i="3"/>
  <c r="K53" i="3"/>
  <c r="K50" i="3"/>
  <c r="K49" i="3"/>
  <c r="K48" i="3"/>
  <c r="L44" i="3"/>
  <c r="L43" i="3"/>
  <c r="K41" i="3"/>
  <c r="K39" i="3"/>
  <c r="K38" i="3"/>
  <c r="K37" i="3"/>
  <c r="K34" i="3"/>
  <c r="K33" i="3"/>
  <c r="K32" i="3"/>
  <c r="K31" i="3"/>
  <c r="K23" i="3" s="1"/>
  <c r="K30" i="3"/>
  <c r="K29" i="3"/>
  <c r="K28" i="3"/>
  <c r="K27" i="3"/>
  <c r="L24" i="3"/>
  <c r="L23" i="3"/>
  <c r="K22" i="3"/>
  <c r="K21" i="3"/>
  <c r="K20" i="3"/>
  <c r="K18" i="3"/>
  <c r="K17" i="3"/>
  <c r="K14" i="3"/>
  <c r="K13" i="3"/>
  <c r="K12" i="3"/>
  <c r="K11" i="3"/>
  <c r="L8" i="3"/>
  <c r="L7" i="3"/>
  <c r="L5" i="3" l="1"/>
  <c r="U82" i="1"/>
  <c r="T82" i="1"/>
  <c r="K82" i="1" s="1"/>
  <c r="S84" i="1"/>
  <c r="S82" i="1"/>
  <c r="K84" i="1"/>
  <c r="T84" i="1"/>
  <c r="W100" i="1"/>
  <c r="V100" i="1"/>
  <c r="W99" i="1"/>
  <c r="V99" i="1"/>
  <c r="W86" i="1"/>
  <c r="V86" i="1"/>
  <c r="W85" i="1"/>
  <c r="V85" i="1"/>
  <c r="W78" i="1"/>
  <c r="V78" i="1"/>
  <c r="W77" i="1"/>
  <c r="V77" i="1"/>
  <c r="W60" i="1"/>
  <c r="V60" i="1"/>
  <c r="V59" i="1"/>
  <c r="W44" i="1"/>
  <c r="V44" i="1"/>
  <c r="W43" i="1"/>
  <c r="V43" i="1"/>
  <c r="W24" i="1"/>
  <c r="V24" i="1"/>
  <c r="W23" i="1"/>
  <c r="V23" i="1"/>
  <c r="W8" i="1"/>
  <c r="V8" i="1"/>
  <c r="W7" i="1"/>
  <c r="W5" i="1" s="1"/>
  <c r="V7" i="1"/>
  <c r="W6" i="1"/>
  <c r="U100" i="1"/>
  <c r="T100" i="1"/>
  <c r="U99" i="1"/>
  <c r="T99" i="1"/>
  <c r="U86" i="1"/>
  <c r="T86" i="1"/>
  <c r="U85" i="1"/>
  <c r="T85" i="1"/>
  <c r="U78" i="1"/>
  <c r="U6" i="1" s="1"/>
  <c r="T78" i="1"/>
  <c r="T6" i="1" s="1"/>
  <c r="U77" i="1"/>
  <c r="T77" i="1"/>
  <c r="U60" i="1"/>
  <c r="T60" i="1"/>
  <c r="U59" i="1"/>
  <c r="U44" i="1"/>
  <c r="T44" i="1"/>
  <c r="U43" i="1"/>
  <c r="U24" i="1"/>
  <c r="T24" i="1"/>
  <c r="U23" i="1"/>
  <c r="T23" i="1"/>
  <c r="U8" i="1"/>
  <c r="T8" i="1"/>
  <c r="U7" i="1"/>
  <c r="T7" i="1"/>
  <c r="V6" i="1" l="1"/>
  <c r="U5" i="1"/>
  <c r="V5" i="1"/>
  <c r="T5" i="1"/>
  <c r="R74" i="1"/>
  <c r="R76" i="1"/>
  <c r="R72" i="1"/>
  <c r="Q64" i="1"/>
  <c r="Q66" i="1" l="1"/>
  <c r="Q68" i="1"/>
  <c r="P68" i="1"/>
  <c r="P66" i="1"/>
  <c r="P64" i="1"/>
  <c r="O66" i="1"/>
  <c r="O64" i="1"/>
  <c r="O58" i="1"/>
  <c r="O56" i="1"/>
  <c r="O54" i="1"/>
  <c r="O50" i="1" l="1"/>
  <c r="N50" i="1" l="1"/>
  <c r="N48" i="1"/>
  <c r="K48" i="1" l="1"/>
  <c r="M40" i="1" l="1"/>
  <c r="K42" i="1" l="1"/>
  <c r="K40" i="1"/>
  <c r="M39" i="1"/>
  <c r="M38" i="1"/>
  <c r="K38" i="1"/>
  <c r="M37" i="1"/>
  <c r="K39" i="1" l="1"/>
  <c r="M20" i="1" l="1"/>
  <c r="M22" i="1"/>
  <c r="M34" i="1"/>
  <c r="M32" i="1"/>
  <c r="M30" i="1"/>
  <c r="M28" i="1"/>
  <c r="M18" i="1" l="1"/>
  <c r="L17" i="1"/>
  <c r="L14" i="1" l="1"/>
  <c r="L22" i="1"/>
  <c r="L20" i="1"/>
  <c r="M29" i="1"/>
  <c r="M27" i="1"/>
  <c r="N49" i="1"/>
  <c r="N47" i="1"/>
  <c r="Q89" i="1"/>
  <c r="Q91" i="1"/>
  <c r="P83" i="1"/>
  <c r="P81" i="1"/>
  <c r="P77" i="1"/>
  <c r="L27" i="1" l="1"/>
  <c r="H69" i="1"/>
  <c r="H70" i="1"/>
  <c r="O73" i="1"/>
  <c r="N53" i="1"/>
  <c r="O71" i="1"/>
  <c r="N57" i="1"/>
  <c r="N55" i="1"/>
  <c r="R105" i="1"/>
  <c r="R103" i="1"/>
  <c r="R111" i="1"/>
  <c r="R109" i="1"/>
  <c r="O67" i="1"/>
  <c r="Q95" i="1"/>
  <c r="Q97" i="1"/>
  <c r="Q83" i="1"/>
  <c r="Q81" i="1"/>
  <c r="Q77" i="1" s="1"/>
  <c r="O65" i="1"/>
  <c r="N59" i="1"/>
  <c r="M33" i="1"/>
  <c r="M31" i="1"/>
  <c r="L19" i="1"/>
  <c r="R99" i="1" l="1"/>
  <c r="L21" i="1"/>
  <c r="K21" i="1"/>
  <c r="K17" i="1"/>
  <c r="K22" i="1" l="1"/>
  <c r="K112" i="4" l="1"/>
  <c r="H112" i="4"/>
  <c r="R111" i="4"/>
  <c r="K111" i="4" s="1"/>
  <c r="H111" i="4"/>
  <c r="K110" i="4"/>
  <c r="H110" i="4"/>
  <c r="R109" i="4"/>
  <c r="K109" i="4" s="1"/>
  <c r="H109" i="4"/>
  <c r="H108" i="4"/>
  <c r="H107" i="4"/>
  <c r="K106" i="4"/>
  <c r="H106" i="4"/>
  <c r="R105" i="4"/>
  <c r="K105" i="4"/>
  <c r="H105" i="4"/>
  <c r="K104" i="4"/>
  <c r="H104" i="4"/>
  <c r="R103" i="4"/>
  <c r="K103" i="4"/>
  <c r="H103" i="4"/>
  <c r="H102" i="4"/>
  <c r="H101" i="4"/>
  <c r="S100" i="4"/>
  <c r="Q100" i="4"/>
  <c r="P100" i="4"/>
  <c r="O100" i="4"/>
  <c r="N100" i="4"/>
  <c r="M100" i="4"/>
  <c r="L100" i="4"/>
  <c r="S99" i="4"/>
  <c r="Q99" i="4"/>
  <c r="P99" i="4"/>
  <c r="O99" i="4"/>
  <c r="N99" i="4"/>
  <c r="M99" i="4"/>
  <c r="L99" i="4"/>
  <c r="K98" i="4"/>
  <c r="H98" i="4"/>
  <c r="K97" i="4"/>
  <c r="H97" i="4"/>
  <c r="K96" i="4"/>
  <c r="H96" i="4"/>
  <c r="R95" i="4"/>
  <c r="K95" i="4" s="1"/>
  <c r="H95" i="4"/>
  <c r="H94" i="4"/>
  <c r="H93" i="4"/>
  <c r="K92" i="4"/>
  <c r="H92" i="4"/>
  <c r="R91" i="4"/>
  <c r="K91" i="4" s="1"/>
  <c r="H91" i="4"/>
  <c r="K90" i="4"/>
  <c r="H90" i="4"/>
  <c r="R89" i="4"/>
  <c r="K89" i="4" s="1"/>
  <c r="H89" i="4"/>
  <c r="H88" i="4"/>
  <c r="H87" i="4"/>
  <c r="S86" i="4"/>
  <c r="Q86" i="4"/>
  <c r="P86" i="4"/>
  <c r="O86" i="4"/>
  <c r="N86" i="4"/>
  <c r="M86" i="4"/>
  <c r="L86" i="4"/>
  <c r="S85" i="4"/>
  <c r="Q85" i="4"/>
  <c r="P85" i="4"/>
  <c r="O85" i="4"/>
  <c r="N85" i="4"/>
  <c r="M85" i="4"/>
  <c r="L85" i="4"/>
  <c r="K84" i="4"/>
  <c r="H84" i="4"/>
  <c r="Q83" i="4"/>
  <c r="K83" i="4"/>
  <c r="H83" i="4"/>
  <c r="K82" i="4"/>
  <c r="H82" i="4"/>
  <c r="Q81" i="4"/>
  <c r="P81" i="4"/>
  <c r="H81" i="4"/>
  <c r="H80" i="4"/>
  <c r="H79" i="4"/>
  <c r="S78" i="4"/>
  <c r="R78" i="4"/>
  <c r="Q78" i="4"/>
  <c r="P78" i="4"/>
  <c r="O78" i="4"/>
  <c r="N78" i="4"/>
  <c r="M78" i="4"/>
  <c r="L78" i="4"/>
  <c r="S77" i="4"/>
  <c r="R77" i="4"/>
  <c r="Q77" i="4"/>
  <c r="P77" i="4"/>
  <c r="O77" i="4"/>
  <c r="N77" i="4"/>
  <c r="M77" i="4"/>
  <c r="L77" i="4"/>
  <c r="K76" i="4"/>
  <c r="H76" i="4"/>
  <c r="P75" i="4"/>
  <c r="K75" i="4" s="1"/>
  <c r="H75" i="4"/>
  <c r="K74" i="4"/>
  <c r="H74" i="4"/>
  <c r="P73" i="4"/>
  <c r="K73" i="4" s="1"/>
  <c r="H73" i="4"/>
  <c r="K72" i="4"/>
  <c r="H72" i="4"/>
  <c r="P71" i="4"/>
  <c r="P60" i="4" s="1"/>
  <c r="K71" i="4"/>
  <c r="H71" i="4"/>
  <c r="H70" i="4"/>
  <c r="H69" i="4"/>
  <c r="K68" i="4"/>
  <c r="H68" i="4"/>
  <c r="O67" i="4"/>
  <c r="K67" i="4"/>
  <c r="H67" i="4"/>
  <c r="K66" i="4"/>
  <c r="H66" i="4"/>
  <c r="O65" i="4"/>
  <c r="K65" i="4" s="1"/>
  <c r="H65" i="4"/>
  <c r="K64" i="4"/>
  <c r="H64" i="4"/>
  <c r="O63" i="4"/>
  <c r="N63" i="4"/>
  <c r="H63" i="4"/>
  <c r="H62" i="4"/>
  <c r="H61" i="4"/>
  <c r="S60" i="4"/>
  <c r="R60" i="4"/>
  <c r="Q60" i="4"/>
  <c r="N60" i="4"/>
  <c r="M60" i="4"/>
  <c r="L60" i="4"/>
  <c r="S59" i="4"/>
  <c r="R59" i="4"/>
  <c r="Q59" i="4"/>
  <c r="N59" i="4"/>
  <c r="M59" i="4"/>
  <c r="L59" i="4"/>
  <c r="K58" i="4"/>
  <c r="H58" i="4"/>
  <c r="K57" i="4"/>
  <c r="H57" i="4"/>
  <c r="K56" i="4"/>
  <c r="H56" i="4"/>
  <c r="N55" i="4"/>
  <c r="K55" i="4"/>
  <c r="H55" i="4"/>
  <c r="K54" i="4"/>
  <c r="H54" i="4"/>
  <c r="N53" i="4"/>
  <c r="K53" i="4" s="1"/>
  <c r="H53" i="4"/>
  <c r="H52" i="4"/>
  <c r="H51" i="4"/>
  <c r="K50" i="4"/>
  <c r="H50" i="4"/>
  <c r="N49" i="4"/>
  <c r="N43" i="4" s="1"/>
  <c r="M49" i="4"/>
  <c r="H49" i="4"/>
  <c r="K48" i="4"/>
  <c r="H48" i="4"/>
  <c r="M47" i="4"/>
  <c r="K47" i="4" s="1"/>
  <c r="H47" i="4"/>
  <c r="H46" i="4"/>
  <c r="H45" i="4"/>
  <c r="S44" i="4"/>
  <c r="R44" i="4"/>
  <c r="Q44" i="4"/>
  <c r="P44" i="4"/>
  <c r="O44" i="4"/>
  <c r="N44" i="4"/>
  <c r="L44" i="4"/>
  <c r="S43" i="4"/>
  <c r="R43" i="4"/>
  <c r="Q43" i="4"/>
  <c r="P43" i="4"/>
  <c r="O43" i="4"/>
  <c r="L43" i="4"/>
  <c r="K42" i="4"/>
  <c r="H42" i="4"/>
  <c r="K41" i="4"/>
  <c r="H41" i="4"/>
  <c r="K40" i="4"/>
  <c r="H40" i="4"/>
  <c r="K39" i="4"/>
  <c r="H39" i="4"/>
  <c r="K38" i="4"/>
  <c r="H38" i="4"/>
  <c r="M37" i="4"/>
  <c r="K37" i="4"/>
  <c r="H37" i="4"/>
  <c r="H36" i="4"/>
  <c r="H35" i="4"/>
  <c r="K34" i="4"/>
  <c r="H34" i="4"/>
  <c r="M33" i="4"/>
  <c r="L33" i="4"/>
  <c r="H33" i="4"/>
  <c r="K32" i="4"/>
  <c r="H32" i="4"/>
  <c r="M31" i="4"/>
  <c r="M24" i="4" s="1"/>
  <c r="K31" i="4"/>
  <c r="H31" i="4"/>
  <c r="K30" i="4"/>
  <c r="H30" i="4"/>
  <c r="L29" i="4"/>
  <c r="K29" i="4"/>
  <c r="H29" i="4"/>
  <c r="K28" i="4"/>
  <c r="H28" i="4"/>
  <c r="L27" i="4"/>
  <c r="K27" i="4" s="1"/>
  <c r="H27" i="4"/>
  <c r="H26" i="4"/>
  <c r="H25" i="4"/>
  <c r="S24" i="4"/>
  <c r="R24" i="4"/>
  <c r="Q24" i="4"/>
  <c r="P24" i="4"/>
  <c r="O24" i="4"/>
  <c r="N24" i="4"/>
  <c r="S23" i="4"/>
  <c r="R23" i="4"/>
  <c r="Q23" i="4"/>
  <c r="P23" i="4"/>
  <c r="O23" i="4"/>
  <c r="N23" i="4"/>
  <c r="K22" i="4"/>
  <c r="H22" i="4"/>
  <c r="L21" i="4"/>
  <c r="K21" i="4" s="1"/>
  <c r="H21" i="4"/>
  <c r="K20" i="4"/>
  <c r="H20" i="4"/>
  <c r="L19" i="4"/>
  <c r="K19" i="4"/>
  <c r="H19" i="4"/>
  <c r="K18" i="4"/>
  <c r="H18" i="4"/>
  <c r="L17" i="4"/>
  <c r="K17" i="4" s="1"/>
  <c r="H17" i="4"/>
  <c r="H16" i="4"/>
  <c r="H15" i="4"/>
  <c r="K14" i="4"/>
  <c r="H14" i="4"/>
  <c r="K13" i="4"/>
  <c r="H13" i="4"/>
  <c r="K12" i="4"/>
  <c r="H12" i="4"/>
  <c r="K11" i="4"/>
  <c r="H11" i="4"/>
  <c r="H10" i="4"/>
  <c r="H9" i="4"/>
  <c r="S8" i="4"/>
  <c r="R8" i="4"/>
  <c r="Q8" i="4"/>
  <c r="P8" i="4"/>
  <c r="O8" i="4"/>
  <c r="N8" i="4"/>
  <c r="M6" i="4" s="1"/>
  <c r="M8" i="4"/>
  <c r="S7" i="4"/>
  <c r="R7" i="4"/>
  <c r="Q7" i="4"/>
  <c r="P7" i="4"/>
  <c r="O7" i="4"/>
  <c r="N7" i="4"/>
  <c r="N5" i="4" s="1"/>
  <c r="M7" i="4"/>
  <c r="L7" i="4"/>
  <c r="S6" i="4"/>
  <c r="R6" i="4"/>
  <c r="P111" i="3"/>
  <c r="P109" i="3"/>
  <c r="H108" i="3"/>
  <c r="H107" i="3"/>
  <c r="P105" i="3"/>
  <c r="P103" i="3"/>
  <c r="H102" i="3"/>
  <c r="H101" i="3"/>
  <c r="Q100" i="3"/>
  <c r="O100" i="3"/>
  <c r="N100" i="3"/>
  <c r="M100" i="3"/>
  <c r="Q99" i="3"/>
  <c r="Q5" i="3" s="1"/>
  <c r="O99" i="3"/>
  <c r="N99" i="3"/>
  <c r="M99" i="3"/>
  <c r="P95" i="3"/>
  <c r="H88" i="3"/>
  <c r="H87" i="3"/>
  <c r="Q86" i="3"/>
  <c r="O86" i="3"/>
  <c r="N86" i="3"/>
  <c r="M86" i="3"/>
  <c r="Q85" i="3"/>
  <c r="O85" i="3"/>
  <c r="N85" i="3"/>
  <c r="M85" i="3"/>
  <c r="O83" i="3"/>
  <c r="O77" i="3"/>
  <c r="H80" i="3"/>
  <c r="H79" i="3"/>
  <c r="Q78" i="3"/>
  <c r="P78" i="3"/>
  <c r="O78" i="3"/>
  <c r="N78" i="3"/>
  <c r="M78" i="3"/>
  <c r="Q77" i="3"/>
  <c r="P77" i="3"/>
  <c r="N77" i="3"/>
  <c r="M77" i="3"/>
  <c r="N75" i="3"/>
  <c r="N73" i="3"/>
  <c r="N71" i="3"/>
  <c r="M60" i="3"/>
  <c r="H62" i="3"/>
  <c r="H61" i="3"/>
  <c r="Q60" i="3"/>
  <c r="P60" i="3"/>
  <c r="O60" i="3"/>
  <c r="Q59" i="3"/>
  <c r="P59" i="3"/>
  <c r="O59" i="3"/>
  <c r="H46" i="3"/>
  <c r="H45" i="3"/>
  <c r="Q44" i="3"/>
  <c r="P44" i="3"/>
  <c r="O44" i="3"/>
  <c r="N44" i="3"/>
  <c r="M44" i="3"/>
  <c r="Q43" i="3"/>
  <c r="P43" i="3"/>
  <c r="O43" i="3"/>
  <c r="N43" i="3"/>
  <c r="M43" i="3"/>
  <c r="H26" i="3"/>
  <c r="H25" i="3"/>
  <c r="Q24" i="3"/>
  <c r="P24" i="3"/>
  <c r="O24" i="3"/>
  <c r="N24" i="3"/>
  <c r="M24" i="3"/>
  <c r="Q23" i="3"/>
  <c r="P23" i="3"/>
  <c r="O23" i="3"/>
  <c r="N23" i="3"/>
  <c r="M23" i="3"/>
  <c r="H16" i="3"/>
  <c r="H15" i="3"/>
  <c r="H10" i="3"/>
  <c r="H9" i="3"/>
  <c r="Q8" i="3"/>
  <c r="P6" i="3" s="1"/>
  <c r="P8" i="3"/>
  <c r="O8" i="3"/>
  <c r="N8" i="3"/>
  <c r="M8" i="3"/>
  <c r="Q7" i="3"/>
  <c r="P7" i="3"/>
  <c r="O7" i="3"/>
  <c r="N7" i="3"/>
  <c r="M7" i="3"/>
  <c r="N6" i="3" l="1"/>
  <c r="N60" i="3"/>
  <c r="M6" i="3" s="1"/>
  <c r="P100" i="3"/>
  <c r="N59" i="3"/>
  <c r="N5" i="3" s="1"/>
  <c r="P99" i="3"/>
  <c r="O5" i="3"/>
  <c r="K33" i="4"/>
  <c r="K63" i="4"/>
  <c r="R100" i="4"/>
  <c r="L6" i="3"/>
  <c r="K8" i="4"/>
  <c r="L8" i="4"/>
  <c r="O6" i="4"/>
  <c r="K81" i="4"/>
  <c r="P86" i="3"/>
  <c r="O6" i="3" s="1"/>
  <c r="Q5" i="4"/>
  <c r="P6" i="4"/>
  <c r="S5" i="4"/>
  <c r="K78" i="4"/>
  <c r="K77" i="4"/>
  <c r="K86" i="4"/>
  <c r="K85" i="4"/>
  <c r="K100" i="4"/>
  <c r="K24" i="4"/>
  <c r="K23" i="4"/>
  <c r="K59" i="4"/>
  <c r="K60" i="4"/>
  <c r="L23" i="4"/>
  <c r="L5" i="4" s="1"/>
  <c r="M23" i="4"/>
  <c r="L24" i="4"/>
  <c r="K6" i="4" s="1"/>
  <c r="M43" i="4"/>
  <c r="K49" i="4"/>
  <c r="K44" i="4" s="1"/>
  <c r="R85" i="4"/>
  <c r="K7" i="4"/>
  <c r="M44" i="4"/>
  <c r="L6" i="4" s="1"/>
  <c r="O59" i="4"/>
  <c r="O5" i="4" s="1"/>
  <c r="R86" i="4"/>
  <c r="Q6" i="4" s="1"/>
  <c r="R99" i="4"/>
  <c r="P59" i="4"/>
  <c r="P5" i="4" s="1"/>
  <c r="O60" i="4"/>
  <c r="N6" i="4" s="1"/>
  <c r="K99" i="4"/>
  <c r="K60" i="3"/>
  <c r="K59" i="3"/>
  <c r="K78" i="3"/>
  <c r="K77" i="3"/>
  <c r="K100" i="3"/>
  <c r="K99" i="3"/>
  <c r="K86" i="3"/>
  <c r="K8" i="3"/>
  <c r="K7" i="3"/>
  <c r="P85" i="3"/>
  <c r="M59" i="3"/>
  <c r="M5" i="3" s="1"/>
  <c r="K85" i="3"/>
  <c r="M60" i="1"/>
  <c r="Q60" i="1"/>
  <c r="Q6" i="1" s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O63" i="1"/>
  <c r="L78" i="1"/>
  <c r="N78" i="1"/>
  <c r="O78" i="1"/>
  <c r="R78" i="1"/>
  <c r="S78" i="1"/>
  <c r="M78" i="1"/>
  <c r="L44" i="1"/>
  <c r="O44" i="1"/>
  <c r="P44" i="1"/>
  <c r="Q44" i="1"/>
  <c r="R44" i="1"/>
  <c r="S44" i="1"/>
  <c r="P5" i="3" l="1"/>
  <c r="K43" i="3"/>
  <c r="K5" i="3" s="1"/>
  <c r="K44" i="3"/>
  <c r="K6" i="3" s="1"/>
  <c r="R5" i="4"/>
  <c r="M5" i="4"/>
  <c r="K43" i="4"/>
  <c r="K5" i="4" s="1"/>
  <c r="K24" i="3"/>
  <c r="R100" i="1"/>
  <c r="P78" i="1"/>
  <c r="L99" i="1" l="1"/>
  <c r="M99" i="1"/>
  <c r="N99" i="1"/>
  <c r="O99" i="1"/>
  <c r="P99" i="1"/>
  <c r="S99" i="1"/>
  <c r="L85" i="1"/>
  <c r="M85" i="1"/>
  <c r="N85" i="1"/>
  <c r="O85" i="1"/>
  <c r="P85" i="1"/>
  <c r="S85" i="1"/>
  <c r="Q85" i="1"/>
  <c r="L77" i="1"/>
  <c r="M77" i="1"/>
  <c r="N77" i="1"/>
  <c r="O77" i="1"/>
  <c r="R77" i="1"/>
  <c r="S77" i="1"/>
  <c r="L59" i="1"/>
  <c r="M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N43" i="1"/>
  <c r="O60" i="1" l="1"/>
  <c r="O59" i="1"/>
  <c r="P60" i="1"/>
  <c r="Q78" i="1"/>
  <c r="R86" i="1"/>
  <c r="M44" i="1"/>
  <c r="K47" i="1"/>
  <c r="N44" i="1"/>
  <c r="K66" i="1"/>
  <c r="H66" i="1"/>
  <c r="K65" i="1"/>
  <c r="H65" i="1"/>
  <c r="H40" i="1" l="1"/>
  <c r="H39" i="1"/>
  <c r="L29" i="1" l="1"/>
  <c r="K29" i="1" s="1"/>
  <c r="K37" i="1"/>
  <c r="K19" i="1"/>
  <c r="H42" i="1"/>
  <c r="K41" i="1"/>
  <c r="H41" i="1"/>
  <c r="H38" i="1"/>
  <c r="H37" i="1"/>
  <c r="K27" i="1" l="1"/>
  <c r="L23" i="1"/>
  <c r="M23" i="1"/>
  <c r="K33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3" i="1"/>
  <c r="K81" i="1"/>
  <c r="H80" i="1"/>
  <c r="H79" i="1"/>
  <c r="K76" i="1"/>
  <c r="K75" i="1"/>
  <c r="K74" i="1"/>
  <c r="K73" i="1"/>
  <c r="K72" i="1"/>
  <c r="K71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3" i="1"/>
  <c r="K14" i="1"/>
  <c r="K18" i="1"/>
  <c r="K11" i="1"/>
  <c r="K23" i="1" l="1"/>
  <c r="K100" i="1"/>
  <c r="K99" i="1"/>
  <c r="K8" i="1"/>
  <c r="K6" i="1" s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R6" i="1" l="1"/>
  <c r="P6" i="1"/>
  <c r="N6" i="1"/>
  <c r="M6" i="1"/>
  <c r="L6" i="1"/>
  <c r="O8" i="1"/>
  <c r="O6" i="1" s="1"/>
  <c r="S8" i="1"/>
  <c r="S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485DE291-BB42-43E1-AC6F-5F07AFC96F44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C21252DE-2CA8-4CD9-B05C-E9AA38EEF166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<sst xmlns="http://schemas.openxmlformats.org/spreadsheetml/2006/main" count="655" uniqueCount="113">
  <si>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</si>
  <si>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</si>
  <si>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</si>
  <si>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</si>
  <si>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</si>
  <si>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</si>
  <si>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</si>
  <si>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</si>
  <si>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</si>
  <si>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</si>
  <si>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</si>
  <si>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</si>
  <si>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</si>
  <si>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</si>
  <si>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</si>
  <si>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</si>
  <si>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</si>
  <si>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</si>
  <si>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</si>
  <si>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</si>
  <si>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</si>
  <si>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</si>
  <si>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</si>
  <si>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</si>
  <si>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</si>
  <si>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A,B,C,D,E</t>
    <phoneticPr fontId="1"/>
  </si>
  <si>
    <t>b</t>
    <phoneticPr fontId="1"/>
  </si>
  <si>
    <t>WBSガントチャート</t>
    <phoneticPr fontId="1"/>
  </si>
  <si>
    <t>D,E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</si>
  <si>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</si>
  <si>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</si>
  <si>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A,B</t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</si>
  <si>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</si>
  <si>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</si>
  <si>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C</t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</si>
  <si>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</si>
  <si>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</si>
  <si>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</si>
  <si>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A, B, C</t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</si>
  <si>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</si>
  <si>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</si>
  <si>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A,C</t>
    <phoneticPr fontId="1"/>
  </si>
  <si>
    <t>d</t>
    <phoneticPr fontId="1"/>
  </si>
  <si>
    <t>システムテスト仕様書</t>
    <rPh sb="7" eb="10">
      <t>シヨウショ</t>
    </rPh>
    <phoneticPr fontId="1"/>
  </si>
  <si>
    <t>B,D,E</t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</si>
  <si>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</si>
  <si>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</si>
  <si>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D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</si>
  <si>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</si>
  <si>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</si>
  <si>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</si>
  <si>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E</t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</si>
  <si>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</si>
  <si>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</si>
  <si>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A</t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</si>
  <si>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</si>
  <si>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</si>
  <si>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</si>
  <si>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</si>
  <si>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</si>
  <si>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</si>
  <si>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B</t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</si>
  <si>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</si>
  <si>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</si>
  <si>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</si>
  <si>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C,D,E</t>
    <phoneticPr fontId="1"/>
  </si>
  <si>
    <t>新規作成</t>
  </si>
  <si>
    <t>着手</t>
  </si>
  <si>
    <t>完了</t>
  </si>
  <si>
    <t>福岡、源川、山本、上村,片岡</t>
    <rPh sb="12" eb="14">
      <t>カタオカ</t>
    </rPh>
    <phoneticPr fontId="1"/>
  </si>
  <si>
    <t>片岡,源川、山本</t>
    <phoneticPr fontId="1"/>
  </si>
  <si>
    <t>片岡,源川、山本、福岡、上村</t>
  </si>
  <si>
    <t>福岡、上村</t>
    <rPh sb="0" eb="2">
      <t>フクオカ</t>
    </rPh>
    <rPh sb="3" eb="5">
      <t>ウエムラ</t>
    </rPh>
    <phoneticPr fontId="1"/>
  </si>
  <si>
    <t>上村</t>
    <rPh sb="0" eb="2">
      <t>ウエムラ</t>
    </rPh>
    <phoneticPr fontId="1"/>
  </si>
  <si>
    <t>上村、山本,片岡</t>
    <rPh sb="6" eb="8">
      <t>カタオカ</t>
    </rPh>
    <phoneticPr fontId="1"/>
  </si>
  <si>
    <t>福岡、源川</t>
  </si>
  <si>
    <t>片岡,福岡</t>
    <rPh sb="3" eb="5">
      <t>フクオカ</t>
    </rPh>
    <phoneticPr fontId="1"/>
  </si>
  <si>
    <t>上村、山本、源川</t>
    <phoneticPr fontId="1"/>
  </si>
  <si>
    <t>福岡、源川、山本、上村,片岡</t>
  </si>
  <si>
    <t>福岡、源川、山本、片岡</t>
  </si>
  <si>
    <t>山本、片岡</t>
  </si>
  <si>
    <t>上村</t>
  </si>
  <si>
    <t>山本</t>
  </si>
  <si>
    <t>源川、福岡、上村</t>
  </si>
  <si>
    <t>予定</t>
  </si>
  <si>
    <t>実績</t>
  </si>
  <si>
    <t>片岡、源川、福岡</t>
  </si>
  <si>
    <t>上村、山本</t>
  </si>
  <si>
    <t>上村、山本、源川</t>
  </si>
  <si>
    <t>片岡、福岡</t>
  </si>
  <si>
    <t>福岡、山本、上村,片岡</t>
  </si>
  <si>
    <t>源川</t>
  </si>
  <si>
    <t>源川、福岡、上村、山本、片岡</t>
    <rPh sb="9" eb="11">
      <t>ヤマモト</t>
    </rPh>
    <rPh sb="12" eb="14">
      <t>カタオカ</t>
    </rPh>
    <phoneticPr fontId="1"/>
  </si>
  <si>
    <t>月</t>
    <rPh sb="0" eb="1">
      <t>ゲツ</t>
    </rPh>
    <phoneticPr fontId="1"/>
  </si>
  <si>
    <t>5日目</t>
    <rPh sb="1" eb="2">
      <t>ニチ</t>
    </rPh>
    <rPh sb="2" eb="3">
      <t>メ</t>
    </rPh>
    <phoneticPr fontId="1"/>
  </si>
  <si>
    <t>6日目</t>
    <rPh sb="1" eb="2">
      <t>ニチ</t>
    </rPh>
    <rPh sb="2" eb="3">
      <t>メ</t>
    </rPh>
    <phoneticPr fontId="1"/>
  </si>
  <si>
    <t>火</t>
    <rPh sb="0" eb="1">
      <t>ヒ</t>
    </rPh>
    <phoneticPr fontId="1"/>
  </si>
  <si>
    <t>片岡</t>
    <rPh sb="0" eb="2">
      <t>カタオカ</t>
    </rPh>
    <phoneticPr fontId="1"/>
  </si>
  <si>
    <t>福岡、源川、山本、上村,片岡</t>
    <phoneticPr fontId="1"/>
  </si>
  <si>
    <t>福岡、源川</t>
    <phoneticPr fontId="1"/>
  </si>
  <si>
    <t>山本</t>
    <phoneticPr fontId="1"/>
  </si>
  <si>
    <t>源川、山本</t>
    <phoneticPr fontId="1"/>
  </si>
  <si>
    <t>山本、上村,片岡</t>
    <phoneticPr fontId="1"/>
  </si>
  <si>
    <t>福岡</t>
    <phoneticPr fontId="1"/>
  </si>
  <si>
    <t>上村</t>
    <phoneticPr fontId="1"/>
  </si>
  <si>
    <t>源川</t>
    <phoneticPr fontId="1"/>
  </si>
  <si>
    <t>片岡</t>
    <phoneticPr fontId="1"/>
  </si>
  <si>
    <t>山本、源川</t>
    <rPh sb="0" eb="2">
      <t>ヤマモト</t>
    </rPh>
    <rPh sb="3" eb="4">
      <t>ゲン</t>
    </rPh>
    <rPh sb="4" eb="5">
      <t>カワ</t>
    </rPh>
    <phoneticPr fontId="1"/>
  </si>
  <si>
    <t>福岡</t>
    <rPh sb="0" eb="2">
      <t>フクオカ</t>
    </rPh>
    <phoneticPr fontId="1"/>
  </si>
  <si>
    <t>山本、福岡,片岡</t>
    <rPh sb="3" eb="5">
      <t>フクオカ</t>
    </rPh>
    <phoneticPr fontId="1"/>
  </si>
  <si>
    <t>源川、福岡</t>
    <rPh sb="3" eb="5">
      <t>フクオカ</t>
    </rPh>
    <phoneticPr fontId="1"/>
  </si>
  <si>
    <t>山本、福岡,片岡</t>
    <phoneticPr fontId="1"/>
  </si>
  <si>
    <t>山本</t>
    <rPh sb="0" eb="2">
      <t>ヤマモト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</si>
</sst>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 diagonalDown="1"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 style="double">
        <color indexed="64"/>
      </diagonal>
    </border>
  </borders>
  <cellStyleXfs count="1">
    <xf numFmtId="0" fontId="0" fillId="0" borderId="0"/>
  </cellStyleXfs>
  <cellXfs count="126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5" borderId="5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  <xf numFmtId="176" fontId="3" fillId="2" borderId="46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74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8AD8308-F846-4CEC-9D5B-FE2570E01AD2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D24D3AB-54C0-4C97-94A8-C6E88AD15656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77AE-9EB0-44C7-BE8C-497CE2694586}">
  <dimension ref="A1:Q113"/>
  <sheetViews>
    <sheetView showGridLines="0" showZeros="0" tabSelected="1" zoomScale="85" zoomScaleNormal="85" zoomScaleSheetLayoutView="100" workbookViewId="0">
      <pane xSplit="4" ySplit="4" topLeftCell="H29" activePane="bottomRight" state="frozen"/>
      <selection pane="topRight" activeCell="E1" sqref="E1"/>
      <selection pane="bottomLeft" activeCell="A5" sqref="A5"/>
      <selection pane="bottomRight" activeCell="L28" sqref="L28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7" ht="14.25" customHeight="1" x14ac:dyDescent="0.15">
      <c r="A1" s="82" t="s">
        <v>0</v>
      </c>
      <c r="B1" s="83"/>
      <c r="C1" s="83"/>
      <c r="D1" s="83"/>
      <c r="E1" s="71" t="s">
        <v>1</v>
      </c>
      <c r="F1" s="71" t="s">
        <v>2</v>
      </c>
      <c r="G1" s="83" t="s">
        <v>3</v>
      </c>
      <c r="H1" s="71" t="s">
        <v>4</v>
      </c>
      <c r="I1" s="71" t="s">
        <v>5</v>
      </c>
      <c r="J1" s="71" t="s">
        <v>6</v>
      </c>
      <c r="K1" s="74" t="s">
        <v>7</v>
      </c>
      <c r="L1" s="77">
        <v>43992</v>
      </c>
      <c r="M1" s="78"/>
      <c r="N1" s="77">
        <v>43993</v>
      </c>
      <c r="O1" s="78"/>
      <c r="P1" s="77">
        <v>43994</v>
      </c>
      <c r="Q1" s="78"/>
    </row>
    <row r="2" spans="1:17" ht="13.5" customHeight="1" x14ac:dyDescent="0.15">
      <c r="A2" s="84"/>
      <c r="B2" s="85"/>
      <c r="C2" s="85"/>
      <c r="D2" s="85"/>
      <c r="E2" s="72"/>
      <c r="F2" s="72"/>
      <c r="G2" s="85"/>
      <c r="H2" s="88"/>
      <c r="I2" s="72"/>
      <c r="J2" s="72"/>
      <c r="K2" s="75"/>
      <c r="L2" s="79" t="s">
        <v>9</v>
      </c>
      <c r="M2" s="79"/>
      <c r="N2" s="80" t="s">
        <v>10</v>
      </c>
      <c r="O2" s="81"/>
      <c r="P2" s="79" t="s">
        <v>11</v>
      </c>
      <c r="Q2" s="81"/>
    </row>
    <row r="3" spans="1:17" ht="13.5" customHeight="1" x14ac:dyDescent="0.15">
      <c r="A3" s="84"/>
      <c r="B3" s="85"/>
      <c r="C3" s="85"/>
      <c r="D3" s="85"/>
      <c r="E3" s="72"/>
      <c r="F3" s="72"/>
      <c r="G3" s="85"/>
      <c r="H3" s="88"/>
      <c r="I3" s="72"/>
      <c r="J3" s="72"/>
      <c r="K3" s="75"/>
      <c r="L3" s="58" t="s">
        <v>12</v>
      </c>
      <c r="M3" s="59"/>
      <c r="N3" s="58" t="s">
        <v>13</v>
      </c>
      <c r="O3" s="59"/>
      <c r="P3" s="60" t="s">
        <v>14</v>
      </c>
      <c r="Q3" s="60"/>
    </row>
    <row r="4" spans="1:17" ht="13.5" customHeight="1" thickBot="1" x14ac:dyDescent="0.2">
      <c r="A4" s="86"/>
      <c r="B4" s="87"/>
      <c r="C4" s="87"/>
      <c r="D4" s="87"/>
      <c r="E4" s="73"/>
      <c r="F4" s="73"/>
      <c r="G4" s="87"/>
      <c r="H4" s="89"/>
      <c r="I4" s="73"/>
      <c r="J4" s="73"/>
      <c r="K4" s="76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</row>
    <row r="5" spans="1:17" s="11" customFormat="1" ht="12" customHeight="1" thickTop="1" x14ac:dyDescent="0.15">
      <c r="A5" s="61" t="s">
        <v>18</v>
      </c>
      <c r="B5" s="62"/>
      <c r="C5" s="62"/>
      <c r="D5" s="63"/>
      <c r="E5" s="67"/>
      <c r="F5" s="67"/>
      <c r="G5" s="69"/>
      <c r="H5" s="16" t="s">
        <v>19</v>
      </c>
      <c r="I5" s="17"/>
      <c r="J5" s="17"/>
      <c r="K5" s="45">
        <f>SUM(K7,K43,K59,K77,K85,K99)</f>
        <v>59.5</v>
      </c>
      <c r="L5" s="27">
        <f t="shared" ref="L5:Q5" si="0">SUM(L7,L23,L43,L59,L77,L85,L99)</f>
        <v>12.75</v>
      </c>
      <c r="M5" s="27">
        <f t="shared" si="0"/>
        <v>15</v>
      </c>
      <c r="N5" s="27">
        <f t="shared" si="0"/>
        <v>14.25</v>
      </c>
      <c r="O5" s="27">
        <f t="shared" si="0"/>
        <v>16.25</v>
      </c>
      <c r="P5" s="27">
        <f t="shared" si="0"/>
        <v>10.25</v>
      </c>
      <c r="Q5" s="27">
        <f t="shared" si="0"/>
        <v>0</v>
      </c>
    </row>
    <row r="6" spans="1:17" s="11" customFormat="1" ht="12" customHeight="1" thickBot="1" x14ac:dyDescent="0.2">
      <c r="A6" s="64"/>
      <c r="B6" s="65"/>
      <c r="C6" s="65"/>
      <c r="D6" s="66"/>
      <c r="E6" s="68"/>
      <c r="F6" s="68"/>
      <c r="G6" s="70"/>
      <c r="H6" s="18" t="s">
        <v>20</v>
      </c>
      <c r="I6" s="19"/>
      <c r="J6" s="19"/>
      <c r="K6" s="47">
        <f>SUM(K8,K44,K60,K78,K86,K100)</f>
        <v>4.5</v>
      </c>
      <c r="L6" s="47">
        <f t="shared" ref="L6:P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/>
    </row>
    <row r="7" spans="1:17" ht="12" customHeight="1" thickTop="1" x14ac:dyDescent="0.15">
      <c r="A7" s="90" t="s">
        <v>21</v>
      </c>
      <c r="B7" s="91"/>
      <c r="C7" s="91"/>
      <c r="D7" s="92"/>
      <c r="E7" s="96"/>
      <c r="F7" s="96"/>
      <c r="G7" s="98"/>
      <c r="H7" s="4" t="s">
        <v>19</v>
      </c>
      <c r="I7" s="5"/>
      <c r="J7" s="5"/>
      <c r="K7" s="14">
        <f>SUMPRODUCT((MOD(ROW(K$9:K$22),2)=1)*K$9:K$22)</f>
        <v>6.25</v>
      </c>
      <c r="L7" s="28">
        <f t="shared" ref="L7:Q7" si="2">SUMPRODUCT((MOD(ROW(L$9:L$22),2)=1)*L$9:L$22)</f>
        <v>6.25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</row>
    <row r="8" spans="1:17" ht="12" customHeight="1" x14ac:dyDescent="0.15">
      <c r="A8" s="93"/>
      <c r="B8" s="94"/>
      <c r="C8" s="94"/>
      <c r="D8" s="95"/>
      <c r="E8" s="97"/>
      <c r="F8" s="97"/>
      <c r="G8" s="99"/>
      <c r="H8" s="6" t="s">
        <v>20</v>
      </c>
      <c r="I8" s="7"/>
      <c r="J8" s="7"/>
      <c r="K8" s="15">
        <f>SUMPRODUCT((MOD(ROW(K$9:K$22),2)=0)*K$9:K$22)</f>
        <v>4.5</v>
      </c>
      <c r="L8" s="29">
        <f t="shared" ref="L8:Q8" si="3">SUMPRODUCT((MOD(ROW(L$9:L$22),2)=0)*L$9:L$22)</f>
        <v>4.5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</row>
    <row r="9" spans="1:17" ht="12" customHeight="1" x14ac:dyDescent="0.15">
      <c r="A9" s="100">
        <v>1</v>
      </c>
      <c r="B9" s="102" t="s">
        <v>22</v>
      </c>
      <c r="C9" s="103"/>
      <c r="D9" s="104"/>
      <c r="E9" s="108"/>
      <c r="F9" s="108"/>
      <c r="G9" s="110"/>
      <c r="H9" s="23" t="str">
        <f>IF(E9="","","予定")</f>
        <v/>
      </c>
      <c r="I9" s="23"/>
      <c r="J9" s="23"/>
      <c r="K9" s="22"/>
      <c r="L9" s="31"/>
      <c r="M9" s="31"/>
      <c r="N9" s="31"/>
      <c r="O9" s="31"/>
      <c r="P9" s="31"/>
      <c r="Q9" s="31"/>
    </row>
    <row r="10" spans="1:17" ht="12" customHeight="1" x14ac:dyDescent="0.15">
      <c r="A10" s="101"/>
      <c r="B10" s="105"/>
      <c r="C10" s="106"/>
      <c r="D10" s="107"/>
      <c r="E10" s="109"/>
      <c r="F10" s="109"/>
      <c r="G10" s="111"/>
      <c r="H10" s="24" t="str">
        <f>IF(E9="","","実績")</f>
        <v/>
      </c>
      <c r="I10" s="24"/>
      <c r="J10" s="24"/>
      <c r="K10" s="46"/>
      <c r="L10" s="32"/>
      <c r="M10" s="32"/>
      <c r="N10" s="32"/>
      <c r="O10" s="32"/>
      <c r="P10" s="32"/>
      <c r="Q10" s="32"/>
    </row>
    <row r="11" spans="1:17" ht="12" customHeight="1" x14ac:dyDescent="0.15">
      <c r="A11" s="100"/>
      <c r="B11" s="112" t="s">
        <v>23</v>
      </c>
      <c r="C11" s="102" t="s">
        <v>24</v>
      </c>
      <c r="D11" s="104"/>
      <c r="E11" s="114"/>
      <c r="F11" s="114"/>
      <c r="G11" s="116"/>
      <c r="H11" s="8" t="s">
        <v>19</v>
      </c>
      <c r="I11" s="8" t="s">
        <v>98</v>
      </c>
      <c r="J11" s="8">
        <v>5</v>
      </c>
      <c r="K11" s="9">
        <f>SUM(L11:Q11)</f>
        <v>1.25</v>
      </c>
      <c r="L11" s="31">
        <f>0.25*5</f>
        <v>1.25</v>
      </c>
      <c r="M11" s="31"/>
      <c r="N11" s="31"/>
      <c r="O11" s="31"/>
      <c r="P11" s="31"/>
      <c r="Q11" s="31"/>
    </row>
    <row r="12" spans="1:17" ht="12" customHeight="1" x14ac:dyDescent="0.15">
      <c r="A12" s="101"/>
      <c r="B12" s="113"/>
      <c r="C12" s="105"/>
      <c r="D12" s="107"/>
      <c r="E12" s="115"/>
      <c r="F12" s="115"/>
      <c r="G12" s="113"/>
      <c r="H12" s="8" t="s">
        <v>20</v>
      </c>
      <c r="I12" s="8" t="s">
        <v>98</v>
      </c>
      <c r="J12" s="8">
        <v>5</v>
      </c>
      <c r="K12" s="10">
        <f>SUM(L12:Q12)</f>
        <v>1.25</v>
      </c>
      <c r="L12" s="31">
        <f>0.25*5</f>
        <v>1.25</v>
      </c>
      <c r="M12" s="32"/>
      <c r="N12" s="32"/>
      <c r="O12" s="32"/>
      <c r="P12" s="32"/>
      <c r="Q12" s="32"/>
    </row>
    <row r="13" spans="1:17" ht="12" customHeight="1" x14ac:dyDescent="0.15">
      <c r="A13" s="100"/>
      <c r="B13" s="112" t="s">
        <v>26</v>
      </c>
      <c r="C13" s="102" t="s">
        <v>27</v>
      </c>
      <c r="D13" s="104"/>
      <c r="E13" s="114"/>
      <c r="F13" s="114"/>
      <c r="G13" s="116"/>
      <c r="H13" s="8" t="s">
        <v>19</v>
      </c>
      <c r="I13" s="8" t="s">
        <v>98</v>
      </c>
      <c r="J13" s="8">
        <v>5</v>
      </c>
      <c r="K13" s="9">
        <f>SUM(L13:Q13)</f>
        <v>1.25</v>
      </c>
      <c r="L13" s="31">
        <f>0.25*5</f>
        <v>1.25</v>
      </c>
      <c r="M13" s="31"/>
      <c r="N13" s="31"/>
      <c r="O13" s="31"/>
      <c r="P13" s="31"/>
      <c r="Q13" s="31"/>
    </row>
    <row r="14" spans="1:17" ht="12" customHeight="1" x14ac:dyDescent="0.15">
      <c r="A14" s="101"/>
      <c r="B14" s="113"/>
      <c r="C14" s="105"/>
      <c r="D14" s="107"/>
      <c r="E14" s="115"/>
      <c r="F14" s="115"/>
      <c r="G14" s="113"/>
      <c r="H14" s="8" t="s">
        <v>20</v>
      </c>
      <c r="I14" s="8" t="s">
        <v>98</v>
      </c>
      <c r="J14" s="8">
        <v>5</v>
      </c>
      <c r="K14" s="10">
        <f>SUM(L14:Q14)</f>
        <v>1.25</v>
      </c>
      <c r="L14" s="31">
        <f>0.25*5</f>
        <v>1.25</v>
      </c>
      <c r="M14" s="32"/>
      <c r="N14" s="32"/>
      <c r="O14" s="32"/>
      <c r="P14" s="32"/>
      <c r="Q14" s="32"/>
    </row>
    <row r="15" spans="1:17" ht="12" customHeight="1" x14ac:dyDescent="0.15">
      <c r="A15" s="100">
        <v>2</v>
      </c>
      <c r="B15" s="102" t="s">
        <v>29</v>
      </c>
      <c r="C15" s="103"/>
      <c r="D15" s="104"/>
      <c r="E15" s="108"/>
      <c r="F15" s="108"/>
      <c r="G15" s="110"/>
      <c r="H15" s="23" t="str">
        <f>IF(E15="","","予定")</f>
        <v/>
      </c>
      <c r="I15" s="23"/>
      <c r="J15" s="23"/>
      <c r="K15" s="25"/>
      <c r="L15" s="31"/>
      <c r="M15" s="31"/>
      <c r="N15" s="31"/>
      <c r="O15" s="31"/>
      <c r="P15" s="31"/>
      <c r="Q15" s="31"/>
    </row>
    <row r="16" spans="1:17" ht="12" customHeight="1" x14ac:dyDescent="0.15">
      <c r="A16" s="101"/>
      <c r="B16" s="105"/>
      <c r="C16" s="106"/>
      <c r="D16" s="107"/>
      <c r="E16" s="109"/>
      <c r="F16" s="109"/>
      <c r="G16" s="111"/>
      <c r="H16" s="24" t="str">
        <f>IF(E15="","","実績")</f>
        <v/>
      </c>
      <c r="I16" s="24"/>
      <c r="J16" s="24"/>
      <c r="K16" s="26"/>
      <c r="L16" s="32"/>
      <c r="M16" s="32"/>
      <c r="N16" s="32"/>
      <c r="O16" s="32"/>
      <c r="P16" s="32"/>
      <c r="Q16" s="32"/>
    </row>
    <row r="17" spans="1:17" ht="12" customHeight="1" x14ac:dyDescent="0.15">
      <c r="A17" s="100"/>
      <c r="B17" s="112" t="s">
        <v>23</v>
      </c>
      <c r="C17" s="102" t="s">
        <v>29</v>
      </c>
      <c r="D17" s="104"/>
      <c r="E17" s="114"/>
      <c r="F17" s="114"/>
      <c r="G17" s="116"/>
      <c r="H17" s="8" t="s">
        <v>19</v>
      </c>
      <c r="I17" s="8" t="s">
        <v>98</v>
      </c>
      <c r="J17" s="8">
        <v>5</v>
      </c>
      <c r="K17" s="9">
        <f t="shared" ref="K17:K22" si="4">SUM(L17:Q17)</f>
        <v>2.5</v>
      </c>
      <c r="L17" s="31">
        <f>0.5*5</f>
        <v>2.5</v>
      </c>
      <c r="M17" s="31"/>
      <c r="N17" s="31"/>
      <c r="O17" s="31"/>
      <c r="P17" s="31"/>
      <c r="Q17" s="31"/>
    </row>
    <row r="18" spans="1:17" ht="12" customHeight="1" x14ac:dyDescent="0.15">
      <c r="A18" s="101"/>
      <c r="B18" s="113"/>
      <c r="C18" s="105"/>
      <c r="D18" s="107"/>
      <c r="E18" s="115"/>
      <c r="F18" s="115"/>
      <c r="G18" s="113"/>
      <c r="H18" s="53" t="s">
        <v>20</v>
      </c>
      <c r="I18" s="8" t="s">
        <v>98</v>
      </c>
      <c r="J18" s="8">
        <v>5</v>
      </c>
      <c r="K18" s="10">
        <f t="shared" si="4"/>
        <v>1.25</v>
      </c>
      <c r="L18" s="32">
        <f>0.25*5</f>
        <v>1.25</v>
      </c>
      <c r="M18" s="32"/>
      <c r="N18" s="32"/>
      <c r="O18" s="32"/>
      <c r="P18" s="32"/>
      <c r="Q18" s="32"/>
    </row>
    <row r="19" spans="1:17" ht="12" customHeight="1" x14ac:dyDescent="0.15">
      <c r="A19" s="100"/>
      <c r="B19" s="112" t="s">
        <v>26</v>
      </c>
      <c r="C19" s="102" t="s">
        <v>30</v>
      </c>
      <c r="D19" s="104"/>
      <c r="E19" s="114"/>
      <c r="F19" s="114"/>
      <c r="G19" s="116"/>
      <c r="H19" s="8" t="s">
        <v>19</v>
      </c>
      <c r="I19" s="8" t="s">
        <v>99</v>
      </c>
      <c r="J19" s="8">
        <v>2</v>
      </c>
      <c r="K19" s="9">
        <f t="shared" si="4"/>
        <v>1</v>
      </c>
      <c r="L19" s="31">
        <f>0.5*2</f>
        <v>1</v>
      </c>
      <c r="M19" s="31"/>
      <c r="N19" s="31"/>
      <c r="O19" s="31"/>
      <c r="P19" s="31"/>
      <c r="Q19" s="31"/>
    </row>
    <row r="20" spans="1:17" ht="12" customHeight="1" x14ac:dyDescent="0.15">
      <c r="A20" s="101"/>
      <c r="B20" s="113"/>
      <c r="C20" s="105"/>
      <c r="D20" s="107"/>
      <c r="E20" s="115"/>
      <c r="F20" s="115"/>
      <c r="G20" s="113"/>
      <c r="H20" s="57" t="s">
        <v>20</v>
      </c>
      <c r="I20" s="53" t="s">
        <v>107</v>
      </c>
      <c r="J20" s="8">
        <v>2</v>
      </c>
      <c r="K20" s="10">
        <f t="shared" si="4"/>
        <v>0.5</v>
      </c>
      <c r="L20" s="32">
        <f>0.25*2</f>
        <v>0.5</v>
      </c>
      <c r="M20" s="32"/>
      <c r="N20" s="32"/>
      <c r="O20" s="32"/>
      <c r="P20" s="32"/>
      <c r="Q20" s="32"/>
    </row>
    <row r="21" spans="1:17" ht="12" customHeight="1" x14ac:dyDescent="0.15">
      <c r="A21" s="100"/>
      <c r="B21" s="112" t="s">
        <v>32</v>
      </c>
      <c r="C21" s="102" t="s">
        <v>33</v>
      </c>
      <c r="D21" s="104"/>
      <c r="E21" s="114"/>
      <c r="F21" s="114"/>
      <c r="G21" s="116"/>
      <c r="H21" s="8" t="s">
        <v>19</v>
      </c>
      <c r="I21" s="8" t="s">
        <v>100</v>
      </c>
      <c r="J21" s="8">
        <v>1</v>
      </c>
      <c r="K21" s="9">
        <f t="shared" si="4"/>
        <v>0.25</v>
      </c>
      <c r="L21" s="31">
        <f>0.25*1</f>
        <v>0.25</v>
      </c>
      <c r="M21" s="31"/>
      <c r="N21" s="31"/>
      <c r="O21" s="31"/>
      <c r="P21" s="31"/>
      <c r="Q21" s="31"/>
    </row>
    <row r="22" spans="1:17" ht="12" customHeight="1" x14ac:dyDescent="0.15">
      <c r="A22" s="101"/>
      <c r="B22" s="113"/>
      <c r="C22" s="105"/>
      <c r="D22" s="107"/>
      <c r="E22" s="115"/>
      <c r="F22" s="115"/>
      <c r="G22" s="113"/>
      <c r="H22" s="57" t="s">
        <v>20</v>
      </c>
      <c r="I22" s="53" t="s">
        <v>108</v>
      </c>
      <c r="J22" s="8">
        <v>1</v>
      </c>
      <c r="K22" s="10">
        <f t="shared" si="4"/>
        <v>0.25</v>
      </c>
      <c r="L22" s="31">
        <f>0.25*1</f>
        <v>0.25</v>
      </c>
      <c r="M22" s="32"/>
      <c r="N22" s="32"/>
      <c r="O22" s="32"/>
      <c r="P22" s="32"/>
      <c r="Q22" s="32"/>
    </row>
    <row r="23" spans="1:17" ht="12" customHeight="1" x14ac:dyDescent="0.15">
      <c r="A23" s="117" t="s">
        <v>35</v>
      </c>
      <c r="B23" s="118"/>
      <c r="C23" s="118"/>
      <c r="D23" s="119"/>
      <c r="E23" s="120"/>
      <c r="F23" s="120"/>
      <c r="G23" s="121"/>
      <c r="H23" s="20" t="s">
        <v>19</v>
      </c>
      <c r="I23" s="20"/>
      <c r="J23" s="20"/>
      <c r="K23" s="21">
        <f>SUMPRODUCT((MOD(ROW(K$25:K$42),2)=1)*K$25:K$42)</f>
        <v>9</v>
      </c>
      <c r="L23" s="35">
        <f t="shared" ref="L23:Q23" si="5">SUMPRODUCT((MOD(ROW(L$25:L$42),2)=1)*L$25:L$42)</f>
        <v>6.5</v>
      </c>
      <c r="M23" s="35">
        <f t="shared" si="5"/>
        <v>2.5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</row>
    <row r="24" spans="1:17" ht="12" customHeight="1" x14ac:dyDescent="0.15">
      <c r="A24" s="93"/>
      <c r="B24" s="94"/>
      <c r="C24" s="94"/>
      <c r="D24" s="95"/>
      <c r="E24" s="97"/>
      <c r="F24" s="97"/>
      <c r="G24" s="122"/>
      <c r="H24" s="7" t="s">
        <v>20</v>
      </c>
      <c r="I24" s="7"/>
      <c r="J24" s="7"/>
      <c r="K24" s="15">
        <f>SUMPRODUCT((MOD(ROW(K$25:K$42),2)=0)*K$25:K$42)</f>
        <v>2.75</v>
      </c>
      <c r="L24" s="36">
        <f t="shared" ref="L24:Q24" si="6">SUMPRODUCT((MOD(ROW(L$25:L$42),2)=0)*L$25:L$42)</f>
        <v>2.75</v>
      </c>
      <c r="M24" s="36">
        <f t="shared" si="6"/>
        <v>0</v>
      </c>
      <c r="N24" s="36">
        <f t="shared" si="6"/>
        <v>0</v>
      </c>
      <c r="O24" s="36">
        <f t="shared" si="6"/>
        <v>0</v>
      </c>
      <c r="P24" s="37">
        <f t="shared" si="6"/>
        <v>0</v>
      </c>
      <c r="Q24" s="36">
        <f t="shared" si="6"/>
        <v>0</v>
      </c>
    </row>
    <row r="25" spans="1:17" ht="12" customHeight="1" x14ac:dyDescent="0.15">
      <c r="A25" s="100">
        <v>1</v>
      </c>
      <c r="B25" s="102" t="s">
        <v>36</v>
      </c>
      <c r="C25" s="103"/>
      <c r="D25" s="104"/>
      <c r="E25" s="108"/>
      <c r="F25" s="108"/>
      <c r="G25" s="110"/>
      <c r="H25" s="23" t="str">
        <f>IF(E25="","","予定")</f>
        <v/>
      </c>
      <c r="I25" s="23"/>
      <c r="J25" s="23"/>
      <c r="K25" s="25"/>
      <c r="L25" s="31"/>
      <c r="M25" s="31"/>
      <c r="N25" s="31"/>
      <c r="O25" s="31"/>
      <c r="P25" s="31"/>
      <c r="Q25" s="31"/>
    </row>
    <row r="26" spans="1:17" ht="12" customHeight="1" x14ac:dyDescent="0.15">
      <c r="A26" s="101"/>
      <c r="B26" s="105"/>
      <c r="C26" s="106"/>
      <c r="D26" s="107"/>
      <c r="E26" s="109"/>
      <c r="F26" s="109"/>
      <c r="G26" s="111"/>
      <c r="H26" s="24" t="str">
        <f>IF(E25="","","実績")</f>
        <v/>
      </c>
      <c r="I26" s="24"/>
      <c r="J26" s="24"/>
      <c r="K26" s="26"/>
      <c r="L26" s="32"/>
      <c r="M26" s="32"/>
      <c r="N26" s="32"/>
      <c r="O26" s="32"/>
      <c r="P26" s="32"/>
      <c r="Q26" s="32"/>
    </row>
    <row r="27" spans="1:17" ht="12" customHeight="1" x14ac:dyDescent="0.15">
      <c r="A27" s="100"/>
      <c r="B27" s="112" t="s">
        <v>23</v>
      </c>
      <c r="C27" s="102" t="s">
        <v>37</v>
      </c>
      <c r="D27" s="104"/>
      <c r="E27" s="114"/>
      <c r="F27" s="114"/>
      <c r="G27" s="116"/>
      <c r="H27" s="8" t="s">
        <v>19</v>
      </c>
      <c r="I27" s="8" t="s">
        <v>102</v>
      </c>
      <c r="J27" s="8">
        <v>3</v>
      </c>
      <c r="K27" s="9">
        <f t="shared" ref="K27:K34" si="7">SUM(L27:Q27)</f>
        <v>1.5</v>
      </c>
      <c r="L27" s="31">
        <f>0.5*3</f>
        <v>1.5</v>
      </c>
      <c r="M27" s="31"/>
      <c r="N27" s="31"/>
      <c r="O27" s="31"/>
      <c r="P27" s="31"/>
      <c r="Q27" s="31"/>
    </row>
    <row r="28" spans="1:17" ht="12" customHeight="1" x14ac:dyDescent="0.15">
      <c r="A28" s="101"/>
      <c r="B28" s="113"/>
      <c r="C28" s="105"/>
      <c r="D28" s="107"/>
      <c r="E28" s="115"/>
      <c r="F28" s="115"/>
      <c r="G28" s="113"/>
      <c r="H28" s="53" t="s">
        <v>20</v>
      </c>
      <c r="I28" s="8" t="s">
        <v>109</v>
      </c>
      <c r="J28" s="8">
        <v>3</v>
      </c>
      <c r="K28" s="10">
        <f t="shared" si="7"/>
        <v>1.5</v>
      </c>
      <c r="L28" s="32">
        <f>0.5*3</f>
        <v>1.5</v>
      </c>
      <c r="M28" s="32"/>
      <c r="N28" s="32"/>
      <c r="O28" s="32"/>
      <c r="P28" s="32"/>
      <c r="Q28" s="32"/>
    </row>
    <row r="29" spans="1:17" ht="12" customHeight="1" x14ac:dyDescent="0.15">
      <c r="A29" s="100"/>
      <c r="B29" s="112" t="s">
        <v>26</v>
      </c>
      <c r="C29" s="102" t="s">
        <v>39</v>
      </c>
      <c r="D29" s="104"/>
      <c r="E29" s="114"/>
      <c r="F29" s="114"/>
      <c r="G29" s="116"/>
      <c r="H29" s="8" t="s">
        <v>19</v>
      </c>
      <c r="I29" s="8" t="s">
        <v>110</v>
      </c>
      <c r="J29" s="8">
        <v>2</v>
      </c>
      <c r="K29" s="9">
        <f t="shared" si="7"/>
        <v>1</v>
      </c>
      <c r="L29" s="31">
        <f>0.5*2</f>
        <v>1</v>
      </c>
      <c r="M29" s="31"/>
      <c r="N29" s="31"/>
      <c r="O29" s="31"/>
      <c r="P29" s="31"/>
      <c r="Q29" s="31"/>
    </row>
    <row r="30" spans="1:17" ht="12" customHeight="1" x14ac:dyDescent="0.15">
      <c r="A30" s="101"/>
      <c r="B30" s="113"/>
      <c r="C30" s="105"/>
      <c r="D30" s="107"/>
      <c r="E30" s="115"/>
      <c r="F30" s="115"/>
      <c r="G30" s="113"/>
      <c r="H30" s="57" t="s">
        <v>20</v>
      </c>
      <c r="I30" s="53" t="s">
        <v>111</v>
      </c>
      <c r="J30" s="53">
        <v>3</v>
      </c>
      <c r="K30" s="10">
        <f t="shared" si="7"/>
        <v>0.75</v>
      </c>
      <c r="L30" s="32">
        <f>3*0.25</f>
        <v>0.75</v>
      </c>
      <c r="M30" s="32"/>
      <c r="N30" s="32"/>
      <c r="O30" s="32"/>
      <c r="P30" s="32"/>
      <c r="Q30" s="32"/>
    </row>
    <row r="31" spans="1:17" ht="12" customHeight="1" x14ac:dyDescent="0.15">
      <c r="A31" s="100"/>
      <c r="B31" s="112" t="s">
        <v>32</v>
      </c>
      <c r="C31" s="102" t="s">
        <v>40</v>
      </c>
      <c r="D31" s="104"/>
      <c r="E31" s="114"/>
      <c r="F31" s="114"/>
      <c r="G31" s="116"/>
      <c r="H31" s="8" t="s">
        <v>19</v>
      </c>
      <c r="I31" s="8" t="s">
        <v>101</v>
      </c>
      <c r="J31" s="8">
        <v>2</v>
      </c>
      <c r="K31" s="9">
        <f t="shared" si="7"/>
        <v>0.5</v>
      </c>
      <c r="L31" s="31">
        <f>0.5*1</f>
        <v>0.5</v>
      </c>
      <c r="M31" s="31"/>
      <c r="N31" s="31"/>
      <c r="O31" s="31"/>
      <c r="P31" s="31"/>
      <c r="Q31" s="31"/>
    </row>
    <row r="32" spans="1:17" ht="12" customHeight="1" x14ac:dyDescent="0.15">
      <c r="A32" s="101"/>
      <c r="B32" s="113"/>
      <c r="C32" s="105"/>
      <c r="D32" s="107"/>
      <c r="E32" s="115"/>
      <c r="F32" s="115"/>
      <c r="G32" s="113"/>
      <c r="H32" s="57" t="s">
        <v>20</v>
      </c>
      <c r="I32" s="53" t="s">
        <v>112</v>
      </c>
      <c r="J32" s="53">
        <v>1</v>
      </c>
      <c r="K32" s="10">
        <f t="shared" si="7"/>
        <v>0.25</v>
      </c>
      <c r="L32" s="32">
        <f>0.25*1</f>
        <v>0.25</v>
      </c>
      <c r="M32" s="32"/>
      <c r="N32" s="32"/>
      <c r="O32" s="32"/>
      <c r="P32" s="32"/>
      <c r="Q32" s="32"/>
    </row>
    <row r="33" spans="1:17" ht="12" customHeight="1" x14ac:dyDescent="0.15">
      <c r="A33" s="100"/>
      <c r="B33" s="112" t="s">
        <v>42</v>
      </c>
      <c r="C33" s="102" t="s">
        <v>43</v>
      </c>
      <c r="D33" s="104"/>
      <c r="E33" s="114"/>
      <c r="F33" s="114"/>
      <c r="G33" s="116"/>
      <c r="H33" s="8" t="s">
        <v>19</v>
      </c>
      <c r="I33" s="8" t="s">
        <v>102</v>
      </c>
      <c r="J33" s="8">
        <v>3</v>
      </c>
      <c r="K33" s="9">
        <f t="shared" si="7"/>
        <v>1</v>
      </c>
      <c r="L33" s="31">
        <f>0.5*2</f>
        <v>1</v>
      </c>
      <c r="M33" s="31"/>
      <c r="N33" s="31"/>
      <c r="O33" s="31"/>
      <c r="P33" s="31"/>
      <c r="Q33" s="31"/>
    </row>
    <row r="34" spans="1:17" ht="12" customHeight="1" x14ac:dyDescent="0.15">
      <c r="A34" s="101"/>
      <c r="B34" s="113"/>
      <c r="C34" s="105"/>
      <c r="D34" s="107"/>
      <c r="E34" s="115"/>
      <c r="F34" s="115"/>
      <c r="G34" s="113"/>
      <c r="H34" s="57" t="s">
        <v>20</v>
      </c>
      <c r="I34" s="53" t="s">
        <v>106</v>
      </c>
      <c r="J34" s="53">
        <v>1</v>
      </c>
      <c r="K34" s="10">
        <f t="shared" si="7"/>
        <v>0.25</v>
      </c>
      <c r="L34" s="32">
        <f>1*0.25</f>
        <v>0.25</v>
      </c>
      <c r="M34" s="32"/>
      <c r="N34" s="32"/>
      <c r="O34" s="32"/>
      <c r="P34" s="32"/>
      <c r="Q34" s="32"/>
    </row>
    <row r="35" spans="1:17" ht="12" customHeight="1" x14ac:dyDescent="0.15">
      <c r="A35" s="100">
        <v>2</v>
      </c>
      <c r="B35" s="102" t="s">
        <v>29</v>
      </c>
      <c r="C35" s="103"/>
      <c r="D35" s="104"/>
      <c r="E35" s="108"/>
      <c r="F35" s="108"/>
      <c r="G35" s="110"/>
      <c r="H35" s="8" t="s">
        <v>19</v>
      </c>
      <c r="I35" s="23"/>
      <c r="J35" s="23"/>
      <c r="K35" s="25"/>
      <c r="L35" s="31"/>
      <c r="M35" s="31"/>
      <c r="N35" s="31"/>
      <c r="O35" s="31"/>
      <c r="P35" s="31"/>
      <c r="Q35" s="31"/>
    </row>
    <row r="36" spans="1:17" ht="12" customHeight="1" x14ac:dyDescent="0.15">
      <c r="A36" s="101"/>
      <c r="B36" s="105"/>
      <c r="C36" s="106"/>
      <c r="D36" s="107"/>
      <c r="E36" s="109"/>
      <c r="F36" s="109"/>
      <c r="G36" s="111"/>
      <c r="H36" s="57" t="s">
        <v>20</v>
      </c>
      <c r="I36" s="24"/>
      <c r="J36" s="24"/>
      <c r="K36" s="26"/>
      <c r="L36" s="32"/>
      <c r="M36" s="32"/>
      <c r="N36" s="32"/>
      <c r="O36" s="32"/>
      <c r="P36" s="32"/>
      <c r="Q36" s="32"/>
    </row>
    <row r="37" spans="1:17" ht="12" customHeight="1" x14ac:dyDescent="0.15">
      <c r="A37" s="100"/>
      <c r="B37" s="112" t="s">
        <v>23</v>
      </c>
      <c r="C37" s="102" t="s">
        <v>29</v>
      </c>
      <c r="D37" s="104"/>
      <c r="E37" s="114"/>
      <c r="F37" s="114"/>
      <c r="G37" s="116"/>
      <c r="H37" s="8" t="s">
        <v>19</v>
      </c>
      <c r="I37" s="53" t="s">
        <v>98</v>
      </c>
      <c r="J37" s="53">
        <v>5</v>
      </c>
      <c r="K37" s="9">
        <f>SUM(L37:Q37)</f>
        <v>2.5</v>
      </c>
      <c r="L37" s="31">
        <f>0.5*5</f>
        <v>2.5</v>
      </c>
      <c r="M37" s="31"/>
      <c r="N37" s="31"/>
      <c r="O37" s="31"/>
      <c r="P37" s="31"/>
      <c r="Q37" s="31"/>
    </row>
    <row r="38" spans="1:17" ht="12" customHeight="1" x14ac:dyDescent="0.15">
      <c r="A38" s="101"/>
      <c r="B38" s="113"/>
      <c r="C38" s="105"/>
      <c r="D38" s="107"/>
      <c r="E38" s="115"/>
      <c r="F38" s="115"/>
      <c r="G38" s="113"/>
      <c r="H38" s="57" t="s">
        <v>20</v>
      </c>
      <c r="I38" s="53"/>
      <c r="J38" s="53"/>
      <c r="K38" s="10">
        <f>SUM(L38:Q38)</f>
        <v>0</v>
      </c>
      <c r="L38" s="50"/>
      <c r="M38" s="32"/>
      <c r="N38" s="32"/>
      <c r="O38" s="32"/>
      <c r="P38" s="32"/>
      <c r="Q38" s="32"/>
    </row>
    <row r="39" spans="1:17" ht="12" customHeight="1" x14ac:dyDescent="0.15">
      <c r="A39" s="100"/>
      <c r="B39" s="112" t="s">
        <v>26</v>
      </c>
      <c r="C39" s="102" t="s">
        <v>45</v>
      </c>
      <c r="D39" s="104"/>
      <c r="E39" s="114"/>
      <c r="F39" s="114"/>
      <c r="G39" s="116"/>
      <c r="H39" s="8" t="s">
        <v>19</v>
      </c>
      <c r="I39" s="8" t="s">
        <v>98</v>
      </c>
      <c r="J39" s="8">
        <v>5</v>
      </c>
      <c r="K39" s="9">
        <f>SUM(L39:Q39)</f>
        <v>2</v>
      </c>
      <c r="L39" s="31"/>
      <c r="M39" s="31">
        <f>0.5*4</f>
        <v>2</v>
      </c>
      <c r="N39" s="31"/>
      <c r="O39" s="31"/>
      <c r="P39" s="31"/>
      <c r="Q39" s="31"/>
    </row>
    <row r="40" spans="1:17" ht="12" customHeight="1" x14ac:dyDescent="0.15">
      <c r="A40" s="101"/>
      <c r="B40" s="113"/>
      <c r="C40" s="105"/>
      <c r="D40" s="107"/>
      <c r="E40" s="115"/>
      <c r="F40" s="115"/>
      <c r="G40" s="113"/>
      <c r="H40" s="57" t="s">
        <v>20</v>
      </c>
      <c r="I40" s="53"/>
      <c r="J40" s="53"/>
      <c r="K40" s="10"/>
      <c r="L40" s="32"/>
      <c r="M40" s="32"/>
      <c r="N40" s="32"/>
      <c r="O40" s="32"/>
      <c r="P40" s="32"/>
      <c r="Q40" s="32"/>
    </row>
    <row r="41" spans="1:17" ht="12" customHeight="1" x14ac:dyDescent="0.15">
      <c r="A41" s="100"/>
      <c r="B41" s="112" t="s">
        <v>32</v>
      </c>
      <c r="C41" s="102" t="s">
        <v>46</v>
      </c>
      <c r="D41" s="104"/>
      <c r="E41" s="114"/>
      <c r="F41" s="114"/>
      <c r="G41" s="116"/>
      <c r="H41" s="8" t="s">
        <v>19</v>
      </c>
      <c r="I41" s="8" t="s">
        <v>103</v>
      </c>
      <c r="J41" s="8">
        <v>1</v>
      </c>
      <c r="K41" s="9">
        <f>SUM(L41:Q41)</f>
        <v>0.5</v>
      </c>
      <c r="L41" s="31"/>
      <c r="M41" s="31">
        <f>0.5*1</f>
        <v>0.5</v>
      </c>
      <c r="N41" s="31"/>
      <c r="O41" s="31"/>
      <c r="P41" s="31"/>
      <c r="Q41" s="31"/>
    </row>
    <row r="42" spans="1:17" ht="12" customHeight="1" x14ac:dyDescent="0.15">
      <c r="A42" s="101"/>
      <c r="B42" s="113"/>
      <c r="C42" s="105"/>
      <c r="D42" s="107"/>
      <c r="E42" s="115"/>
      <c r="F42" s="115"/>
      <c r="G42" s="113"/>
      <c r="H42" s="57" t="s">
        <v>20</v>
      </c>
      <c r="I42" s="53"/>
      <c r="J42" s="53"/>
      <c r="K42" s="10"/>
      <c r="L42" s="32"/>
      <c r="M42" s="32"/>
      <c r="N42" s="32"/>
      <c r="O42" s="32"/>
      <c r="P42" s="32"/>
      <c r="Q42" s="32"/>
    </row>
    <row r="43" spans="1:17" ht="12" customHeight="1" x14ac:dyDescent="0.15">
      <c r="A43" s="117" t="s">
        <v>48</v>
      </c>
      <c r="B43" s="118"/>
      <c r="C43" s="118"/>
      <c r="D43" s="119"/>
      <c r="E43" s="120"/>
      <c r="F43" s="120"/>
      <c r="G43" s="121"/>
      <c r="H43" s="20" t="s">
        <v>19</v>
      </c>
      <c r="I43" s="20"/>
      <c r="J43" s="20"/>
      <c r="K43" s="21">
        <f>SUMPRODUCT((MOD(ROW(K$45:K$58),2)=1)*K$45:K$58)</f>
        <v>12.5</v>
      </c>
      <c r="L43" s="35">
        <f>SUMPRODUCT((MOD(ROW(L$45:L$58),2)=1)*L$45:L$58)</f>
        <v>0</v>
      </c>
      <c r="M43" s="35">
        <f t="shared" ref="M43:Q43" si="8">SUMPRODUCT((MOD(ROW(M$45:M$58),2)=1)*M$45:M$58)</f>
        <v>12.5</v>
      </c>
      <c r="N43" s="35">
        <f t="shared" si="8"/>
        <v>0</v>
      </c>
      <c r="O43" s="35">
        <f t="shared" si="8"/>
        <v>0</v>
      </c>
      <c r="P43" s="35">
        <f t="shared" si="8"/>
        <v>0</v>
      </c>
      <c r="Q43" s="35">
        <f t="shared" si="8"/>
        <v>0</v>
      </c>
    </row>
    <row r="44" spans="1:17" ht="12" customHeight="1" x14ac:dyDescent="0.15">
      <c r="A44" s="93"/>
      <c r="B44" s="94"/>
      <c r="C44" s="94"/>
      <c r="D44" s="95"/>
      <c r="E44" s="97"/>
      <c r="F44" s="97"/>
      <c r="G44" s="122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Q44" si="9">SUMPRODUCT((MOD(ROW(L$45:L$58),2)=0)*L$45:L$58)</f>
        <v>0</v>
      </c>
      <c r="M44" s="36">
        <f t="shared" si="9"/>
        <v>0</v>
      </c>
      <c r="N44" s="36">
        <f t="shared" si="9"/>
        <v>0</v>
      </c>
      <c r="O44" s="36">
        <f t="shared" si="9"/>
        <v>0</v>
      </c>
      <c r="P44" s="36">
        <f t="shared" si="9"/>
        <v>0</v>
      </c>
      <c r="Q44" s="36">
        <f t="shared" si="9"/>
        <v>0</v>
      </c>
    </row>
    <row r="45" spans="1:17" ht="12" customHeight="1" x14ac:dyDescent="0.15">
      <c r="A45" s="100">
        <v>1</v>
      </c>
      <c r="B45" s="102" t="s">
        <v>22</v>
      </c>
      <c r="C45" s="103"/>
      <c r="D45" s="104"/>
      <c r="E45" s="108"/>
      <c r="F45" s="108"/>
      <c r="G45" s="110"/>
      <c r="H45" s="23" t="str">
        <f>IF(E45="","","予定")</f>
        <v/>
      </c>
      <c r="I45" s="23"/>
      <c r="J45" s="23"/>
      <c r="K45" s="25"/>
      <c r="L45" s="31"/>
      <c r="M45" s="31"/>
      <c r="N45" s="31"/>
      <c r="O45" s="31"/>
      <c r="P45" s="31"/>
      <c r="Q45" s="31"/>
    </row>
    <row r="46" spans="1:17" ht="12" customHeight="1" x14ac:dyDescent="0.15">
      <c r="A46" s="101"/>
      <c r="B46" s="105"/>
      <c r="C46" s="106"/>
      <c r="D46" s="107"/>
      <c r="E46" s="109"/>
      <c r="F46" s="109"/>
      <c r="G46" s="111"/>
      <c r="H46" s="24" t="str">
        <f>IF(E45="","","実績")</f>
        <v/>
      </c>
      <c r="I46" s="24"/>
      <c r="J46" s="24"/>
      <c r="K46" s="26"/>
      <c r="L46" s="32"/>
      <c r="M46" s="32"/>
      <c r="N46" s="32"/>
      <c r="O46" s="32"/>
      <c r="P46" s="32"/>
      <c r="Q46" s="32"/>
    </row>
    <row r="47" spans="1:17" ht="12" customHeight="1" x14ac:dyDescent="0.15">
      <c r="A47" s="100"/>
      <c r="B47" s="112" t="s">
        <v>23</v>
      </c>
      <c r="C47" s="102" t="s">
        <v>49</v>
      </c>
      <c r="D47" s="104"/>
      <c r="E47" s="114"/>
      <c r="F47" s="114"/>
      <c r="G47" s="116"/>
      <c r="H47" s="8" t="s">
        <v>19</v>
      </c>
      <c r="I47" s="8" t="s">
        <v>98</v>
      </c>
      <c r="J47" s="8">
        <v>5</v>
      </c>
      <c r="K47" s="9">
        <f>SUM(L47:Q47)</f>
        <v>2.5</v>
      </c>
      <c r="L47" s="31"/>
      <c r="M47" s="31">
        <f>0.5*5</f>
        <v>2.5</v>
      </c>
      <c r="N47" s="31"/>
      <c r="O47" s="31"/>
      <c r="P47" s="31"/>
      <c r="Q47" s="31"/>
    </row>
    <row r="48" spans="1:17" ht="12" customHeight="1" x14ac:dyDescent="0.15">
      <c r="A48" s="101"/>
      <c r="B48" s="113"/>
      <c r="C48" s="105"/>
      <c r="D48" s="107"/>
      <c r="E48" s="115"/>
      <c r="F48" s="115"/>
      <c r="G48" s="113"/>
      <c r="H48" s="53" t="s">
        <v>20</v>
      </c>
      <c r="I48" s="53"/>
      <c r="J48" s="53"/>
      <c r="K48" s="10">
        <f>SUM(L48:Q48)</f>
        <v>0</v>
      </c>
      <c r="L48" s="32"/>
      <c r="M48" s="32"/>
      <c r="N48" s="32"/>
      <c r="O48" s="32"/>
      <c r="P48" s="32"/>
      <c r="Q48" s="32"/>
    </row>
    <row r="49" spans="1:17" ht="12" customHeight="1" x14ac:dyDescent="0.15">
      <c r="A49" s="100"/>
      <c r="B49" s="112" t="s">
        <v>26</v>
      </c>
      <c r="C49" s="102" t="s">
        <v>50</v>
      </c>
      <c r="D49" s="104"/>
      <c r="E49" s="114"/>
      <c r="F49" s="114"/>
      <c r="G49" s="116"/>
      <c r="H49" s="8" t="s">
        <v>19</v>
      </c>
      <c r="I49" s="8" t="s">
        <v>98</v>
      </c>
      <c r="J49" s="8">
        <v>5</v>
      </c>
      <c r="K49" s="9">
        <f>SUM(L49:Q49)</f>
        <v>5</v>
      </c>
      <c r="L49" s="31"/>
      <c r="M49" s="31">
        <f>1*5</f>
        <v>5</v>
      </c>
      <c r="N49" s="31"/>
      <c r="O49" s="31"/>
      <c r="P49" s="31"/>
      <c r="Q49" s="31"/>
    </row>
    <row r="50" spans="1:17" ht="12" customHeight="1" x14ac:dyDescent="0.15">
      <c r="A50" s="101"/>
      <c r="B50" s="113"/>
      <c r="C50" s="105"/>
      <c r="D50" s="107"/>
      <c r="E50" s="115"/>
      <c r="F50" s="115"/>
      <c r="G50" s="113"/>
      <c r="H50" s="57" t="s">
        <v>20</v>
      </c>
      <c r="I50" s="53"/>
      <c r="J50" s="53"/>
      <c r="K50" s="10">
        <f>SUM(L50:Q50)</f>
        <v>0</v>
      </c>
      <c r="L50" s="32"/>
      <c r="M50" s="32"/>
      <c r="N50" s="32"/>
      <c r="O50" s="32"/>
      <c r="P50" s="32"/>
      <c r="Q50" s="32"/>
    </row>
    <row r="51" spans="1:17" ht="12" customHeight="1" x14ac:dyDescent="0.15">
      <c r="A51" s="100">
        <v>2</v>
      </c>
      <c r="B51" s="102" t="s">
        <v>29</v>
      </c>
      <c r="C51" s="103"/>
      <c r="D51" s="104"/>
      <c r="E51" s="108"/>
      <c r="F51" s="108"/>
      <c r="G51" s="110"/>
      <c r="H51" s="8" t="s">
        <v>19</v>
      </c>
      <c r="I51" s="23"/>
      <c r="J51" s="23"/>
      <c r="K51" s="25"/>
      <c r="L51" s="31"/>
      <c r="M51" s="31"/>
      <c r="N51" s="31"/>
      <c r="O51" s="31"/>
      <c r="P51" s="31"/>
      <c r="Q51" s="31"/>
    </row>
    <row r="52" spans="1:17" ht="12" customHeight="1" x14ac:dyDescent="0.15">
      <c r="A52" s="101"/>
      <c r="B52" s="105"/>
      <c r="C52" s="106"/>
      <c r="D52" s="107"/>
      <c r="E52" s="109"/>
      <c r="F52" s="109"/>
      <c r="G52" s="111"/>
      <c r="H52" s="57" t="s">
        <v>20</v>
      </c>
      <c r="I52" s="24"/>
      <c r="J52" s="24"/>
      <c r="K52" s="26"/>
      <c r="L52" s="32"/>
      <c r="M52" s="32"/>
      <c r="N52" s="32"/>
      <c r="O52" s="32"/>
      <c r="P52" s="32"/>
      <c r="Q52" s="32"/>
    </row>
    <row r="53" spans="1:17" ht="12" customHeight="1" x14ac:dyDescent="0.15">
      <c r="A53" s="100"/>
      <c r="B53" s="112" t="s">
        <v>23</v>
      </c>
      <c r="C53" s="102" t="s">
        <v>29</v>
      </c>
      <c r="D53" s="104"/>
      <c r="E53" s="114"/>
      <c r="F53" s="114"/>
      <c r="G53" s="116"/>
      <c r="H53" s="8" t="s">
        <v>19</v>
      </c>
      <c r="I53" s="8" t="s">
        <v>98</v>
      </c>
      <c r="J53" s="8">
        <v>5</v>
      </c>
      <c r="K53" s="9">
        <f t="shared" ref="K53:K58" si="10">SUM(L53:Q53)</f>
        <v>2.5</v>
      </c>
      <c r="L53" s="31"/>
      <c r="M53" s="31">
        <f>0.5*5</f>
        <v>2.5</v>
      </c>
      <c r="N53" s="31"/>
      <c r="O53" s="31"/>
      <c r="P53" s="31"/>
      <c r="Q53" s="31"/>
    </row>
    <row r="54" spans="1:17" ht="12" customHeight="1" x14ac:dyDescent="0.15">
      <c r="A54" s="101"/>
      <c r="B54" s="113"/>
      <c r="C54" s="105"/>
      <c r="D54" s="107"/>
      <c r="E54" s="115"/>
      <c r="F54" s="115"/>
      <c r="G54" s="113"/>
      <c r="H54" s="57" t="s">
        <v>20</v>
      </c>
      <c r="I54" s="53"/>
      <c r="J54" s="53"/>
      <c r="K54" s="10">
        <f t="shared" si="10"/>
        <v>0</v>
      </c>
      <c r="L54" s="32"/>
      <c r="M54" s="32"/>
      <c r="N54" s="32"/>
      <c r="O54" s="32"/>
      <c r="P54" s="32"/>
      <c r="Q54" s="32"/>
    </row>
    <row r="55" spans="1:17" ht="12" customHeight="1" x14ac:dyDescent="0.15">
      <c r="A55" s="100"/>
      <c r="B55" s="112" t="s">
        <v>26</v>
      </c>
      <c r="C55" s="102" t="s">
        <v>45</v>
      </c>
      <c r="D55" s="104"/>
      <c r="E55" s="114"/>
      <c r="F55" s="114"/>
      <c r="G55" s="116"/>
      <c r="H55" s="8" t="s">
        <v>19</v>
      </c>
      <c r="I55" s="8" t="s">
        <v>98</v>
      </c>
      <c r="J55" s="8">
        <v>5</v>
      </c>
      <c r="K55" s="9">
        <f t="shared" si="10"/>
        <v>2</v>
      </c>
      <c r="L55" s="31"/>
      <c r="M55" s="31">
        <f>0.5*4</f>
        <v>2</v>
      </c>
      <c r="N55" s="31"/>
      <c r="O55" s="31"/>
      <c r="P55" s="31"/>
      <c r="Q55" s="31"/>
    </row>
    <row r="56" spans="1:17" ht="12" customHeight="1" x14ac:dyDescent="0.15">
      <c r="A56" s="101"/>
      <c r="B56" s="113"/>
      <c r="C56" s="105"/>
      <c r="D56" s="107"/>
      <c r="E56" s="115"/>
      <c r="F56" s="115"/>
      <c r="G56" s="113"/>
      <c r="H56" s="57" t="s">
        <v>20</v>
      </c>
      <c r="I56" s="53"/>
      <c r="J56" s="53"/>
      <c r="K56" s="10">
        <f t="shared" si="10"/>
        <v>0</v>
      </c>
      <c r="L56" s="32"/>
      <c r="M56" s="32"/>
      <c r="N56" s="32"/>
      <c r="O56" s="32"/>
      <c r="P56" s="32"/>
      <c r="Q56" s="32"/>
    </row>
    <row r="57" spans="1:17" ht="12" customHeight="1" x14ac:dyDescent="0.15">
      <c r="A57" s="100"/>
      <c r="B57" s="112" t="s">
        <v>32</v>
      </c>
      <c r="C57" s="102" t="s">
        <v>46</v>
      </c>
      <c r="D57" s="104"/>
      <c r="E57" s="114"/>
      <c r="F57" s="114"/>
      <c r="G57" s="116"/>
      <c r="H57" s="8" t="s">
        <v>19</v>
      </c>
      <c r="I57" s="8" t="s">
        <v>104</v>
      </c>
      <c r="J57" s="8">
        <v>1</v>
      </c>
      <c r="K57" s="9">
        <f t="shared" si="10"/>
        <v>0.5</v>
      </c>
      <c r="L57" s="31"/>
      <c r="M57" s="31">
        <f>0.5*1</f>
        <v>0.5</v>
      </c>
      <c r="N57" s="31"/>
      <c r="O57" s="31"/>
      <c r="P57" s="31"/>
      <c r="Q57" s="31"/>
    </row>
    <row r="58" spans="1:17" ht="12" customHeight="1" x14ac:dyDescent="0.15">
      <c r="A58" s="101"/>
      <c r="B58" s="113"/>
      <c r="C58" s="105"/>
      <c r="D58" s="107"/>
      <c r="E58" s="115"/>
      <c r="F58" s="115"/>
      <c r="G58" s="113"/>
      <c r="H58" s="57" t="s">
        <v>20</v>
      </c>
      <c r="I58" s="53"/>
      <c r="J58" s="53"/>
      <c r="K58" s="10">
        <f t="shared" si="10"/>
        <v>0</v>
      </c>
      <c r="L58" s="44"/>
      <c r="M58" s="44"/>
      <c r="N58" s="44"/>
      <c r="O58" s="44"/>
      <c r="P58" s="44"/>
      <c r="Q58" s="44"/>
    </row>
    <row r="59" spans="1:17" ht="12" customHeight="1" x14ac:dyDescent="0.15">
      <c r="A59" s="117" t="s">
        <v>52</v>
      </c>
      <c r="B59" s="118"/>
      <c r="C59" s="118"/>
      <c r="D59" s="119"/>
      <c r="E59" s="120"/>
      <c r="F59" s="120"/>
      <c r="G59" s="121"/>
      <c r="H59" s="20" t="s">
        <v>19</v>
      </c>
      <c r="I59" s="20"/>
      <c r="J59" s="20"/>
      <c r="K59" s="21">
        <f>SUMPRODUCT((MOD(ROW(K$61:K$76),2)=1)*K$61:K$76)</f>
        <v>14.25</v>
      </c>
      <c r="L59" s="35">
        <f t="shared" ref="L59" si="11">SUMPRODUCT((MOD(ROW(L$61:L$76),2)=1)*L$61:L$76)</f>
        <v>0</v>
      </c>
      <c r="M59" s="35">
        <f>SUMPRODUCT((MOD(ROW(M$61:M$76),2)=1)*M$61:M$76)</f>
        <v>0</v>
      </c>
      <c r="N59" s="35">
        <f t="shared" ref="N59:Q59" si="12">SUMPRODUCT((MOD(ROW(N$61:N$76),2)=1)*N$61:N$76)</f>
        <v>14.25</v>
      </c>
      <c r="O59" s="35">
        <f t="shared" si="12"/>
        <v>0</v>
      </c>
      <c r="P59" s="35">
        <f t="shared" si="12"/>
        <v>0</v>
      </c>
      <c r="Q59" s="35">
        <f t="shared" si="12"/>
        <v>0</v>
      </c>
    </row>
    <row r="60" spans="1:17" ht="12" customHeight="1" x14ac:dyDescent="0.15">
      <c r="A60" s="93"/>
      <c r="B60" s="94"/>
      <c r="C60" s="94"/>
      <c r="D60" s="95"/>
      <c r="E60" s="97"/>
      <c r="F60" s="97"/>
      <c r="G60" s="122"/>
      <c r="H60" s="7" t="s">
        <v>20</v>
      </c>
      <c r="I60" s="7"/>
      <c r="J60" s="7"/>
      <c r="K60" s="15">
        <f>SUMPRODUCT((MOD(ROW(K$61:K$76),2)=0)*K$61:K$76)</f>
        <v>0</v>
      </c>
      <c r="L60" s="36">
        <f t="shared" ref="L60:Q60" si="13">SUMPRODUCT((MOD(ROW(L$61:L$76),2)=0)*L$61:L$76)</f>
        <v>0</v>
      </c>
      <c r="M60" s="36">
        <f t="shared" si="13"/>
        <v>0</v>
      </c>
      <c r="N60" s="36">
        <f t="shared" si="13"/>
        <v>0</v>
      </c>
      <c r="O60" s="36">
        <f t="shared" si="13"/>
        <v>0</v>
      </c>
      <c r="P60" s="36">
        <f t="shared" si="13"/>
        <v>0</v>
      </c>
      <c r="Q60" s="36">
        <f t="shared" si="13"/>
        <v>0</v>
      </c>
    </row>
    <row r="61" spans="1:17" ht="12" customHeight="1" x14ac:dyDescent="0.15">
      <c r="A61" s="100">
        <v>1</v>
      </c>
      <c r="B61" s="102" t="s">
        <v>36</v>
      </c>
      <c r="C61" s="103"/>
      <c r="D61" s="104"/>
      <c r="E61" s="108"/>
      <c r="F61" s="108"/>
      <c r="G61" s="110"/>
      <c r="H61" s="23" t="str">
        <f>IF(E61="","","予定")</f>
        <v/>
      </c>
      <c r="I61" s="23"/>
      <c r="J61" s="23"/>
      <c r="K61" s="25"/>
      <c r="L61" s="31"/>
      <c r="M61" s="31"/>
      <c r="N61" s="31"/>
      <c r="O61" s="31"/>
      <c r="P61" s="31"/>
      <c r="Q61" s="31"/>
    </row>
    <row r="62" spans="1:17" ht="12" customHeight="1" x14ac:dyDescent="0.15">
      <c r="A62" s="101"/>
      <c r="B62" s="105"/>
      <c r="C62" s="106"/>
      <c r="D62" s="107"/>
      <c r="E62" s="109"/>
      <c r="F62" s="109"/>
      <c r="G62" s="111"/>
      <c r="H62" s="24" t="str">
        <f>IF(E61="","","実績")</f>
        <v/>
      </c>
      <c r="I62" s="24"/>
      <c r="J62" s="24"/>
      <c r="K62" s="26"/>
      <c r="L62" s="32"/>
      <c r="M62" s="32"/>
      <c r="N62" s="32"/>
      <c r="O62" s="32"/>
      <c r="P62" s="32"/>
      <c r="Q62" s="32"/>
    </row>
    <row r="63" spans="1:17" ht="12" customHeight="1" x14ac:dyDescent="0.15">
      <c r="A63" s="100"/>
      <c r="B63" s="112" t="s">
        <v>23</v>
      </c>
      <c r="C63" s="102" t="s">
        <v>49</v>
      </c>
      <c r="D63" s="104"/>
      <c r="E63" s="114"/>
      <c r="F63" s="114"/>
      <c r="G63" s="116"/>
      <c r="H63" s="8" t="s">
        <v>19</v>
      </c>
      <c r="I63" s="8" t="s">
        <v>98</v>
      </c>
      <c r="J63" s="8">
        <v>5</v>
      </c>
      <c r="K63" s="9">
        <f t="shared" ref="K63:K68" si="14">SUM(L63:Q63)</f>
        <v>2.5</v>
      </c>
      <c r="L63" s="31"/>
      <c r="M63" s="31"/>
      <c r="N63" s="31">
        <f>0.5*5</f>
        <v>2.5</v>
      </c>
      <c r="O63" s="31"/>
      <c r="P63" s="31"/>
      <c r="Q63" s="31"/>
    </row>
    <row r="64" spans="1:17" ht="12" customHeight="1" x14ac:dyDescent="0.15">
      <c r="A64" s="101"/>
      <c r="B64" s="113"/>
      <c r="C64" s="105"/>
      <c r="D64" s="107"/>
      <c r="E64" s="115"/>
      <c r="F64" s="115"/>
      <c r="G64" s="113"/>
      <c r="H64" s="53" t="s">
        <v>20</v>
      </c>
      <c r="I64" s="53"/>
      <c r="J64" s="53"/>
      <c r="K64" s="10">
        <f t="shared" si="14"/>
        <v>0</v>
      </c>
      <c r="L64" s="32"/>
      <c r="M64" s="32"/>
      <c r="N64" s="32"/>
      <c r="O64" s="32"/>
      <c r="P64" s="32"/>
      <c r="Q64" s="32"/>
    </row>
    <row r="65" spans="1:17" ht="12" customHeight="1" x14ac:dyDescent="0.15">
      <c r="A65" s="100"/>
      <c r="B65" s="112" t="s">
        <v>26</v>
      </c>
      <c r="C65" s="102" t="s">
        <v>50</v>
      </c>
      <c r="D65" s="104"/>
      <c r="E65" s="114"/>
      <c r="F65" s="114"/>
      <c r="G65" s="116"/>
      <c r="H65" s="8" t="s">
        <v>19</v>
      </c>
      <c r="I65" s="8" t="s">
        <v>98</v>
      </c>
      <c r="J65" s="8">
        <v>5</v>
      </c>
      <c r="K65" s="9">
        <f t="shared" si="14"/>
        <v>2.5</v>
      </c>
      <c r="L65" s="31"/>
      <c r="M65" s="31"/>
      <c r="N65" s="31">
        <f>0.5*5</f>
        <v>2.5</v>
      </c>
      <c r="O65" s="31"/>
      <c r="P65" s="31"/>
      <c r="Q65" s="31"/>
    </row>
    <row r="66" spans="1:17" ht="12" customHeight="1" x14ac:dyDescent="0.15">
      <c r="A66" s="101"/>
      <c r="B66" s="113"/>
      <c r="C66" s="105"/>
      <c r="D66" s="107"/>
      <c r="E66" s="115"/>
      <c r="F66" s="115"/>
      <c r="G66" s="113"/>
      <c r="H66" s="57" t="s">
        <v>20</v>
      </c>
      <c r="I66" s="53"/>
      <c r="J66" s="53"/>
      <c r="K66" s="10">
        <f t="shared" si="14"/>
        <v>0</v>
      </c>
      <c r="L66" s="32"/>
      <c r="M66" s="32"/>
      <c r="N66" s="32"/>
      <c r="O66" s="32"/>
      <c r="P66" s="32"/>
      <c r="Q66" s="32"/>
    </row>
    <row r="67" spans="1:17" ht="12" customHeight="1" x14ac:dyDescent="0.15">
      <c r="A67" s="100"/>
      <c r="B67" s="112" t="s">
        <v>32</v>
      </c>
      <c r="C67" s="102" t="s">
        <v>53</v>
      </c>
      <c r="D67" s="104"/>
      <c r="E67" s="114"/>
      <c r="F67" s="114"/>
      <c r="G67" s="116"/>
      <c r="H67" s="8" t="s">
        <v>19</v>
      </c>
      <c r="I67" s="8" t="s">
        <v>98</v>
      </c>
      <c r="J67" s="8">
        <v>5</v>
      </c>
      <c r="K67" s="9">
        <f t="shared" si="14"/>
        <v>1.25</v>
      </c>
      <c r="L67" s="31"/>
      <c r="M67" s="31"/>
      <c r="N67" s="31">
        <f>0.25*5</f>
        <v>1.25</v>
      </c>
      <c r="O67" s="31"/>
      <c r="P67" s="31"/>
      <c r="Q67" s="31"/>
    </row>
    <row r="68" spans="1:17" ht="12" customHeight="1" x14ac:dyDescent="0.15">
      <c r="A68" s="101"/>
      <c r="B68" s="113"/>
      <c r="C68" s="105"/>
      <c r="D68" s="107"/>
      <c r="E68" s="115"/>
      <c r="F68" s="115"/>
      <c r="G68" s="113"/>
      <c r="H68" s="57" t="s">
        <v>20</v>
      </c>
      <c r="I68" s="53"/>
      <c r="J68" s="53"/>
      <c r="K68" s="10">
        <f t="shared" si="14"/>
        <v>0</v>
      </c>
      <c r="L68" s="32"/>
      <c r="M68" s="32"/>
      <c r="N68" s="32"/>
      <c r="O68" s="32"/>
      <c r="P68" s="32"/>
      <c r="Q68" s="32"/>
    </row>
    <row r="69" spans="1:17" ht="12" customHeight="1" x14ac:dyDescent="0.15">
      <c r="A69" s="100">
        <v>2</v>
      </c>
      <c r="B69" s="102" t="s">
        <v>29</v>
      </c>
      <c r="C69" s="103"/>
      <c r="D69" s="104"/>
      <c r="E69" s="108"/>
      <c r="F69" s="108"/>
      <c r="G69" s="110"/>
      <c r="H69" s="8" t="s">
        <v>19</v>
      </c>
      <c r="I69" s="23"/>
      <c r="J69" s="23"/>
      <c r="K69" s="25"/>
      <c r="L69" s="31"/>
      <c r="M69" s="31"/>
      <c r="N69" s="31"/>
      <c r="O69" s="31"/>
      <c r="P69" s="31"/>
      <c r="Q69" s="31"/>
    </row>
    <row r="70" spans="1:17" ht="12" customHeight="1" x14ac:dyDescent="0.15">
      <c r="A70" s="101"/>
      <c r="B70" s="105"/>
      <c r="C70" s="106"/>
      <c r="D70" s="107"/>
      <c r="E70" s="109"/>
      <c r="F70" s="109"/>
      <c r="G70" s="111"/>
      <c r="H70" s="57" t="s">
        <v>20</v>
      </c>
      <c r="I70" s="24"/>
      <c r="J70" s="24"/>
      <c r="K70" s="26"/>
      <c r="L70" s="32"/>
      <c r="M70" s="32"/>
      <c r="N70" s="32"/>
      <c r="O70" s="32"/>
      <c r="P70" s="32"/>
      <c r="Q70" s="32"/>
    </row>
    <row r="71" spans="1:17" ht="12" customHeight="1" x14ac:dyDescent="0.15">
      <c r="A71" s="100"/>
      <c r="B71" s="112" t="s">
        <v>23</v>
      </c>
      <c r="C71" s="102" t="s">
        <v>29</v>
      </c>
      <c r="D71" s="104"/>
      <c r="E71" s="114"/>
      <c r="F71" s="114"/>
      <c r="G71" s="116"/>
      <c r="H71" s="8" t="s">
        <v>19</v>
      </c>
      <c r="I71" s="8" t="s">
        <v>98</v>
      </c>
      <c r="J71" s="8">
        <v>5</v>
      </c>
      <c r="K71" s="9">
        <f t="shared" ref="K71:K76" si="15">SUM(L71:Q71)</f>
        <v>2.5</v>
      </c>
      <c r="L71" s="31"/>
      <c r="M71" s="31"/>
      <c r="N71" s="31">
        <f>0.5*5</f>
        <v>2.5</v>
      </c>
      <c r="O71" s="31"/>
      <c r="P71" s="31"/>
      <c r="Q71" s="31"/>
    </row>
    <row r="72" spans="1:17" ht="12" customHeight="1" x14ac:dyDescent="0.15">
      <c r="A72" s="101"/>
      <c r="B72" s="113"/>
      <c r="C72" s="105"/>
      <c r="D72" s="107"/>
      <c r="E72" s="115"/>
      <c r="F72" s="115"/>
      <c r="G72" s="113"/>
      <c r="H72" s="57" t="s">
        <v>20</v>
      </c>
      <c r="I72" s="53"/>
      <c r="J72" s="53"/>
      <c r="K72" s="10">
        <f t="shared" si="15"/>
        <v>0</v>
      </c>
      <c r="L72" s="32"/>
      <c r="M72" s="32"/>
      <c r="N72" s="32"/>
      <c r="O72" s="32"/>
      <c r="P72" s="32"/>
      <c r="Q72" s="32"/>
    </row>
    <row r="73" spans="1:17" ht="12" customHeight="1" x14ac:dyDescent="0.15">
      <c r="A73" s="100"/>
      <c r="B73" s="112" t="s">
        <v>26</v>
      </c>
      <c r="C73" s="102" t="s">
        <v>45</v>
      </c>
      <c r="D73" s="104"/>
      <c r="E73" s="114"/>
      <c r="F73" s="114"/>
      <c r="G73" s="116"/>
      <c r="H73" s="8" t="s">
        <v>19</v>
      </c>
      <c r="I73" s="8" t="s">
        <v>98</v>
      </c>
      <c r="J73" s="8">
        <v>5</v>
      </c>
      <c r="K73" s="9">
        <f t="shared" si="15"/>
        <v>5</v>
      </c>
      <c r="L73" s="31"/>
      <c r="M73" s="31"/>
      <c r="N73" s="31">
        <f>1*5</f>
        <v>5</v>
      </c>
      <c r="O73" s="31"/>
      <c r="P73" s="31"/>
      <c r="Q73" s="31"/>
    </row>
    <row r="74" spans="1:17" ht="12" customHeight="1" x14ac:dyDescent="0.15">
      <c r="A74" s="101"/>
      <c r="B74" s="113"/>
      <c r="C74" s="105"/>
      <c r="D74" s="107"/>
      <c r="E74" s="115"/>
      <c r="F74" s="115"/>
      <c r="G74" s="113"/>
      <c r="H74" s="57" t="s">
        <v>20</v>
      </c>
      <c r="I74" s="53"/>
      <c r="J74" s="53"/>
      <c r="K74" s="10">
        <f t="shared" si="15"/>
        <v>0</v>
      </c>
      <c r="L74" s="32"/>
      <c r="M74" s="32"/>
      <c r="N74" s="32"/>
      <c r="O74" s="32"/>
      <c r="P74" s="32"/>
      <c r="Q74" s="32"/>
    </row>
    <row r="75" spans="1:17" ht="12" customHeight="1" x14ac:dyDescent="0.15">
      <c r="A75" s="100"/>
      <c r="B75" s="112" t="s">
        <v>32</v>
      </c>
      <c r="C75" s="102" t="s">
        <v>46</v>
      </c>
      <c r="D75" s="104"/>
      <c r="E75" s="114"/>
      <c r="F75" s="114"/>
      <c r="G75" s="116"/>
      <c r="H75" s="8" t="s">
        <v>19</v>
      </c>
      <c r="I75" s="8" t="s">
        <v>105</v>
      </c>
      <c r="J75" s="8">
        <v>1</v>
      </c>
      <c r="K75" s="9">
        <f t="shared" si="15"/>
        <v>0.5</v>
      </c>
      <c r="L75" s="31"/>
      <c r="M75" s="31"/>
      <c r="N75" s="31">
        <f>0.5*1</f>
        <v>0.5</v>
      </c>
      <c r="O75" s="31"/>
      <c r="P75" s="31"/>
      <c r="Q75" s="31"/>
    </row>
    <row r="76" spans="1:17" ht="12" customHeight="1" x14ac:dyDescent="0.15">
      <c r="A76" s="101"/>
      <c r="B76" s="113"/>
      <c r="C76" s="105"/>
      <c r="D76" s="107"/>
      <c r="E76" s="115"/>
      <c r="F76" s="115"/>
      <c r="G76" s="113"/>
      <c r="H76" s="57" t="s">
        <v>20</v>
      </c>
      <c r="I76" s="53"/>
      <c r="J76" s="53"/>
      <c r="K76" s="10">
        <f t="shared" si="15"/>
        <v>0</v>
      </c>
      <c r="L76" s="44"/>
      <c r="M76" s="44"/>
      <c r="N76" s="44"/>
      <c r="O76" s="44"/>
      <c r="P76" s="44"/>
      <c r="Q76" s="44"/>
    </row>
    <row r="77" spans="1:17" ht="12" customHeight="1" x14ac:dyDescent="0.15">
      <c r="A77" s="117" t="s">
        <v>55</v>
      </c>
      <c r="B77" s="118"/>
      <c r="C77" s="118"/>
      <c r="D77" s="119"/>
      <c r="E77" s="120"/>
      <c r="F77" s="120"/>
      <c r="G77" s="121"/>
      <c r="H77" s="20" t="s">
        <v>19</v>
      </c>
      <c r="I77" s="20"/>
      <c r="J77" s="20"/>
      <c r="K77" s="21">
        <f>SUMPRODUCT((MOD(ROW(K$79:K$84),2)=1)*K$79:K$84)</f>
        <v>12.5</v>
      </c>
      <c r="L77" s="35">
        <f t="shared" ref="L77:N77" si="16">SUMPRODUCT((MOD(ROW(L$79:L$84),2)=1)*L$79:L$84)</f>
        <v>0</v>
      </c>
      <c r="M77" s="35">
        <f t="shared" si="16"/>
        <v>0</v>
      </c>
      <c r="N77" s="35">
        <f t="shared" si="16"/>
        <v>0</v>
      </c>
      <c r="O77" s="35">
        <f>SUMPRODUCT((MOD(ROW(O$79:O$84),2)=1)*O$79:O$84)</f>
        <v>12.5</v>
      </c>
      <c r="P77" s="35">
        <f t="shared" ref="P77:Q77" si="17">SUMPRODUCT((MOD(ROW(P$79:P$84),2)=1)*P$79:P$84)</f>
        <v>0</v>
      </c>
      <c r="Q77" s="35">
        <f t="shared" si="17"/>
        <v>0</v>
      </c>
    </row>
    <row r="78" spans="1:17" ht="12" customHeight="1" x14ac:dyDescent="0.15">
      <c r="A78" s="93"/>
      <c r="B78" s="94"/>
      <c r="C78" s="94"/>
      <c r="D78" s="95"/>
      <c r="E78" s="97"/>
      <c r="F78" s="97"/>
      <c r="G78" s="122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Q78" si="18">SUMPRODUCT((MOD(ROW(L$79:L$84),2)=0)*L$79:L$84)</f>
        <v>0</v>
      </c>
      <c r="M78" s="36">
        <f t="shared" si="18"/>
        <v>0</v>
      </c>
      <c r="N78" s="36">
        <f t="shared" si="18"/>
        <v>0</v>
      </c>
      <c r="O78" s="36">
        <f t="shared" si="18"/>
        <v>0</v>
      </c>
      <c r="P78" s="36">
        <f t="shared" si="18"/>
        <v>0</v>
      </c>
      <c r="Q78" s="36">
        <f t="shared" si="18"/>
        <v>0</v>
      </c>
    </row>
    <row r="79" spans="1:17" ht="12" customHeight="1" x14ac:dyDescent="0.15">
      <c r="A79" s="100">
        <v>1</v>
      </c>
      <c r="B79" s="102" t="s">
        <v>36</v>
      </c>
      <c r="C79" s="103"/>
      <c r="D79" s="104"/>
      <c r="E79" s="108"/>
      <c r="F79" s="108"/>
      <c r="G79" s="110"/>
      <c r="H79" s="23" t="str">
        <f>IF(E79="","","予定")</f>
        <v/>
      </c>
      <c r="I79" s="23"/>
      <c r="J79" s="23"/>
      <c r="K79" s="25"/>
      <c r="L79" s="31"/>
      <c r="M79" s="31"/>
      <c r="N79" s="31"/>
      <c r="O79" s="31"/>
      <c r="P79" s="31"/>
      <c r="Q79" s="31"/>
    </row>
    <row r="80" spans="1:17" ht="12" customHeight="1" x14ac:dyDescent="0.15">
      <c r="A80" s="101"/>
      <c r="B80" s="105"/>
      <c r="C80" s="106"/>
      <c r="D80" s="107"/>
      <c r="E80" s="109"/>
      <c r="F80" s="109"/>
      <c r="G80" s="111"/>
      <c r="H80" s="24" t="str">
        <f>IF(E79="","","実績")</f>
        <v/>
      </c>
      <c r="I80" s="24"/>
      <c r="J80" s="24"/>
      <c r="K80" s="26"/>
      <c r="L80" s="32"/>
      <c r="M80" s="32"/>
      <c r="N80" s="32"/>
      <c r="O80" s="32"/>
      <c r="P80" s="32"/>
      <c r="Q80" s="32"/>
    </row>
    <row r="81" spans="1:17" ht="12" customHeight="1" x14ac:dyDescent="0.15">
      <c r="A81" s="100"/>
      <c r="B81" s="112" t="s">
        <v>23</v>
      </c>
      <c r="C81" s="102" t="s">
        <v>56</v>
      </c>
      <c r="D81" s="104"/>
      <c r="E81" s="114"/>
      <c r="F81" s="114"/>
      <c r="G81" s="116"/>
      <c r="H81" s="8" t="s">
        <v>19</v>
      </c>
      <c r="I81" s="8" t="s">
        <v>98</v>
      </c>
      <c r="J81" s="8">
        <v>5</v>
      </c>
      <c r="K81" s="9">
        <f>SUM(L81:Q81)</f>
        <v>7.5</v>
      </c>
      <c r="L81" s="31"/>
      <c r="M81" s="31"/>
      <c r="N81" s="31"/>
      <c r="O81" s="31">
        <f>1.5*5</f>
        <v>7.5</v>
      </c>
      <c r="P81" s="31"/>
      <c r="Q81" s="31"/>
    </row>
    <row r="82" spans="1:17" ht="12" customHeight="1" x14ac:dyDescent="0.15">
      <c r="A82" s="101"/>
      <c r="B82" s="113"/>
      <c r="C82" s="105"/>
      <c r="D82" s="107"/>
      <c r="E82" s="115"/>
      <c r="F82" s="115"/>
      <c r="G82" s="113"/>
      <c r="H82" s="53" t="s">
        <v>20</v>
      </c>
      <c r="I82" s="53"/>
      <c r="J82" s="53"/>
      <c r="K82" s="10">
        <f>SUM(L82:Q82)</f>
        <v>0</v>
      </c>
      <c r="L82" s="32"/>
      <c r="M82" s="32"/>
      <c r="N82" s="32"/>
      <c r="O82" s="32"/>
      <c r="P82" s="32"/>
      <c r="Q82" s="32"/>
    </row>
    <row r="83" spans="1:17" ht="12" customHeight="1" x14ac:dyDescent="0.15">
      <c r="A83" s="100"/>
      <c r="B83" s="112" t="s">
        <v>26</v>
      </c>
      <c r="C83" s="102" t="s">
        <v>57</v>
      </c>
      <c r="D83" s="104"/>
      <c r="E83" s="114"/>
      <c r="F83" s="114"/>
      <c r="G83" s="116"/>
      <c r="H83" s="8" t="s">
        <v>19</v>
      </c>
      <c r="I83" s="8" t="s">
        <v>98</v>
      </c>
      <c r="J83" s="8">
        <v>5</v>
      </c>
      <c r="K83" s="9">
        <f>SUM(L83:Q83)</f>
        <v>5</v>
      </c>
      <c r="L83" s="31"/>
      <c r="M83" s="31"/>
      <c r="N83" s="31"/>
      <c r="O83" s="31">
        <f>1*5</f>
        <v>5</v>
      </c>
      <c r="P83" s="31"/>
      <c r="Q83" s="31"/>
    </row>
    <row r="84" spans="1:17" ht="12" customHeight="1" x14ac:dyDescent="0.15">
      <c r="A84" s="101"/>
      <c r="B84" s="113"/>
      <c r="C84" s="105"/>
      <c r="D84" s="107"/>
      <c r="E84" s="115"/>
      <c r="F84" s="115"/>
      <c r="G84" s="113"/>
      <c r="H84" s="57" t="s">
        <v>20</v>
      </c>
      <c r="I84" s="53"/>
      <c r="J84" s="53"/>
      <c r="K84" s="10">
        <f>SUM(L84:Q84)</f>
        <v>0</v>
      </c>
      <c r="L84" s="32"/>
      <c r="M84" s="32"/>
      <c r="N84" s="32"/>
      <c r="O84" s="32"/>
      <c r="P84" s="32"/>
      <c r="Q84" s="32"/>
    </row>
    <row r="85" spans="1:17" ht="12" customHeight="1" x14ac:dyDescent="0.15">
      <c r="A85" s="117" t="s">
        <v>58</v>
      </c>
      <c r="B85" s="118"/>
      <c r="C85" s="118"/>
      <c r="D85" s="119"/>
      <c r="E85" s="120"/>
      <c r="F85" s="120"/>
      <c r="G85" s="121"/>
      <c r="H85" s="20" t="s">
        <v>19</v>
      </c>
      <c r="I85" s="20"/>
      <c r="J85" s="20"/>
      <c r="K85" s="21">
        <f>SUMPRODUCT((MOD(ROW(K$87:K$98),2)=1)*K$87:K$98)</f>
        <v>7</v>
      </c>
      <c r="L85" s="35">
        <f t="shared" ref="L85:N85" si="19">SUMPRODUCT((MOD(ROW(L$87:L$98),2)=1)*L$87:L$98)</f>
        <v>0</v>
      </c>
      <c r="M85" s="35">
        <f t="shared" si="19"/>
        <v>0</v>
      </c>
      <c r="N85" s="35">
        <f t="shared" si="19"/>
        <v>0</v>
      </c>
      <c r="O85" s="35">
        <f>SUMPRODUCT((MOD(ROW(O$87:O$98),2)=1)*O$87:O$98)</f>
        <v>3.75</v>
      </c>
      <c r="P85" s="35">
        <f t="shared" ref="P85:Q85" si="20">SUMPRODUCT((MOD(ROW(P$87:P$98),2)=1)*P$87:P$98)</f>
        <v>3.25</v>
      </c>
      <c r="Q85" s="35">
        <f t="shared" si="20"/>
        <v>0</v>
      </c>
    </row>
    <row r="86" spans="1:17" ht="12" customHeight="1" x14ac:dyDescent="0.15">
      <c r="A86" s="93"/>
      <c r="B86" s="94"/>
      <c r="C86" s="94"/>
      <c r="D86" s="95"/>
      <c r="E86" s="97"/>
      <c r="F86" s="97"/>
      <c r="G86" s="122"/>
      <c r="H86" s="7" t="s">
        <v>20</v>
      </c>
      <c r="I86" s="7"/>
      <c r="J86" s="7"/>
      <c r="K86" s="15">
        <f>SUMPRODUCT((MOD(ROW(K$87:K$98),2)=0)*K$87:K$98)</f>
        <v>0</v>
      </c>
      <c r="L86" s="36">
        <f t="shared" ref="L86:Q86" si="21">SUMPRODUCT((MOD(ROW(L$87:L$98),2)=0)*L$87:L$98)</f>
        <v>0</v>
      </c>
      <c r="M86" s="36">
        <f t="shared" si="21"/>
        <v>0</v>
      </c>
      <c r="N86" s="36">
        <f t="shared" si="21"/>
        <v>0</v>
      </c>
      <c r="O86" s="36">
        <f t="shared" si="21"/>
        <v>0</v>
      </c>
      <c r="P86" s="36">
        <f t="shared" si="21"/>
        <v>0</v>
      </c>
      <c r="Q86" s="36">
        <f t="shared" si="21"/>
        <v>0</v>
      </c>
    </row>
    <row r="87" spans="1:17" ht="12" customHeight="1" x14ac:dyDescent="0.15">
      <c r="A87" s="100">
        <v>1</v>
      </c>
      <c r="B87" s="102" t="s">
        <v>36</v>
      </c>
      <c r="C87" s="103"/>
      <c r="D87" s="104"/>
      <c r="E87" s="108"/>
      <c r="F87" s="108"/>
      <c r="G87" s="110"/>
      <c r="H87" s="23" t="str">
        <f>IF(E87="","","予定")</f>
        <v/>
      </c>
      <c r="I87" s="23"/>
      <c r="J87" s="23"/>
      <c r="K87" s="25"/>
      <c r="L87" s="31"/>
      <c r="M87" s="31"/>
      <c r="N87" s="31"/>
      <c r="O87" s="31"/>
      <c r="P87" s="31"/>
      <c r="Q87" s="31"/>
    </row>
    <row r="88" spans="1:17" ht="12" customHeight="1" x14ac:dyDescent="0.15">
      <c r="A88" s="101"/>
      <c r="B88" s="105"/>
      <c r="C88" s="106"/>
      <c r="D88" s="107"/>
      <c r="E88" s="109"/>
      <c r="F88" s="109"/>
      <c r="G88" s="111"/>
      <c r="H88" s="24" t="str">
        <f>IF(E87="","","実績")</f>
        <v/>
      </c>
      <c r="I88" s="24"/>
      <c r="J88" s="24"/>
      <c r="K88" s="26"/>
      <c r="L88" s="32"/>
      <c r="M88" s="32"/>
      <c r="N88" s="32"/>
      <c r="O88" s="32"/>
      <c r="P88" s="32"/>
      <c r="Q88" s="32"/>
    </row>
    <row r="89" spans="1:17" ht="12" customHeight="1" x14ac:dyDescent="0.15">
      <c r="A89" s="100"/>
      <c r="B89" s="112" t="s">
        <v>23</v>
      </c>
      <c r="C89" s="102" t="s">
        <v>59</v>
      </c>
      <c r="D89" s="104"/>
      <c r="E89" s="114"/>
      <c r="F89" s="114"/>
      <c r="G89" s="116"/>
      <c r="H89" s="8" t="s">
        <v>19</v>
      </c>
      <c r="I89" s="8" t="s">
        <v>98</v>
      </c>
      <c r="J89" s="8">
        <v>5</v>
      </c>
      <c r="K89" s="9">
        <f>SUM(L89:Q89)</f>
        <v>3.75</v>
      </c>
      <c r="L89" s="31"/>
      <c r="M89" s="31"/>
      <c r="N89" s="31"/>
      <c r="O89" s="31">
        <f>0.75*5</f>
        <v>3.75</v>
      </c>
      <c r="P89" s="31"/>
      <c r="Q89" s="31"/>
    </row>
    <row r="90" spans="1:17" ht="12" customHeight="1" x14ac:dyDescent="0.15">
      <c r="A90" s="101"/>
      <c r="B90" s="113"/>
      <c r="C90" s="105"/>
      <c r="D90" s="107"/>
      <c r="E90" s="115"/>
      <c r="F90" s="115"/>
      <c r="G90" s="113"/>
      <c r="H90" s="53" t="s">
        <v>20</v>
      </c>
      <c r="I90" s="53"/>
      <c r="J90" s="53"/>
      <c r="K90" s="10">
        <f>SUM(L90:Q90)</f>
        <v>0</v>
      </c>
      <c r="L90" s="32"/>
      <c r="M90" s="32"/>
      <c r="N90" s="32"/>
      <c r="O90" s="32"/>
      <c r="P90" s="32"/>
      <c r="Q90" s="32"/>
    </row>
    <row r="91" spans="1:17" ht="12" customHeight="1" x14ac:dyDescent="0.15">
      <c r="A91" s="100"/>
      <c r="B91" s="112" t="s">
        <v>26</v>
      </c>
      <c r="C91" s="123" t="s">
        <v>60</v>
      </c>
      <c r="D91" s="104"/>
      <c r="E91" s="114"/>
      <c r="F91" s="114"/>
      <c r="G91" s="116"/>
      <c r="H91" s="8" t="s">
        <v>19</v>
      </c>
      <c r="I91" s="8" t="s">
        <v>106</v>
      </c>
      <c r="J91" s="8">
        <v>1</v>
      </c>
      <c r="K91" s="9">
        <f>SUM(L91:Q91)</f>
        <v>0.25</v>
      </c>
      <c r="L91" s="31"/>
      <c r="M91" s="31"/>
      <c r="N91" s="31"/>
      <c r="O91" s="31"/>
      <c r="P91" s="31">
        <f>0.25</f>
        <v>0.25</v>
      </c>
      <c r="Q91" s="31"/>
    </row>
    <row r="92" spans="1:17" ht="12" customHeight="1" x14ac:dyDescent="0.15">
      <c r="A92" s="101"/>
      <c r="B92" s="113"/>
      <c r="C92" s="105"/>
      <c r="D92" s="107"/>
      <c r="E92" s="115"/>
      <c r="F92" s="115"/>
      <c r="G92" s="113"/>
      <c r="H92" s="57" t="s">
        <v>20</v>
      </c>
      <c r="I92" s="53"/>
      <c r="J92" s="53"/>
      <c r="K92" s="10">
        <f>SUM(L92:Q92)</f>
        <v>0</v>
      </c>
      <c r="L92" s="32"/>
      <c r="M92" s="32"/>
      <c r="N92" s="32"/>
      <c r="O92" s="32"/>
      <c r="P92" s="32"/>
      <c r="Q92" s="32"/>
    </row>
    <row r="93" spans="1:17" ht="12" customHeight="1" x14ac:dyDescent="0.15">
      <c r="A93" s="100">
        <v>2</v>
      </c>
      <c r="B93" s="102" t="s">
        <v>29</v>
      </c>
      <c r="C93" s="103"/>
      <c r="D93" s="104"/>
      <c r="E93" s="108"/>
      <c r="F93" s="108"/>
      <c r="G93" s="110"/>
      <c r="H93" s="8" t="s">
        <v>19</v>
      </c>
      <c r="I93" s="23"/>
      <c r="J93" s="23"/>
      <c r="K93" s="25"/>
      <c r="L93" s="31"/>
      <c r="M93" s="31"/>
      <c r="N93" s="31"/>
      <c r="O93" s="31"/>
      <c r="P93" s="31"/>
      <c r="Q93" s="31"/>
    </row>
    <row r="94" spans="1:17" ht="12" customHeight="1" x14ac:dyDescent="0.15">
      <c r="A94" s="101"/>
      <c r="B94" s="105"/>
      <c r="C94" s="106"/>
      <c r="D94" s="107"/>
      <c r="E94" s="109"/>
      <c r="F94" s="109"/>
      <c r="G94" s="111"/>
      <c r="H94" s="57" t="s">
        <v>20</v>
      </c>
      <c r="I94" s="24"/>
      <c r="J94" s="24"/>
      <c r="K94" s="26"/>
      <c r="L94" s="32"/>
      <c r="M94" s="32"/>
      <c r="N94" s="32"/>
      <c r="O94" s="32"/>
      <c r="P94" s="32"/>
      <c r="Q94" s="32"/>
    </row>
    <row r="95" spans="1:17" ht="12" customHeight="1" x14ac:dyDescent="0.15">
      <c r="A95" s="100"/>
      <c r="B95" s="112" t="s">
        <v>23</v>
      </c>
      <c r="C95" s="102" t="s">
        <v>29</v>
      </c>
      <c r="D95" s="104"/>
      <c r="E95" s="114"/>
      <c r="F95" s="114"/>
      <c r="G95" s="116"/>
      <c r="H95" s="8" t="s">
        <v>19</v>
      </c>
      <c r="I95" s="8" t="s">
        <v>98</v>
      </c>
      <c r="J95" s="8">
        <v>5</v>
      </c>
      <c r="K95" s="9">
        <f>SUM(L95:Q95)</f>
        <v>2.5</v>
      </c>
      <c r="L95" s="31"/>
      <c r="M95" s="31"/>
      <c r="N95" s="31"/>
      <c r="O95" s="31"/>
      <c r="P95" s="31">
        <f>0.5*5</f>
        <v>2.5</v>
      </c>
      <c r="Q95" s="31"/>
    </row>
    <row r="96" spans="1:17" ht="12" customHeight="1" x14ac:dyDescent="0.15">
      <c r="A96" s="101"/>
      <c r="B96" s="113"/>
      <c r="C96" s="105"/>
      <c r="D96" s="107"/>
      <c r="E96" s="115"/>
      <c r="F96" s="115"/>
      <c r="G96" s="113"/>
      <c r="H96" s="57" t="s">
        <v>20</v>
      </c>
      <c r="I96" s="53"/>
      <c r="J96" s="53"/>
      <c r="K96" s="10">
        <f>SUM(L96:Q96)</f>
        <v>0</v>
      </c>
      <c r="L96" s="32"/>
      <c r="M96" s="32"/>
      <c r="N96" s="32"/>
      <c r="O96" s="32"/>
      <c r="P96" s="32"/>
      <c r="Q96" s="32"/>
    </row>
    <row r="97" spans="1:17" ht="12" customHeight="1" x14ac:dyDescent="0.15">
      <c r="A97" s="100"/>
      <c r="B97" s="112" t="s">
        <v>26</v>
      </c>
      <c r="C97" s="102" t="s">
        <v>46</v>
      </c>
      <c r="D97" s="104"/>
      <c r="E97" s="114"/>
      <c r="F97" s="114"/>
      <c r="G97" s="116"/>
      <c r="H97" s="8" t="s">
        <v>19</v>
      </c>
      <c r="I97" s="8" t="s">
        <v>100</v>
      </c>
      <c r="J97" s="8">
        <v>1</v>
      </c>
      <c r="K97" s="9">
        <f>SUM(L97:Q97)</f>
        <v>0.5</v>
      </c>
      <c r="L97" s="31"/>
      <c r="M97" s="31"/>
      <c r="N97" s="31"/>
      <c r="O97" s="31"/>
      <c r="P97" s="31">
        <v>0.5</v>
      </c>
      <c r="Q97" s="31"/>
    </row>
    <row r="98" spans="1:17" ht="12" customHeight="1" x14ac:dyDescent="0.15">
      <c r="A98" s="101"/>
      <c r="B98" s="113"/>
      <c r="C98" s="105"/>
      <c r="D98" s="107"/>
      <c r="E98" s="115"/>
      <c r="F98" s="115"/>
      <c r="G98" s="113"/>
      <c r="H98" s="57" t="s">
        <v>20</v>
      </c>
      <c r="I98" s="53"/>
      <c r="J98" s="53"/>
      <c r="K98" s="10">
        <f>SUM(L98:Q98)</f>
        <v>0</v>
      </c>
      <c r="L98" s="44"/>
      <c r="M98" s="44"/>
      <c r="N98" s="44"/>
      <c r="O98" s="44"/>
      <c r="P98" s="44"/>
      <c r="Q98" s="44"/>
    </row>
    <row r="99" spans="1:17" ht="12" customHeight="1" x14ac:dyDescent="0.15">
      <c r="A99" s="117" t="s">
        <v>62</v>
      </c>
      <c r="B99" s="118"/>
      <c r="C99" s="118"/>
      <c r="D99" s="119"/>
      <c r="E99" s="120"/>
      <c r="F99" s="120"/>
      <c r="G99" s="121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P99" si="22">SUMPRODUCT((MOD(ROW(L$101:L$112),2)=1)*L$101:L$112)</f>
        <v>0</v>
      </c>
      <c r="M99" s="35">
        <f t="shared" si="22"/>
        <v>0</v>
      </c>
      <c r="N99" s="35">
        <f t="shared" si="22"/>
        <v>0</v>
      </c>
      <c r="O99" s="35">
        <f t="shared" si="22"/>
        <v>0</v>
      </c>
      <c r="P99" s="35">
        <f t="shared" si="22"/>
        <v>7</v>
      </c>
      <c r="Q99" s="35">
        <f>SUMPRODUCT((MOD(ROW(Q$101:Q$112),2)=1)*Q$101:Q$112)</f>
        <v>0</v>
      </c>
    </row>
    <row r="100" spans="1:17" ht="12" customHeight="1" x14ac:dyDescent="0.15">
      <c r="A100" s="93"/>
      <c r="B100" s="94"/>
      <c r="C100" s="94"/>
      <c r="D100" s="95"/>
      <c r="E100" s="97"/>
      <c r="F100" s="97"/>
      <c r="G100" s="122"/>
      <c r="H100" s="7" t="s">
        <v>20</v>
      </c>
      <c r="I100" s="7"/>
      <c r="J100" s="7"/>
      <c r="K100" s="15">
        <f>SUMPRODUCT((MOD(ROW(K$101:K$112),2)=0)*K$101:K$112)</f>
        <v>0</v>
      </c>
      <c r="L100" s="37">
        <f t="shared" ref="L100:Q100" si="23">SUMPRODUCT((MOD(ROW(L$101:L$112),2)=0)*L$101:L$112)</f>
        <v>0</v>
      </c>
      <c r="M100" s="37">
        <f t="shared" si="23"/>
        <v>0</v>
      </c>
      <c r="N100" s="37">
        <f t="shared" si="23"/>
        <v>0</v>
      </c>
      <c r="O100" s="37">
        <f t="shared" si="23"/>
        <v>0</v>
      </c>
      <c r="P100" s="37">
        <f t="shared" si="23"/>
        <v>0</v>
      </c>
      <c r="Q100" s="37">
        <f t="shared" si="23"/>
        <v>0</v>
      </c>
    </row>
    <row r="101" spans="1:17" ht="12" customHeight="1" x14ac:dyDescent="0.15">
      <c r="A101" s="100">
        <v>1</v>
      </c>
      <c r="B101" s="102" t="s">
        <v>36</v>
      </c>
      <c r="C101" s="103"/>
      <c r="D101" s="104"/>
      <c r="E101" s="108"/>
      <c r="F101" s="108"/>
      <c r="G101" s="110"/>
      <c r="H101" s="23" t="str">
        <f>IF(E101="","","予定")</f>
        <v/>
      </c>
      <c r="I101" s="23"/>
      <c r="J101" s="23"/>
      <c r="K101" s="25"/>
      <c r="L101" s="31"/>
      <c r="M101" s="31"/>
      <c r="N101" s="31"/>
      <c r="O101" s="31"/>
      <c r="P101" s="31"/>
      <c r="Q101" s="31"/>
    </row>
    <row r="102" spans="1:17" ht="12" customHeight="1" x14ac:dyDescent="0.15">
      <c r="A102" s="101"/>
      <c r="B102" s="105"/>
      <c r="C102" s="106"/>
      <c r="D102" s="107"/>
      <c r="E102" s="109"/>
      <c r="F102" s="109"/>
      <c r="G102" s="111"/>
      <c r="H102" s="24" t="str">
        <f>IF(E101="","","実績")</f>
        <v/>
      </c>
      <c r="I102" s="24"/>
      <c r="J102" s="24"/>
      <c r="K102" s="26"/>
      <c r="L102" s="32"/>
      <c r="M102" s="32"/>
      <c r="N102" s="32"/>
      <c r="O102" s="32"/>
      <c r="P102" s="32"/>
      <c r="Q102" s="32"/>
    </row>
    <row r="103" spans="1:17" ht="12" customHeight="1" x14ac:dyDescent="0.15">
      <c r="A103" s="100"/>
      <c r="B103" s="112" t="s">
        <v>23</v>
      </c>
      <c r="C103" s="102" t="s">
        <v>63</v>
      </c>
      <c r="D103" s="104"/>
      <c r="E103" s="114"/>
      <c r="F103" s="114"/>
      <c r="G103" s="116"/>
      <c r="H103" s="8" t="s">
        <v>19</v>
      </c>
      <c r="I103" s="8" t="s">
        <v>98</v>
      </c>
      <c r="J103" s="8">
        <v>5</v>
      </c>
      <c r="K103" s="9">
        <f>SUM(L103:Q103)</f>
        <v>2.5</v>
      </c>
      <c r="L103" s="31"/>
      <c r="M103" s="31"/>
      <c r="N103" s="31"/>
      <c r="O103" s="31"/>
      <c r="P103" s="31">
        <f>0.5*5</f>
        <v>2.5</v>
      </c>
      <c r="Q103" s="31"/>
    </row>
    <row r="104" spans="1:17" ht="12" customHeight="1" x14ac:dyDescent="0.15">
      <c r="A104" s="101"/>
      <c r="B104" s="113"/>
      <c r="C104" s="105"/>
      <c r="D104" s="107"/>
      <c r="E104" s="115"/>
      <c r="F104" s="115"/>
      <c r="G104" s="113"/>
      <c r="H104" s="53" t="s">
        <v>20</v>
      </c>
      <c r="I104" s="53"/>
      <c r="J104" s="53"/>
      <c r="K104" s="10">
        <f>SUM(L104:Q104)</f>
        <v>0</v>
      </c>
      <c r="L104" s="32"/>
      <c r="M104" s="32"/>
      <c r="N104" s="32"/>
      <c r="O104" s="32"/>
      <c r="P104" s="32"/>
      <c r="Q104" s="32"/>
    </row>
    <row r="105" spans="1:17" ht="12" customHeight="1" x14ac:dyDescent="0.15">
      <c r="A105" s="100"/>
      <c r="B105" s="112" t="s">
        <v>26</v>
      </c>
      <c r="C105" s="102" t="s">
        <v>64</v>
      </c>
      <c r="D105" s="104"/>
      <c r="E105" s="114"/>
      <c r="F105" s="114"/>
      <c r="G105" s="116"/>
      <c r="H105" s="8" t="s">
        <v>19</v>
      </c>
      <c r="I105" s="8" t="s">
        <v>102</v>
      </c>
      <c r="J105" s="8">
        <v>3</v>
      </c>
      <c r="K105" s="9">
        <f>SUM(L105:Q105)</f>
        <v>1.5</v>
      </c>
      <c r="L105" s="31"/>
      <c r="M105" s="31"/>
      <c r="N105" s="31"/>
      <c r="O105" s="31"/>
      <c r="P105" s="31">
        <f>0.5*3</f>
        <v>1.5</v>
      </c>
      <c r="Q105" s="31"/>
    </row>
    <row r="106" spans="1:17" ht="12" customHeight="1" x14ac:dyDescent="0.15">
      <c r="A106" s="101"/>
      <c r="B106" s="113"/>
      <c r="C106" s="105"/>
      <c r="D106" s="107"/>
      <c r="E106" s="115"/>
      <c r="F106" s="115"/>
      <c r="G106" s="113"/>
      <c r="H106" s="57" t="s">
        <v>20</v>
      </c>
      <c r="I106" s="53"/>
      <c r="J106" s="53"/>
      <c r="K106" s="10">
        <f>SUM(L106:Q106)</f>
        <v>0</v>
      </c>
      <c r="L106" s="32"/>
      <c r="M106" s="32"/>
      <c r="N106" s="32"/>
      <c r="O106" s="32"/>
      <c r="P106" s="32"/>
      <c r="Q106" s="32"/>
    </row>
    <row r="107" spans="1:17" ht="12" customHeight="1" x14ac:dyDescent="0.15">
      <c r="A107" s="100">
        <v>2</v>
      </c>
      <c r="B107" s="102" t="s">
        <v>29</v>
      </c>
      <c r="C107" s="103"/>
      <c r="D107" s="104"/>
      <c r="E107" s="108"/>
      <c r="F107" s="108"/>
      <c r="G107" s="110"/>
      <c r="H107" s="23" t="str">
        <f>IF(E107="","","予定")</f>
        <v/>
      </c>
      <c r="I107" s="23"/>
      <c r="J107" s="23"/>
      <c r="K107" s="25"/>
      <c r="L107" s="31"/>
      <c r="M107" s="31"/>
      <c r="N107" s="31"/>
      <c r="O107" s="31"/>
      <c r="P107" s="31"/>
      <c r="Q107" s="31"/>
    </row>
    <row r="108" spans="1:17" ht="12" customHeight="1" x14ac:dyDescent="0.15">
      <c r="A108" s="101"/>
      <c r="B108" s="105"/>
      <c r="C108" s="106"/>
      <c r="D108" s="107"/>
      <c r="E108" s="109"/>
      <c r="F108" s="109"/>
      <c r="G108" s="111"/>
      <c r="H108" s="24" t="str">
        <f>IF(E107="","","実績")</f>
        <v/>
      </c>
      <c r="I108" s="24"/>
      <c r="J108" s="24"/>
      <c r="K108" s="26"/>
      <c r="L108" s="32"/>
      <c r="M108" s="32"/>
      <c r="N108" s="32"/>
      <c r="O108" s="32"/>
      <c r="P108" s="32"/>
      <c r="Q108" s="32"/>
    </row>
    <row r="109" spans="1:17" ht="12" customHeight="1" x14ac:dyDescent="0.15">
      <c r="A109" s="100"/>
      <c r="B109" s="112" t="s">
        <v>23</v>
      </c>
      <c r="C109" s="102" t="s">
        <v>29</v>
      </c>
      <c r="D109" s="104"/>
      <c r="E109" s="114"/>
      <c r="F109" s="114"/>
      <c r="G109" s="116"/>
      <c r="H109" s="8" t="s">
        <v>19</v>
      </c>
      <c r="I109" s="8" t="s">
        <v>98</v>
      </c>
      <c r="J109" s="8">
        <v>5</v>
      </c>
      <c r="K109" s="9">
        <f>SUM(L109:Q109)</f>
        <v>2.5</v>
      </c>
      <c r="L109" s="31"/>
      <c r="M109" s="31"/>
      <c r="N109" s="31"/>
      <c r="O109" s="31"/>
      <c r="P109" s="31">
        <f>0.5*5</f>
        <v>2.5</v>
      </c>
      <c r="Q109" s="31"/>
    </row>
    <row r="110" spans="1:17" ht="12" customHeight="1" x14ac:dyDescent="0.15">
      <c r="A110" s="101"/>
      <c r="B110" s="113"/>
      <c r="C110" s="105"/>
      <c r="D110" s="107"/>
      <c r="E110" s="115"/>
      <c r="F110" s="115"/>
      <c r="G110" s="113"/>
      <c r="H110" s="53" t="s">
        <v>20</v>
      </c>
      <c r="I110" s="53"/>
      <c r="J110" s="53"/>
      <c r="K110" s="10">
        <f>SUM(L110:Q110)</f>
        <v>0</v>
      </c>
      <c r="L110" s="32"/>
      <c r="M110" s="32"/>
      <c r="N110" s="32"/>
      <c r="O110" s="32"/>
      <c r="P110" s="32"/>
      <c r="Q110" s="32"/>
    </row>
    <row r="111" spans="1:17" ht="12" customHeight="1" x14ac:dyDescent="0.15">
      <c r="A111" s="100"/>
      <c r="B111" s="112" t="s">
        <v>26</v>
      </c>
      <c r="C111" s="102" t="s">
        <v>46</v>
      </c>
      <c r="D111" s="104"/>
      <c r="E111" s="114"/>
      <c r="F111" s="114"/>
      <c r="G111" s="116"/>
      <c r="H111" s="8" t="s">
        <v>19</v>
      </c>
      <c r="I111" s="8" t="s">
        <v>106</v>
      </c>
      <c r="J111" s="8">
        <v>1</v>
      </c>
      <c r="K111" s="9">
        <f>SUM(L111:Q111)</f>
        <v>0.5</v>
      </c>
      <c r="L111" s="31"/>
      <c r="M111" s="31"/>
      <c r="N111" s="31"/>
      <c r="O111" s="31"/>
      <c r="P111" s="31">
        <f>0.5*1</f>
        <v>0.5</v>
      </c>
      <c r="Q111" s="31"/>
    </row>
    <row r="112" spans="1:17" ht="12" customHeight="1" x14ac:dyDescent="0.15">
      <c r="A112" s="101"/>
      <c r="B112" s="113"/>
      <c r="C112" s="105"/>
      <c r="D112" s="107"/>
      <c r="E112" s="115"/>
      <c r="F112" s="115"/>
      <c r="G112" s="113"/>
      <c r="H112" s="57" t="s">
        <v>20</v>
      </c>
      <c r="I112" s="53"/>
      <c r="J112" s="53"/>
      <c r="K112" s="10">
        <f>SUM(L112:Q112)</f>
        <v>0</v>
      </c>
      <c r="L112" s="32"/>
      <c r="M112" s="32"/>
      <c r="N112" s="32"/>
      <c r="O112" s="32"/>
      <c r="P112" s="32"/>
      <c r="Q112" s="32"/>
    </row>
    <row r="113" spans="12:17" x14ac:dyDescent="0.15">
      <c r="L113" s="39"/>
      <c r="M113" s="39"/>
      <c r="O113" s="39"/>
      <c r="P113" s="39"/>
      <c r="Q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2"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L3:M3"/>
    <mergeCell ref="N3:O3"/>
    <mergeCell ref="P3:Q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L2:M2"/>
    <mergeCell ref="N2:O2"/>
    <mergeCell ref="P2:Q2"/>
    <mergeCell ref="A1:D4"/>
    <mergeCell ref="E1:E4"/>
    <mergeCell ref="F1:F4"/>
    <mergeCell ref="G1:G4"/>
    <mergeCell ref="H1:H4"/>
    <mergeCell ref="I1:I4"/>
  </mergeCells>
  <phoneticPr fontId="1"/>
  <conditionalFormatting sqref="L87:Q98 L101:Q112 L45:Q58 L79:Q84 L25:Q42 L61:Q76 L9:Q22">
    <cfRule type="expression" dxfId="73" priority="19" stopIfTrue="1">
      <formula>AND(ROW()&gt;4, COLUMN()&gt;8, MOD(ROW(),2)=1, ISNONTEXT(L9), L9&gt;0)</formula>
    </cfRule>
    <cfRule type="expression" dxfId="72" priority="20" stopIfTrue="1">
      <formula>AND(ROW()&gt;4, COLUMN()&gt;8,  MOD(ROW(),2)=0, ISNONTEXT(L9), L9&gt;0)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C4EB46D3-7286-4192-9320-8E66C1A8E92B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69B41C33-0485-41E5-AFB4-FA60407342D8}">
      <formula1>"新規作成,更新,レビュー参加"</formula1>
    </dataValidation>
    <dataValidation type="list" allowBlank="1" showInputMessage="1" showErrorMessage="1" sqref="F101:F112 F9:F22 F25:F35 F45:F58 F37:F42 F61:F76 F79:F84 F87:F98" xr:uid="{C1E84EF5-EC01-4E00-B123-51DFC530F62A}">
      <formula1>"着手,完了"</formula1>
    </dataValidation>
    <dataValidation type="list" allowBlank="1" showInputMessage="1" showErrorMessage="1" sqref="E113:E65594" xr:uid="{BD184533-EFBB-4E2B-81FF-C25651D72CDF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01DA-FAA4-497D-863F-BE16E0EBA516}">
  <dimension ref="A1:S113"/>
  <sheetViews>
    <sheetView showGridLines="0" showZeros="0" zoomScale="85" zoomScaleNormal="85" zoomScaleSheetLayoutView="100" workbookViewId="0">
      <pane xSplit="4" ySplit="4" topLeftCell="E20" activePane="bottomRight" state="frozen"/>
      <selection pane="topRight" activeCell="E1" sqref="E1"/>
      <selection pane="bottomLeft" activeCell="A5" sqref="A5"/>
      <selection pane="bottomRight" activeCell="E17" sqref="E17:E18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82" t="s">
        <v>0</v>
      </c>
      <c r="B1" s="83"/>
      <c r="C1" s="83"/>
      <c r="D1" s="83"/>
      <c r="E1" s="71" t="s">
        <v>1</v>
      </c>
      <c r="F1" s="71" t="s">
        <v>2</v>
      </c>
      <c r="G1" s="83" t="s">
        <v>3</v>
      </c>
      <c r="H1" s="71" t="s">
        <v>4</v>
      </c>
      <c r="I1" s="71" t="s">
        <v>5</v>
      </c>
      <c r="J1" s="71" t="s">
        <v>6</v>
      </c>
      <c r="K1" s="74" t="s">
        <v>7</v>
      </c>
      <c r="L1" s="77">
        <v>43992</v>
      </c>
      <c r="M1" s="78"/>
      <c r="N1" s="77">
        <v>43993</v>
      </c>
      <c r="O1" s="78"/>
      <c r="P1" s="77">
        <v>43994</v>
      </c>
      <c r="Q1" s="78"/>
      <c r="R1" s="77">
        <v>43997</v>
      </c>
      <c r="S1" s="78"/>
    </row>
    <row r="2" spans="1:19" ht="13.5" customHeight="1" x14ac:dyDescent="0.15">
      <c r="A2" s="84"/>
      <c r="B2" s="85"/>
      <c r="C2" s="85"/>
      <c r="D2" s="85"/>
      <c r="E2" s="72"/>
      <c r="F2" s="72"/>
      <c r="G2" s="85"/>
      <c r="H2" s="88"/>
      <c r="I2" s="72"/>
      <c r="J2" s="72"/>
      <c r="K2" s="75"/>
      <c r="L2" s="125" t="s">
        <v>8</v>
      </c>
      <c r="M2" s="81"/>
      <c r="N2" s="79" t="s">
        <v>9</v>
      </c>
      <c r="O2" s="79"/>
      <c r="P2" s="80" t="s">
        <v>10</v>
      </c>
      <c r="Q2" s="81"/>
      <c r="R2" s="79" t="s">
        <v>11</v>
      </c>
      <c r="S2" s="81"/>
    </row>
    <row r="3" spans="1:19" ht="13.5" customHeight="1" x14ac:dyDescent="0.15">
      <c r="A3" s="84"/>
      <c r="B3" s="85"/>
      <c r="C3" s="85"/>
      <c r="D3" s="85"/>
      <c r="E3" s="72"/>
      <c r="F3" s="72"/>
      <c r="G3" s="85"/>
      <c r="H3" s="88"/>
      <c r="I3" s="72"/>
      <c r="J3" s="72"/>
      <c r="K3" s="75"/>
      <c r="L3" s="124" t="s">
        <v>12</v>
      </c>
      <c r="M3" s="59"/>
      <c r="N3" s="58" t="s">
        <v>13</v>
      </c>
      <c r="O3" s="59"/>
      <c r="P3" s="58" t="s">
        <v>14</v>
      </c>
      <c r="Q3" s="59"/>
      <c r="R3" s="60" t="s">
        <v>15</v>
      </c>
      <c r="S3" s="60"/>
    </row>
    <row r="4" spans="1:19" ht="13.5" customHeight="1" thickBot="1" x14ac:dyDescent="0.2">
      <c r="A4" s="86"/>
      <c r="B4" s="87"/>
      <c r="C4" s="87"/>
      <c r="D4" s="87"/>
      <c r="E4" s="73"/>
      <c r="F4" s="73"/>
      <c r="G4" s="87"/>
      <c r="H4" s="89"/>
      <c r="I4" s="73"/>
      <c r="J4" s="73"/>
      <c r="K4" s="76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61" t="s">
        <v>18</v>
      </c>
      <c r="B5" s="62"/>
      <c r="C5" s="62"/>
      <c r="D5" s="63"/>
      <c r="E5" s="67"/>
      <c r="F5" s="67"/>
      <c r="G5" s="69"/>
      <c r="H5" s="16" t="s">
        <v>19</v>
      </c>
      <c r="I5" s="17"/>
      <c r="J5" s="17"/>
      <c r="K5" s="45">
        <f>SUM(K7,K23,K43,K59,K77,K85,K99)</f>
        <v>99</v>
      </c>
      <c r="L5" s="27">
        <f>SUM(L7,L23,L43,L59,L77,L85,L99)</f>
        <v>12.5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17.5</v>
      </c>
      <c r="P5" s="27">
        <f t="shared" si="0"/>
        <v>13</v>
      </c>
      <c r="Q5" s="27">
        <f t="shared" si="0"/>
        <v>15</v>
      </c>
      <c r="R5" s="27">
        <f t="shared" si="0"/>
        <v>12.75</v>
      </c>
      <c r="S5" s="27">
        <f t="shared" si="0"/>
        <v>0</v>
      </c>
    </row>
    <row r="6" spans="1:19" s="11" customFormat="1" ht="12" customHeight="1" thickBot="1" x14ac:dyDescent="0.2">
      <c r="A6" s="64"/>
      <c r="B6" s="65"/>
      <c r="C6" s="65"/>
      <c r="D6" s="66"/>
      <c r="E6" s="68"/>
      <c r="F6" s="68"/>
      <c r="G6" s="70"/>
      <c r="H6" s="18" t="s">
        <v>20</v>
      </c>
      <c r="I6" s="19"/>
      <c r="J6" s="19"/>
      <c r="K6" s="47">
        <f>SUM(L8,L24,L44,L60,L78,L86)</f>
        <v>0</v>
      </c>
      <c r="L6" s="47">
        <f t="shared" ref="L6:S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90" t="s">
        <v>21</v>
      </c>
      <c r="B7" s="91"/>
      <c r="C7" s="91"/>
      <c r="D7" s="92"/>
      <c r="E7" s="96"/>
      <c r="F7" s="96"/>
      <c r="G7" s="98"/>
      <c r="H7" s="4" t="s">
        <v>19</v>
      </c>
      <c r="I7" s="5"/>
      <c r="J7" s="5"/>
      <c r="K7" s="14">
        <f>SUMPRODUCT((MOD(ROW(K$9:K$22),2)=1)*K$9:K$22)</f>
        <v>8</v>
      </c>
      <c r="L7" s="40">
        <f t="shared" ref="L7:S7" si="2">SUMPRODUCT((MOD(ROW(L$9:L$22),2)=1)*L$9:L$22)</f>
        <v>8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93"/>
      <c r="B8" s="94"/>
      <c r="C8" s="94"/>
      <c r="D8" s="95"/>
      <c r="E8" s="97"/>
      <c r="F8" s="97"/>
      <c r="G8" s="99"/>
      <c r="H8" s="6" t="s">
        <v>20</v>
      </c>
      <c r="I8" s="7"/>
      <c r="J8" s="7"/>
      <c r="K8" s="15">
        <f>SUMPRODUCT((MOD(ROW(K$9:K$22),2)=0)*K$9:K$22)</f>
        <v>0</v>
      </c>
      <c r="L8" s="38">
        <f t="shared" ref="L8:S8" si="3">SUMPRODUCT((MOD(ROW(L$9:L$22),2)=0)*L$9:L$22)</f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100">
        <v>1</v>
      </c>
      <c r="B9" s="102" t="s">
        <v>22</v>
      </c>
      <c r="C9" s="103"/>
      <c r="D9" s="104"/>
      <c r="E9" s="108"/>
      <c r="F9" s="108"/>
      <c r="G9" s="110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101"/>
      <c r="B10" s="105"/>
      <c r="C10" s="106"/>
      <c r="D10" s="107"/>
      <c r="E10" s="109"/>
      <c r="F10" s="109"/>
      <c r="G10" s="111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100"/>
      <c r="B11" s="112" t="s">
        <v>23</v>
      </c>
      <c r="C11" s="102" t="s">
        <v>24</v>
      </c>
      <c r="D11" s="104"/>
      <c r="E11" s="114" t="s">
        <v>66</v>
      </c>
      <c r="F11" s="114"/>
      <c r="G11" s="116"/>
      <c r="H11" s="8" t="str">
        <f>IF(E11="","","予定")</f>
        <v>予定</v>
      </c>
      <c r="I11" s="8" t="s">
        <v>25</v>
      </c>
      <c r="J11" s="8">
        <v>5</v>
      </c>
      <c r="K11" s="9">
        <f>SUM(L11:S11)</f>
        <v>2.5</v>
      </c>
      <c r="L11" s="33">
        <v>2.5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101"/>
      <c r="B12" s="113"/>
      <c r="C12" s="105"/>
      <c r="D12" s="107"/>
      <c r="E12" s="115"/>
      <c r="F12" s="115"/>
      <c r="G12" s="113"/>
      <c r="H12" s="53" t="str">
        <f>IF(E11="","","実績")</f>
        <v>実績</v>
      </c>
      <c r="I12" s="53"/>
      <c r="J12" s="53"/>
      <c r="K12" s="10">
        <f>SUM(L12:S12)</f>
        <v>0</v>
      </c>
      <c r="L12" s="41"/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100"/>
      <c r="B13" s="112" t="s">
        <v>26</v>
      </c>
      <c r="C13" s="102" t="s">
        <v>27</v>
      </c>
      <c r="D13" s="104"/>
      <c r="E13" s="114" t="s">
        <v>66</v>
      </c>
      <c r="F13" s="114"/>
      <c r="G13" s="116"/>
      <c r="H13" s="8" t="str">
        <f>IF(E13="","","予定")</f>
        <v>予定</v>
      </c>
      <c r="I13" s="8" t="s">
        <v>28</v>
      </c>
      <c r="J13" s="8">
        <v>2</v>
      </c>
      <c r="K13" s="9">
        <f>SUM(L13:S13)</f>
        <v>1</v>
      </c>
      <c r="L13" s="33">
        <v>1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101"/>
      <c r="B14" s="113"/>
      <c r="C14" s="105"/>
      <c r="D14" s="107"/>
      <c r="E14" s="115"/>
      <c r="F14" s="115"/>
      <c r="G14" s="113"/>
      <c r="H14" s="53" t="str">
        <f>IF(E13="","","実績")</f>
        <v>実績</v>
      </c>
      <c r="I14" s="53"/>
      <c r="J14" s="53"/>
      <c r="K14" s="10">
        <f>SUM(L14:S14)</f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100">
        <v>2</v>
      </c>
      <c r="B15" s="102" t="s">
        <v>29</v>
      </c>
      <c r="C15" s="103"/>
      <c r="D15" s="104"/>
      <c r="E15" s="108"/>
      <c r="F15" s="108"/>
      <c r="G15" s="110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101"/>
      <c r="B16" s="105"/>
      <c r="C16" s="106"/>
      <c r="D16" s="107"/>
      <c r="E16" s="109"/>
      <c r="F16" s="109"/>
      <c r="G16" s="111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100"/>
      <c r="B17" s="112" t="s">
        <v>23</v>
      </c>
      <c r="C17" s="102" t="s">
        <v>29</v>
      </c>
      <c r="D17" s="104"/>
      <c r="E17" s="114"/>
      <c r="F17" s="114"/>
      <c r="G17" s="116"/>
      <c r="H17" s="8" t="str">
        <f>IF(E17="","","予定")</f>
        <v/>
      </c>
      <c r="I17" s="8" t="s">
        <v>25</v>
      </c>
      <c r="J17" s="8">
        <v>5</v>
      </c>
      <c r="K17" s="9">
        <f t="shared" ref="K17:K22" si="4">SUM(L17:S17)</f>
        <v>2.5</v>
      </c>
      <c r="L17" s="30">
        <f>1.25+1.25</f>
        <v>2.5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101"/>
      <c r="B18" s="113"/>
      <c r="C18" s="105"/>
      <c r="D18" s="107"/>
      <c r="E18" s="115"/>
      <c r="F18" s="115"/>
      <c r="G18" s="113"/>
      <c r="H18" s="53" t="str">
        <f>IF(E17="","","実績")</f>
        <v/>
      </c>
      <c r="I18" s="53"/>
      <c r="J18" s="53"/>
      <c r="K18" s="10">
        <f t="shared" si="4"/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100"/>
      <c r="B19" s="112" t="s">
        <v>26</v>
      </c>
      <c r="C19" s="102" t="s">
        <v>30</v>
      </c>
      <c r="D19" s="104"/>
      <c r="E19" s="114"/>
      <c r="F19" s="114"/>
      <c r="G19" s="116"/>
      <c r="H19" s="8" t="str">
        <f>IF(E19="","","予定")</f>
        <v/>
      </c>
      <c r="I19" s="8" t="s">
        <v>31</v>
      </c>
      <c r="J19" s="8">
        <v>2</v>
      </c>
      <c r="K19" s="9">
        <f t="shared" si="4"/>
        <v>1</v>
      </c>
      <c r="L19" s="33">
        <f>0.5*2</f>
        <v>1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101"/>
      <c r="B20" s="113"/>
      <c r="C20" s="105"/>
      <c r="D20" s="107"/>
      <c r="E20" s="115"/>
      <c r="F20" s="115"/>
      <c r="G20" s="113"/>
      <c r="H20" s="53" t="str">
        <f>IF(E19="","","実績")</f>
        <v/>
      </c>
      <c r="I20" s="53"/>
      <c r="J20" s="53"/>
      <c r="K20" s="10">
        <f t="shared" si="4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100"/>
      <c r="B21" s="112" t="s">
        <v>32</v>
      </c>
      <c r="C21" s="102" t="s">
        <v>33</v>
      </c>
      <c r="D21" s="104"/>
      <c r="E21" s="114"/>
      <c r="F21" s="114"/>
      <c r="G21" s="116"/>
      <c r="H21" s="8" t="str">
        <f>IF(E21="","","予定")</f>
        <v/>
      </c>
      <c r="I21" s="8" t="s">
        <v>34</v>
      </c>
      <c r="J21" s="8">
        <v>1</v>
      </c>
      <c r="K21" s="9">
        <f t="shared" si="4"/>
        <v>1</v>
      </c>
      <c r="L21" s="33">
        <f>0.5*2</f>
        <v>1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101"/>
      <c r="B22" s="113"/>
      <c r="C22" s="105"/>
      <c r="D22" s="107"/>
      <c r="E22" s="115"/>
      <c r="F22" s="115"/>
      <c r="G22" s="113"/>
      <c r="H22" s="53" t="str">
        <f>IF(E21="","","実績")</f>
        <v/>
      </c>
      <c r="I22" s="53"/>
      <c r="J22" s="53"/>
      <c r="K22" s="10">
        <f t="shared" si="4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117" t="s">
        <v>35</v>
      </c>
      <c r="B23" s="118"/>
      <c r="C23" s="118"/>
      <c r="D23" s="119"/>
      <c r="E23" s="120"/>
      <c r="F23" s="120"/>
      <c r="G23" s="121"/>
      <c r="H23" s="20" t="s">
        <v>19</v>
      </c>
      <c r="I23" s="20"/>
      <c r="J23" s="20"/>
      <c r="K23" s="21">
        <f>SUMPRODUCT((MOD(ROW(K$25:K$42),2)=1)*K$25:K$42)</f>
        <v>11.75</v>
      </c>
      <c r="L23" s="34">
        <f t="shared" ref="L23:S23" si="5">SUMPRODUCT((MOD(ROW(L$25:L$42),2)=1)*L$25:L$42)</f>
        <v>4.5</v>
      </c>
      <c r="M23" s="35">
        <f t="shared" si="5"/>
        <v>7.25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93"/>
      <c r="B24" s="94"/>
      <c r="C24" s="94"/>
      <c r="D24" s="95"/>
      <c r="E24" s="97"/>
      <c r="F24" s="97"/>
      <c r="G24" s="122"/>
      <c r="H24" s="7" t="s">
        <v>20</v>
      </c>
      <c r="I24" s="7"/>
      <c r="J24" s="7"/>
      <c r="K24" s="15">
        <f>SUMPRODUCT((MOD(ROW(K$25:K$42),2)=0)*K$25:K$42)</f>
        <v>0</v>
      </c>
      <c r="L24" s="42">
        <f t="shared" ref="L24:S24" si="6">SUMPRODUCT((MOD(ROW(L$25:L$42),2)=0)*L$25:L$42)</f>
        <v>0</v>
      </c>
      <c r="M24" s="36">
        <f t="shared" si="6"/>
        <v>0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100">
        <v>1</v>
      </c>
      <c r="B25" s="102" t="s">
        <v>36</v>
      </c>
      <c r="C25" s="103"/>
      <c r="D25" s="104"/>
      <c r="E25" s="108"/>
      <c r="F25" s="108"/>
      <c r="G25" s="110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101"/>
      <c r="B26" s="105"/>
      <c r="C26" s="106"/>
      <c r="D26" s="107"/>
      <c r="E26" s="109"/>
      <c r="F26" s="109"/>
      <c r="G26" s="111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100"/>
      <c r="B27" s="112" t="s">
        <v>23</v>
      </c>
      <c r="C27" s="102" t="s">
        <v>37</v>
      </c>
      <c r="D27" s="104"/>
      <c r="E27" s="114"/>
      <c r="F27" s="114"/>
      <c r="G27" s="116"/>
      <c r="H27" s="8" t="str">
        <f>IF(E27="","","予定")</f>
        <v/>
      </c>
      <c r="I27" s="8" t="s">
        <v>38</v>
      </c>
      <c r="J27" s="8">
        <v>3</v>
      </c>
      <c r="K27" s="9">
        <f t="shared" ref="K27:K34" si="7">SUM(L27:S27)</f>
        <v>2.25</v>
      </c>
      <c r="L27" s="30">
        <f>0.75*3</f>
        <v>2.25</v>
      </c>
      <c r="M27" s="31"/>
      <c r="N27" s="31"/>
      <c r="O27" s="31"/>
      <c r="P27" s="31"/>
      <c r="Q27" s="31"/>
      <c r="R27" s="31"/>
      <c r="S27" s="31"/>
    </row>
    <row r="28" spans="1:19" ht="12" customHeight="1" x14ac:dyDescent="0.15">
      <c r="A28" s="101"/>
      <c r="B28" s="113"/>
      <c r="C28" s="105"/>
      <c r="D28" s="107"/>
      <c r="E28" s="115"/>
      <c r="F28" s="115"/>
      <c r="G28" s="113"/>
      <c r="H28" s="53" t="str">
        <f>IF(E27="","","実績")</f>
        <v/>
      </c>
      <c r="I28" s="53"/>
      <c r="J28" s="53"/>
      <c r="K28" s="10">
        <f t="shared" si="7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100"/>
      <c r="B29" s="112" t="s">
        <v>26</v>
      </c>
      <c r="C29" s="102" t="s">
        <v>39</v>
      </c>
      <c r="D29" s="104"/>
      <c r="E29" s="114"/>
      <c r="F29" s="114"/>
      <c r="G29" s="116"/>
      <c r="H29" s="8" t="str">
        <f>IF(E29="","","予定")</f>
        <v/>
      </c>
      <c r="I29" s="8" t="s">
        <v>28</v>
      </c>
      <c r="J29" s="8">
        <v>2</v>
      </c>
      <c r="K29" s="9">
        <f t="shared" si="7"/>
        <v>1.5</v>
      </c>
      <c r="L29" s="30">
        <f>0.75*2</f>
        <v>1.5</v>
      </c>
      <c r="M29" s="31"/>
      <c r="N29" s="31"/>
      <c r="O29" s="31"/>
      <c r="P29" s="31"/>
      <c r="Q29" s="31"/>
      <c r="R29" s="31"/>
      <c r="S29" s="31"/>
    </row>
    <row r="30" spans="1:19" ht="12" customHeight="1" x14ac:dyDescent="0.15">
      <c r="A30" s="101"/>
      <c r="B30" s="113"/>
      <c r="C30" s="105"/>
      <c r="D30" s="107"/>
      <c r="E30" s="115"/>
      <c r="F30" s="115"/>
      <c r="G30" s="113"/>
      <c r="H30" s="53" t="str">
        <f>IF(E29="","","実績")</f>
        <v/>
      </c>
      <c r="I30" s="53"/>
      <c r="J30" s="53"/>
      <c r="K30" s="10">
        <f t="shared" si="7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100"/>
      <c r="B31" s="112" t="s">
        <v>32</v>
      </c>
      <c r="C31" s="102" t="s">
        <v>40</v>
      </c>
      <c r="D31" s="104"/>
      <c r="E31" s="114"/>
      <c r="F31" s="114"/>
      <c r="G31" s="116"/>
      <c r="H31" s="8" t="str">
        <f>IF(E31="","","予定")</f>
        <v/>
      </c>
      <c r="I31" s="8" t="s">
        <v>41</v>
      </c>
      <c r="J31" s="8">
        <v>2</v>
      </c>
      <c r="K31" s="9">
        <f t="shared" si="7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101"/>
      <c r="B32" s="113"/>
      <c r="C32" s="105"/>
      <c r="D32" s="107"/>
      <c r="E32" s="115"/>
      <c r="F32" s="115"/>
      <c r="G32" s="113"/>
      <c r="H32" s="53" t="str">
        <f>IF(E31="","","実績")</f>
        <v/>
      </c>
      <c r="I32" s="53"/>
      <c r="J32" s="53"/>
      <c r="K32" s="10">
        <f t="shared" si="7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100"/>
      <c r="B33" s="112" t="s">
        <v>42</v>
      </c>
      <c r="C33" s="102" t="s">
        <v>43</v>
      </c>
      <c r="D33" s="104"/>
      <c r="E33" s="114"/>
      <c r="F33" s="114"/>
      <c r="G33" s="116"/>
      <c r="H33" s="8" t="str">
        <f>IF(E33="","","予定")</f>
        <v/>
      </c>
      <c r="I33" s="8" t="s">
        <v>44</v>
      </c>
      <c r="J33" s="8">
        <v>3</v>
      </c>
      <c r="K33" s="9">
        <f t="shared" si="7"/>
        <v>2.25</v>
      </c>
      <c r="L33" s="30">
        <f>0.25*3</f>
        <v>0.75</v>
      </c>
      <c r="M33" s="31">
        <f>0.5*3</f>
        <v>1.5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101"/>
      <c r="B34" s="113"/>
      <c r="C34" s="105"/>
      <c r="D34" s="107"/>
      <c r="E34" s="115"/>
      <c r="F34" s="115"/>
      <c r="G34" s="113"/>
      <c r="H34" s="53" t="str">
        <f>IF(E33="","","実績")</f>
        <v/>
      </c>
      <c r="I34" s="53"/>
      <c r="J34" s="53"/>
      <c r="K34" s="10">
        <f t="shared" si="7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100">
        <v>2</v>
      </c>
      <c r="B35" s="102" t="s">
        <v>29</v>
      </c>
      <c r="C35" s="103"/>
      <c r="D35" s="104"/>
      <c r="E35" s="108"/>
      <c r="F35" s="108"/>
      <c r="G35" s="110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101"/>
      <c r="B36" s="105"/>
      <c r="C36" s="106"/>
      <c r="D36" s="107"/>
      <c r="E36" s="109"/>
      <c r="F36" s="109"/>
      <c r="G36" s="111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100"/>
      <c r="B37" s="112" t="s">
        <v>23</v>
      </c>
      <c r="C37" s="102" t="s">
        <v>29</v>
      </c>
      <c r="D37" s="104"/>
      <c r="E37" s="114"/>
      <c r="F37" s="114"/>
      <c r="G37" s="116"/>
      <c r="H37" s="8" t="str">
        <f>IF(E37="","","予定")</f>
        <v/>
      </c>
      <c r="I37" s="53" t="s">
        <v>25</v>
      </c>
      <c r="J37" s="53">
        <v>5</v>
      </c>
      <c r="K37" s="9">
        <f>SUM(L37:S37)</f>
        <v>2.5</v>
      </c>
      <c r="L37" s="33"/>
      <c r="M37" s="31">
        <f>0.5*5</f>
        <v>2.5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101"/>
      <c r="B38" s="113"/>
      <c r="C38" s="105"/>
      <c r="D38" s="107"/>
      <c r="E38" s="115"/>
      <c r="F38" s="115"/>
      <c r="G38" s="113"/>
      <c r="H38" s="53" t="str">
        <f>IF(E37="","","実績")</f>
        <v/>
      </c>
      <c r="I38" s="53"/>
      <c r="J38" s="53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100"/>
      <c r="B39" s="112" t="s">
        <v>26</v>
      </c>
      <c r="C39" s="102" t="s">
        <v>45</v>
      </c>
      <c r="D39" s="104"/>
      <c r="E39" s="114"/>
      <c r="F39" s="114"/>
      <c r="G39" s="116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>
        <v>1.25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101"/>
      <c r="B40" s="113"/>
      <c r="C40" s="105"/>
      <c r="D40" s="107"/>
      <c r="E40" s="115"/>
      <c r="F40" s="115"/>
      <c r="G40" s="113"/>
      <c r="H40" s="53" t="str">
        <f>IF(E39="","","実績")</f>
        <v/>
      </c>
      <c r="I40" s="53"/>
      <c r="J40" s="53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100"/>
      <c r="B41" s="112" t="s">
        <v>32</v>
      </c>
      <c r="C41" s="102" t="s">
        <v>46</v>
      </c>
      <c r="D41" s="104"/>
      <c r="E41" s="114"/>
      <c r="F41" s="114"/>
      <c r="G41" s="116"/>
      <c r="H41" s="8" t="str">
        <f>IF(E41="","","予定")</f>
        <v/>
      </c>
      <c r="I41" s="8" t="s">
        <v>47</v>
      </c>
      <c r="J41" s="8">
        <v>1</v>
      </c>
      <c r="K41" s="9">
        <f>SUM(L41:S41)</f>
        <v>1</v>
      </c>
      <c r="L41" s="33"/>
      <c r="M41" s="31">
        <v>1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101"/>
      <c r="B42" s="113"/>
      <c r="C42" s="105"/>
      <c r="D42" s="107"/>
      <c r="E42" s="115"/>
      <c r="F42" s="115"/>
      <c r="G42" s="113"/>
      <c r="H42" s="53" t="str">
        <f>IF(E41="","","実績")</f>
        <v/>
      </c>
      <c r="I42" s="53"/>
      <c r="J42" s="53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117" t="s">
        <v>48</v>
      </c>
      <c r="B43" s="118"/>
      <c r="C43" s="118"/>
      <c r="D43" s="119"/>
      <c r="E43" s="120"/>
      <c r="F43" s="120"/>
      <c r="G43" s="121"/>
      <c r="H43" s="20" t="s">
        <v>19</v>
      </c>
      <c r="I43" s="20"/>
      <c r="J43" s="20"/>
      <c r="K43" s="21">
        <f>SUMPRODUCT((MOD(ROW(K$45:K$58),2)=1)*K$45:K$58)</f>
        <v>18.5</v>
      </c>
      <c r="L43" s="35">
        <f t="shared" ref="L43:M43" si="8">SUMPRODUCT((MOD(ROW(L$45:L$58),2)=1)*L$45:L$58)</f>
        <v>0</v>
      </c>
      <c r="M43" s="35">
        <f t="shared" si="8"/>
        <v>7.5</v>
      </c>
      <c r="N43" s="35">
        <f>SUMPRODUCT((MOD(ROW(N$45:N$58),2)=1)*N$45:N$58)</f>
        <v>11</v>
      </c>
      <c r="O43" s="35">
        <f t="shared" ref="O43:S43" si="9">SUMPRODUCT((MOD(ROW(O$45:O$58),2)=1)*O$45:O$58)</f>
        <v>0</v>
      </c>
      <c r="P43" s="35">
        <f t="shared" si="9"/>
        <v>0</v>
      </c>
      <c r="Q43" s="35">
        <f t="shared" si="9"/>
        <v>0</v>
      </c>
      <c r="R43" s="35">
        <f t="shared" si="9"/>
        <v>0</v>
      </c>
      <c r="S43" s="35">
        <f t="shared" si="9"/>
        <v>0</v>
      </c>
    </row>
    <row r="44" spans="1:19" ht="12" customHeight="1" x14ac:dyDescent="0.15">
      <c r="A44" s="93"/>
      <c r="B44" s="94"/>
      <c r="C44" s="94"/>
      <c r="D44" s="95"/>
      <c r="E44" s="97"/>
      <c r="F44" s="97"/>
      <c r="G44" s="122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0">SUMPRODUCT((MOD(ROW(L$45:L$58),2)=0)*L$45:L$58)</f>
        <v>0</v>
      </c>
      <c r="M44" s="36">
        <f>SUMPRODUCT((MOD(ROW(M$45:M$58),2)=0)*M$45:M$58)</f>
        <v>0</v>
      </c>
      <c r="N44" s="36">
        <f t="shared" si="10"/>
        <v>0</v>
      </c>
      <c r="O44" s="36">
        <f t="shared" si="10"/>
        <v>0</v>
      </c>
      <c r="P44" s="36">
        <f t="shared" si="10"/>
        <v>0</v>
      </c>
      <c r="Q44" s="36">
        <f t="shared" si="10"/>
        <v>0</v>
      </c>
      <c r="R44" s="36">
        <f t="shared" si="10"/>
        <v>0</v>
      </c>
      <c r="S44" s="36">
        <f t="shared" si="10"/>
        <v>0</v>
      </c>
    </row>
    <row r="45" spans="1:19" ht="12" customHeight="1" x14ac:dyDescent="0.15">
      <c r="A45" s="100">
        <v>1</v>
      </c>
      <c r="B45" s="102" t="s">
        <v>22</v>
      </c>
      <c r="C45" s="103"/>
      <c r="D45" s="104"/>
      <c r="E45" s="108"/>
      <c r="F45" s="108"/>
      <c r="G45" s="110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101"/>
      <c r="B46" s="105"/>
      <c r="C46" s="106"/>
      <c r="D46" s="107"/>
      <c r="E46" s="109"/>
      <c r="F46" s="109"/>
      <c r="G46" s="111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100"/>
      <c r="B47" s="112" t="s">
        <v>23</v>
      </c>
      <c r="C47" s="102" t="s">
        <v>49</v>
      </c>
      <c r="D47" s="104"/>
      <c r="E47" s="114"/>
      <c r="F47" s="114"/>
      <c r="G47" s="116"/>
      <c r="H47" s="8" t="str">
        <f>IF(E47="","","予定")</f>
        <v/>
      </c>
      <c r="I47" s="8" t="s">
        <v>25</v>
      </c>
      <c r="J47" s="8">
        <v>5</v>
      </c>
      <c r="K47" s="9">
        <f>SUM(L47:S47)</f>
        <v>5</v>
      </c>
      <c r="L47" s="33"/>
      <c r="M47" s="31">
        <f>1*5</f>
        <v>5</v>
      </c>
      <c r="N47" s="31"/>
      <c r="O47" s="31"/>
      <c r="P47" s="31"/>
      <c r="Q47" s="31"/>
      <c r="R47" s="31"/>
      <c r="S47" s="31"/>
    </row>
    <row r="48" spans="1:19" ht="12" customHeight="1" x14ac:dyDescent="0.15">
      <c r="A48" s="101"/>
      <c r="B48" s="113"/>
      <c r="C48" s="105"/>
      <c r="D48" s="107"/>
      <c r="E48" s="115"/>
      <c r="F48" s="115"/>
      <c r="G48" s="113"/>
      <c r="H48" s="53" t="str">
        <f>IF(E47="","","実績")</f>
        <v/>
      </c>
      <c r="I48" s="53"/>
      <c r="J48" s="53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 x14ac:dyDescent="0.15">
      <c r="A49" s="100"/>
      <c r="B49" s="112" t="s">
        <v>26</v>
      </c>
      <c r="C49" s="102" t="s">
        <v>50</v>
      </c>
      <c r="D49" s="104"/>
      <c r="E49" s="114"/>
      <c r="F49" s="114"/>
      <c r="G49" s="116"/>
      <c r="H49" s="8" t="str">
        <f>IF(E49="","","予定")</f>
        <v/>
      </c>
      <c r="I49" s="8" t="s">
        <v>25</v>
      </c>
      <c r="J49" s="8">
        <v>5</v>
      </c>
      <c r="K49" s="9">
        <f>SUM(L49:S49)</f>
        <v>7.5</v>
      </c>
      <c r="L49" s="33"/>
      <c r="M49" s="31">
        <f>0.5*5</f>
        <v>2.5</v>
      </c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101"/>
      <c r="B50" s="113"/>
      <c r="C50" s="105"/>
      <c r="D50" s="107"/>
      <c r="E50" s="115"/>
      <c r="F50" s="115"/>
      <c r="G50" s="113"/>
      <c r="H50" s="53" t="str">
        <f>IF(E49="","","実績")</f>
        <v/>
      </c>
      <c r="I50" s="53"/>
      <c r="J50" s="53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100">
        <v>2</v>
      </c>
      <c r="B51" s="102" t="s">
        <v>29</v>
      </c>
      <c r="C51" s="103"/>
      <c r="D51" s="104"/>
      <c r="E51" s="108"/>
      <c r="F51" s="108"/>
      <c r="G51" s="110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101"/>
      <c r="B52" s="105"/>
      <c r="C52" s="106"/>
      <c r="D52" s="107"/>
      <c r="E52" s="109"/>
      <c r="F52" s="109"/>
      <c r="G52" s="111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100"/>
      <c r="B53" s="112" t="s">
        <v>23</v>
      </c>
      <c r="C53" s="102" t="s">
        <v>29</v>
      </c>
      <c r="D53" s="104"/>
      <c r="E53" s="114"/>
      <c r="F53" s="114"/>
      <c r="G53" s="116"/>
      <c r="H53" s="8" t="str">
        <f>IF(E53="","","予定")</f>
        <v/>
      </c>
      <c r="I53" s="8" t="s">
        <v>25</v>
      </c>
      <c r="J53" s="8">
        <v>5</v>
      </c>
      <c r="K53" s="9">
        <f t="shared" ref="K53:K58" si="11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101"/>
      <c r="B54" s="113"/>
      <c r="C54" s="105"/>
      <c r="D54" s="107"/>
      <c r="E54" s="115"/>
      <c r="F54" s="115"/>
      <c r="G54" s="113"/>
      <c r="H54" s="53" t="str">
        <f>IF(E53="","","実績")</f>
        <v/>
      </c>
      <c r="I54" s="53"/>
      <c r="J54" s="53"/>
      <c r="K54" s="10">
        <f t="shared" si="11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100"/>
      <c r="B55" s="112" t="s">
        <v>26</v>
      </c>
      <c r="C55" s="102" t="s">
        <v>45</v>
      </c>
      <c r="D55" s="104"/>
      <c r="E55" s="114"/>
      <c r="F55" s="114"/>
      <c r="G55" s="116"/>
      <c r="H55" s="8" t="str">
        <f>IF(E55="","","予定")</f>
        <v/>
      </c>
      <c r="I55" s="8" t="s">
        <v>25</v>
      </c>
      <c r="J55" s="8">
        <v>5</v>
      </c>
      <c r="K55" s="9">
        <f t="shared" si="11"/>
        <v>2.5</v>
      </c>
      <c r="L55" s="33"/>
      <c r="M55" s="31"/>
      <c r="N55" s="31">
        <f>0.5*5</f>
        <v>2.5</v>
      </c>
      <c r="O55" s="31"/>
      <c r="P55" s="31"/>
      <c r="Q55" s="31"/>
      <c r="R55" s="31"/>
      <c r="S55" s="31"/>
    </row>
    <row r="56" spans="1:19" ht="12" customHeight="1" x14ac:dyDescent="0.15">
      <c r="A56" s="101"/>
      <c r="B56" s="113"/>
      <c r="C56" s="105"/>
      <c r="D56" s="107"/>
      <c r="E56" s="115"/>
      <c r="F56" s="115"/>
      <c r="G56" s="113"/>
      <c r="H56" s="53" t="str">
        <f>IF(E55="","","実績")</f>
        <v/>
      </c>
      <c r="I56" s="53"/>
      <c r="J56" s="53"/>
      <c r="K56" s="10">
        <f t="shared" si="11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100"/>
      <c r="B57" s="112" t="s">
        <v>32</v>
      </c>
      <c r="C57" s="102" t="s">
        <v>46</v>
      </c>
      <c r="D57" s="104"/>
      <c r="E57" s="114"/>
      <c r="F57" s="114"/>
      <c r="G57" s="116"/>
      <c r="H57" s="8" t="str">
        <f>IF(E57="","","予定")</f>
        <v/>
      </c>
      <c r="I57" s="8" t="s">
        <v>51</v>
      </c>
      <c r="J57" s="8">
        <v>1</v>
      </c>
      <c r="K57" s="9">
        <f t="shared" si="11"/>
        <v>1</v>
      </c>
      <c r="L57" s="33"/>
      <c r="M57" s="31"/>
      <c r="N57" s="31">
        <v>1</v>
      </c>
      <c r="O57" s="31"/>
      <c r="P57" s="31"/>
      <c r="Q57" s="31"/>
      <c r="R57" s="31"/>
      <c r="S57" s="31"/>
    </row>
    <row r="58" spans="1:19" ht="12" customHeight="1" x14ac:dyDescent="0.15">
      <c r="A58" s="101"/>
      <c r="B58" s="113"/>
      <c r="C58" s="105"/>
      <c r="D58" s="107"/>
      <c r="E58" s="115"/>
      <c r="F58" s="115"/>
      <c r="G58" s="113"/>
      <c r="H58" s="53" t="str">
        <f>IF(E57="","","実績")</f>
        <v/>
      </c>
      <c r="I58" s="53"/>
      <c r="J58" s="53"/>
      <c r="K58" s="10">
        <f t="shared" si="11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117" t="s">
        <v>52</v>
      </c>
      <c r="B59" s="118"/>
      <c r="C59" s="118"/>
      <c r="D59" s="119"/>
      <c r="E59" s="120"/>
      <c r="F59" s="120"/>
      <c r="G59" s="121"/>
      <c r="H59" s="20" t="s">
        <v>19</v>
      </c>
      <c r="I59" s="20"/>
      <c r="J59" s="20"/>
      <c r="K59" s="21">
        <f>SUMPRODUCT((MOD(ROW(K$61:K$76),2)=1)*K$61:K$76)</f>
        <v>28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2.5</v>
      </c>
      <c r="O59" s="35">
        <f>SUMPRODUCT((MOD(ROW(O$61:O$76),2)=1)*O$61:O$76)</f>
        <v>17.5</v>
      </c>
      <c r="P59" s="35">
        <f t="shared" ref="P59:S59" si="13">SUMPRODUCT((MOD(ROW(P$61:P$76),2)=1)*P$61:P$76)</f>
        <v>8</v>
      </c>
      <c r="Q59" s="35">
        <f t="shared" si="13"/>
        <v>0</v>
      </c>
      <c r="R59" s="35">
        <f t="shared" si="13"/>
        <v>0</v>
      </c>
      <c r="S59" s="35">
        <f t="shared" si="13"/>
        <v>0</v>
      </c>
    </row>
    <row r="60" spans="1:19" ht="12" customHeight="1" x14ac:dyDescent="0.15">
      <c r="A60" s="93"/>
      <c r="B60" s="94"/>
      <c r="C60" s="94"/>
      <c r="D60" s="95"/>
      <c r="E60" s="97"/>
      <c r="F60" s="97"/>
      <c r="G60" s="122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0</v>
      </c>
      <c r="Q60" s="36">
        <f t="shared" si="14"/>
        <v>0</v>
      </c>
      <c r="R60" s="36">
        <f t="shared" si="14"/>
        <v>0</v>
      </c>
      <c r="S60" s="36">
        <f t="shared" si="14"/>
        <v>0</v>
      </c>
    </row>
    <row r="61" spans="1:19" ht="12" customHeight="1" x14ac:dyDescent="0.15">
      <c r="A61" s="100">
        <v>1</v>
      </c>
      <c r="B61" s="102" t="s">
        <v>36</v>
      </c>
      <c r="C61" s="103"/>
      <c r="D61" s="104"/>
      <c r="E61" s="108"/>
      <c r="F61" s="108"/>
      <c r="G61" s="110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101"/>
      <c r="B62" s="105"/>
      <c r="C62" s="106"/>
      <c r="D62" s="107"/>
      <c r="E62" s="109"/>
      <c r="F62" s="109"/>
      <c r="G62" s="111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100"/>
      <c r="B63" s="112" t="s">
        <v>23</v>
      </c>
      <c r="C63" s="102" t="s">
        <v>49</v>
      </c>
      <c r="D63" s="104"/>
      <c r="E63" s="114"/>
      <c r="F63" s="114"/>
      <c r="G63" s="116"/>
      <c r="H63" s="8" t="str">
        <f>IF(E63="","","予定")</f>
        <v/>
      </c>
      <c r="I63" s="8" t="s">
        <v>25</v>
      </c>
      <c r="J63" s="8">
        <v>5</v>
      </c>
      <c r="K63" s="9">
        <f t="shared" ref="K63:K68" si="15">SUM(L63:S63)</f>
        <v>7.5</v>
      </c>
      <c r="L63" s="33"/>
      <c r="M63" s="31"/>
      <c r="N63" s="31">
        <f>0.5*5</f>
        <v>2.5</v>
      </c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101"/>
      <c r="B64" s="113"/>
      <c r="C64" s="105"/>
      <c r="D64" s="107"/>
      <c r="E64" s="115"/>
      <c r="F64" s="115"/>
      <c r="G64" s="113"/>
      <c r="H64" s="53" t="str">
        <f>IF(E63="","","実績")</f>
        <v/>
      </c>
      <c r="I64" s="53"/>
      <c r="J64" s="53"/>
      <c r="K64" s="10">
        <f t="shared" si="15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100"/>
      <c r="B65" s="112" t="s">
        <v>26</v>
      </c>
      <c r="C65" s="102" t="s">
        <v>50</v>
      </c>
      <c r="D65" s="104"/>
      <c r="E65" s="114"/>
      <c r="F65" s="114"/>
      <c r="G65" s="116"/>
      <c r="H65" s="8" t="str">
        <f>IF(E65="","","予定")</f>
        <v/>
      </c>
      <c r="I65" s="8" t="s">
        <v>25</v>
      </c>
      <c r="J65" s="8">
        <v>5</v>
      </c>
      <c r="K65" s="9">
        <f t="shared" si="15"/>
        <v>10</v>
      </c>
      <c r="L65" s="33"/>
      <c r="M65" s="31"/>
      <c r="N65" s="31"/>
      <c r="O65" s="31">
        <f>2*5</f>
        <v>10</v>
      </c>
      <c r="P65" s="31"/>
      <c r="Q65" s="31"/>
      <c r="R65" s="31"/>
      <c r="S65" s="31"/>
    </row>
    <row r="66" spans="1:19" ht="12" customHeight="1" x14ac:dyDescent="0.15">
      <c r="A66" s="101"/>
      <c r="B66" s="113"/>
      <c r="C66" s="105"/>
      <c r="D66" s="107"/>
      <c r="E66" s="115"/>
      <c r="F66" s="115"/>
      <c r="G66" s="113"/>
      <c r="H66" s="53" t="str">
        <f>IF(E65="","","実績")</f>
        <v/>
      </c>
      <c r="I66" s="53"/>
      <c r="J66" s="53"/>
      <c r="K66" s="10">
        <f t="shared" si="15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100"/>
      <c r="B67" s="112" t="s">
        <v>32</v>
      </c>
      <c r="C67" s="102" t="s">
        <v>53</v>
      </c>
      <c r="D67" s="104"/>
      <c r="E67" s="114"/>
      <c r="F67" s="114"/>
      <c r="G67" s="116"/>
      <c r="H67" s="8" t="str">
        <f>IF(E67="","","予定")</f>
        <v/>
      </c>
      <c r="I67" s="8" t="s">
        <v>25</v>
      </c>
      <c r="J67" s="8">
        <v>5</v>
      </c>
      <c r="K67" s="9">
        <f t="shared" si="15"/>
        <v>2.5</v>
      </c>
      <c r="L67" s="33"/>
      <c r="M67" s="31"/>
      <c r="N67" s="31"/>
      <c r="O67" s="31">
        <f>0.5*5</f>
        <v>2.5</v>
      </c>
      <c r="P67" s="31"/>
      <c r="Q67" s="31"/>
      <c r="R67" s="31"/>
      <c r="S67" s="31"/>
    </row>
    <row r="68" spans="1:19" ht="12" customHeight="1" x14ac:dyDescent="0.15">
      <c r="A68" s="101"/>
      <c r="B68" s="113"/>
      <c r="C68" s="105"/>
      <c r="D68" s="107"/>
      <c r="E68" s="115"/>
      <c r="F68" s="115"/>
      <c r="G68" s="113"/>
      <c r="H68" s="53" t="str">
        <f>IF(E67="","","実績")</f>
        <v/>
      </c>
      <c r="I68" s="53"/>
      <c r="J68" s="53"/>
      <c r="K68" s="10">
        <f t="shared" si="15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100">
        <v>2</v>
      </c>
      <c r="B69" s="102" t="s">
        <v>29</v>
      </c>
      <c r="C69" s="103"/>
      <c r="D69" s="104"/>
      <c r="E69" s="108"/>
      <c r="F69" s="108"/>
      <c r="G69" s="110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101"/>
      <c r="B70" s="105"/>
      <c r="C70" s="106"/>
      <c r="D70" s="107"/>
      <c r="E70" s="109"/>
      <c r="F70" s="109"/>
      <c r="G70" s="111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100"/>
      <c r="B71" s="112" t="s">
        <v>23</v>
      </c>
      <c r="C71" s="102" t="s">
        <v>29</v>
      </c>
      <c r="D71" s="104"/>
      <c r="E71" s="114"/>
      <c r="F71" s="114"/>
      <c r="G71" s="116"/>
      <c r="H71" s="8" t="str">
        <f>IF(E71="","","予定")</f>
        <v/>
      </c>
      <c r="I71" s="8" t="s">
        <v>25</v>
      </c>
      <c r="J71" s="8">
        <v>5</v>
      </c>
      <c r="K71" s="9">
        <f t="shared" ref="K71:K76" si="16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 x14ac:dyDescent="0.15">
      <c r="A72" s="101"/>
      <c r="B72" s="113"/>
      <c r="C72" s="105"/>
      <c r="D72" s="107"/>
      <c r="E72" s="115"/>
      <c r="F72" s="115"/>
      <c r="G72" s="113"/>
      <c r="H72" s="53" t="str">
        <f>IF(E71="","","実績")</f>
        <v/>
      </c>
      <c r="I72" s="53"/>
      <c r="J72" s="53"/>
      <c r="K72" s="10">
        <f t="shared" si="16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100"/>
      <c r="B73" s="112" t="s">
        <v>26</v>
      </c>
      <c r="C73" s="102" t="s">
        <v>45</v>
      </c>
      <c r="D73" s="104"/>
      <c r="E73" s="114"/>
      <c r="F73" s="114"/>
      <c r="G73" s="116"/>
      <c r="H73" s="8" t="str">
        <f>IF(E73="","","予定")</f>
        <v/>
      </c>
      <c r="I73" s="8" t="s">
        <v>25</v>
      </c>
      <c r="J73" s="8">
        <v>5</v>
      </c>
      <c r="K73" s="9">
        <f t="shared" si="16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 x14ac:dyDescent="0.15">
      <c r="A74" s="101"/>
      <c r="B74" s="113"/>
      <c r="C74" s="105"/>
      <c r="D74" s="107"/>
      <c r="E74" s="115"/>
      <c r="F74" s="115"/>
      <c r="G74" s="113"/>
      <c r="H74" s="53" t="str">
        <f>IF(E73="","","実績")</f>
        <v/>
      </c>
      <c r="I74" s="53"/>
      <c r="J74" s="53"/>
      <c r="K74" s="10">
        <f t="shared" si="16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100"/>
      <c r="B75" s="112" t="s">
        <v>32</v>
      </c>
      <c r="C75" s="102" t="s">
        <v>46</v>
      </c>
      <c r="D75" s="104"/>
      <c r="E75" s="114"/>
      <c r="F75" s="114"/>
      <c r="G75" s="116"/>
      <c r="H75" s="8" t="str">
        <f>IF(E75="","","予定")</f>
        <v/>
      </c>
      <c r="I75" s="8" t="s">
        <v>54</v>
      </c>
      <c r="J75" s="8">
        <v>1</v>
      </c>
      <c r="K75" s="9">
        <f t="shared" si="16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101"/>
      <c r="B76" s="113"/>
      <c r="C76" s="105"/>
      <c r="D76" s="107"/>
      <c r="E76" s="115"/>
      <c r="F76" s="115"/>
      <c r="G76" s="113"/>
      <c r="H76" s="53" t="str">
        <f>IF(E75="","","実績")</f>
        <v/>
      </c>
      <c r="I76" s="53"/>
      <c r="J76" s="53"/>
      <c r="K76" s="10">
        <f t="shared" si="16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117" t="s">
        <v>55</v>
      </c>
      <c r="B77" s="118"/>
      <c r="C77" s="118"/>
      <c r="D77" s="119"/>
      <c r="E77" s="120"/>
      <c r="F77" s="120"/>
      <c r="G77" s="121"/>
      <c r="H77" s="20" t="s">
        <v>19</v>
      </c>
      <c r="I77" s="20"/>
      <c r="J77" s="20"/>
      <c r="K77" s="21">
        <f>SUMPRODUCT((MOD(ROW(K$79:K$84),2)=1)*K$79:K$84)</f>
        <v>20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0</v>
      </c>
      <c r="P77" s="35">
        <f t="shared" si="17"/>
        <v>5</v>
      </c>
      <c r="Q77" s="35">
        <f>SUMPRODUCT((MOD(ROW(Q$79:Q$84),2)=1)*Q$79:Q$84)</f>
        <v>15</v>
      </c>
      <c r="R77" s="35">
        <f t="shared" ref="R77:S77" si="18">SUMPRODUCT((MOD(ROW(R$79:R$84),2)=1)*R$79:R$84)</f>
        <v>0</v>
      </c>
      <c r="S77" s="35">
        <f t="shared" si="18"/>
        <v>0</v>
      </c>
    </row>
    <row r="78" spans="1:19" ht="12" customHeight="1" x14ac:dyDescent="0.15">
      <c r="A78" s="93"/>
      <c r="B78" s="94"/>
      <c r="C78" s="94"/>
      <c r="D78" s="95"/>
      <c r="E78" s="97"/>
      <c r="F78" s="97"/>
      <c r="G78" s="122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19">SUMPRODUCT((MOD(ROW(L$79:L$84),2)=0)*L$79:L$84)</f>
        <v>0</v>
      </c>
      <c r="M78" s="36">
        <f>SUMPRODUCT((MOD(ROW(M$79:M$84),2)=0)*M$79:M$84)</f>
        <v>0</v>
      </c>
      <c r="N78" s="36">
        <f t="shared" si="19"/>
        <v>0</v>
      </c>
      <c r="O78" s="36">
        <f t="shared" si="19"/>
        <v>0</v>
      </c>
      <c r="P78" s="36">
        <f t="shared" si="19"/>
        <v>0</v>
      </c>
      <c r="Q78" s="36">
        <f t="shared" si="19"/>
        <v>0</v>
      </c>
      <c r="R78" s="36">
        <f t="shared" si="19"/>
        <v>0</v>
      </c>
      <c r="S78" s="36">
        <f t="shared" si="19"/>
        <v>0</v>
      </c>
    </row>
    <row r="79" spans="1:19" ht="12" customHeight="1" x14ac:dyDescent="0.15">
      <c r="A79" s="100">
        <v>1</v>
      </c>
      <c r="B79" s="102" t="s">
        <v>36</v>
      </c>
      <c r="C79" s="103"/>
      <c r="D79" s="104"/>
      <c r="E79" s="108"/>
      <c r="F79" s="108"/>
      <c r="G79" s="110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101"/>
      <c r="B80" s="105"/>
      <c r="C80" s="106"/>
      <c r="D80" s="107"/>
      <c r="E80" s="109"/>
      <c r="F80" s="109"/>
      <c r="G80" s="111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100"/>
      <c r="B81" s="112" t="s">
        <v>23</v>
      </c>
      <c r="C81" s="102" t="s">
        <v>56</v>
      </c>
      <c r="D81" s="104"/>
      <c r="E81" s="114"/>
      <c r="F81" s="114"/>
      <c r="G81" s="116"/>
      <c r="H81" s="8" t="str">
        <f>IF(E81="","","予定")</f>
        <v/>
      </c>
      <c r="I81" s="8" t="s">
        <v>25</v>
      </c>
      <c r="J81" s="8">
        <v>5</v>
      </c>
      <c r="K81" s="9">
        <f t="shared" ref="K81:K84" si="20">SUM(L81:S81)</f>
        <v>15</v>
      </c>
      <c r="L81" s="33"/>
      <c r="M81" s="31"/>
      <c r="N81" s="31"/>
      <c r="O81" s="31"/>
      <c r="P81" s="31">
        <f>1*5</f>
        <v>5</v>
      </c>
      <c r="Q81" s="31">
        <f>2*5</f>
        <v>10</v>
      </c>
      <c r="R81" s="31"/>
      <c r="S81" s="31"/>
    </row>
    <row r="82" spans="1:19" ht="12" customHeight="1" x14ac:dyDescent="0.15">
      <c r="A82" s="101"/>
      <c r="B82" s="113"/>
      <c r="C82" s="105"/>
      <c r="D82" s="107"/>
      <c r="E82" s="115"/>
      <c r="F82" s="115"/>
      <c r="G82" s="113"/>
      <c r="H82" s="53" t="str">
        <f>IF(E81="","","実績")</f>
        <v/>
      </c>
      <c r="I82" s="53"/>
      <c r="J82" s="53"/>
      <c r="K82" s="10">
        <f t="shared" si="20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100"/>
      <c r="B83" s="112" t="s">
        <v>26</v>
      </c>
      <c r="C83" s="102" t="s">
        <v>57</v>
      </c>
      <c r="D83" s="104"/>
      <c r="E83" s="114"/>
      <c r="F83" s="114"/>
      <c r="G83" s="116"/>
      <c r="H83" s="8" t="str">
        <f>IF(E83="","","予定")</f>
        <v/>
      </c>
      <c r="I83" s="8" t="s">
        <v>25</v>
      </c>
      <c r="J83" s="8">
        <v>5</v>
      </c>
      <c r="K83" s="9">
        <f t="shared" si="20"/>
        <v>5</v>
      </c>
      <c r="L83" s="33"/>
      <c r="M83" s="31"/>
      <c r="N83" s="31"/>
      <c r="O83" s="31"/>
      <c r="P83" s="31"/>
      <c r="Q83" s="31">
        <f>1*5</f>
        <v>5</v>
      </c>
      <c r="R83" s="31"/>
      <c r="S83" s="31"/>
    </row>
    <row r="84" spans="1:19" ht="12" customHeight="1" x14ac:dyDescent="0.15">
      <c r="A84" s="101"/>
      <c r="B84" s="113"/>
      <c r="C84" s="105"/>
      <c r="D84" s="107"/>
      <c r="E84" s="115"/>
      <c r="F84" s="115"/>
      <c r="G84" s="113"/>
      <c r="H84" s="53" t="str">
        <f>IF(E83="","","実績")</f>
        <v/>
      </c>
      <c r="I84" s="53"/>
      <c r="J84" s="53"/>
      <c r="K84" s="10">
        <f t="shared" si="20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117" t="s">
        <v>58</v>
      </c>
      <c r="B85" s="118"/>
      <c r="C85" s="118"/>
      <c r="D85" s="119"/>
      <c r="E85" s="120"/>
      <c r="F85" s="120"/>
      <c r="G85" s="121"/>
      <c r="H85" s="20" t="s">
        <v>19</v>
      </c>
      <c r="I85" s="20"/>
      <c r="J85" s="20"/>
      <c r="K85" s="21">
        <f>SUMPRODUCT((MOD(ROW(K$87:K$98),2)=1)*K$87:K$98)</f>
        <v>5.75</v>
      </c>
      <c r="L85" s="35">
        <f t="shared" ref="L85:P85" si="21">SUMPRODUCT((MOD(ROW(L$87:L$98),2)=1)*L$87:L$98)</f>
        <v>0</v>
      </c>
      <c r="M85" s="35">
        <f t="shared" si="21"/>
        <v>0</v>
      </c>
      <c r="N85" s="35">
        <f t="shared" si="21"/>
        <v>0</v>
      </c>
      <c r="O85" s="35">
        <f t="shared" si="21"/>
        <v>0</v>
      </c>
      <c r="P85" s="35">
        <f t="shared" si="21"/>
        <v>0</v>
      </c>
      <c r="Q85" s="35">
        <f>SUMPRODUCT((MOD(ROW(Q$87:Q$98),2)=1)*Q$87:Q$98)</f>
        <v>0</v>
      </c>
      <c r="R85" s="35">
        <f t="shared" ref="R85:S85" si="22">SUMPRODUCT((MOD(ROW(R$87:R$98),2)=1)*R$87:R$98)</f>
        <v>5.75</v>
      </c>
      <c r="S85" s="35">
        <f t="shared" si="22"/>
        <v>0</v>
      </c>
    </row>
    <row r="86" spans="1:19" ht="12" customHeight="1" x14ac:dyDescent="0.15">
      <c r="A86" s="93"/>
      <c r="B86" s="94"/>
      <c r="C86" s="94"/>
      <c r="D86" s="95"/>
      <c r="E86" s="97"/>
      <c r="F86" s="97"/>
      <c r="G86" s="122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3">SUMPRODUCT((MOD(ROW(M$87:M$98),2)=0)*M$87:M$98)</f>
        <v>0</v>
      </c>
      <c r="N86" s="36">
        <f t="shared" si="23"/>
        <v>0</v>
      </c>
      <c r="O86" s="36">
        <f t="shared" si="23"/>
        <v>0</v>
      </c>
      <c r="P86" s="36">
        <f t="shared" si="23"/>
        <v>0</v>
      </c>
      <c r="Q86" s="36">
        <f t="shared" si="23"/>
        <v>0</v>
      </c>
      <c r="R86" s="36">
        <f t="shared" si="23"/>
        <v>0</v>
      </c>
      <c r="S86" s="36">
        <f t="shared" si="23"/>
        <v>0</v>
      </c>
    </row>
    <row r="87" spans="1:19" ht="12" customHeight="1" x14ac:dyDescent="0.15">
      <c r="A87" s="100">
        <v>1</v>
      </c>
      <c r="B87" s="102" t="s">
        <v>36</v>
      </c>
      <c r="C87" s="103"/>
      <c r="D87" s="104"/>
      <c r="E87" s="108"/>
      <c r="F87" s="108"/>
      <c r="G87" s="110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101"/>
      <c r="B88" s="105"/>
      <c r="C88" s="106"/>
      <c r="D88" s="107"/>
      <c r="E88" s="109"/>
      <c r="F88" s="109"/>
      <c r="G88" s="111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100"/>
      <c r="B89" s="112" t="s">
        <v>23</v>
      </c>
      <c r="C89" s="102" t="s">
        <v>59</v>
      </c>
      <c r="D89" s="104"/>
      <c r="E89" s="114"/>
      <c r="F89" s="114"/>
      <c r="G89" s="116"/>
      <c r="H89" s="8" t="str">
        <f>IF(E89="","","予定")</f>
        <v/>
      </c>
      <c r="I89" s="8" t="s">
        <v>25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 x14ac:dyDescent="0.15">
      <c r="A90" s="101"/>
      <c r="B90" s="113"/>
      <c r="C90" s="105"/>
      <c r="D90" s="107"/>
      <c r="E90" s="115"/>
      <c r="F90" s="115"/>
      <c r="G90" s="113"/>
      <c r="H90" s="53" t="str">
        <f>IF(E89="","","実績")</f>
        <v/>
      </c>
      <c r="I90" s="53"/>
      <c r="J90" s="53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100"/>
      <c r="B91" s="112" t="s">
        <v>26</v>
      </c>
      <c r="C91" s="123" t="s">
        <v>60</v>
      </c>
      <c r="D91" s="104"/>
      <c r="E91" s="114"/>
      <c r="F91" s="114"/>
      <c r="G91" s="116"/>
      <c r="H91" s="8" t="str">
        <f>IF(E91="","","予定")</f>
        <v/>
      </c>
      <c r="I91" s="8" t="s">
        <v>54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</f>
        <v>0.25</v>
      </c>
      <c r="S91" s="31"/>
    </row>
    <row r="92" spans="1:19" ht="12" customHeight="1" x14ac:dyDescent="0.15">
      <c r="A92" s="101"/>
      <c r="B92" s="113"/>
      <c r="C92" s="105"/>
      <c r="D92" s="107"/>
      <c r="E92" s="115"/>
      <c r="F92" s="115"/>
      <c r="G92" s="113"/>
      <c r="H92" s="53" t="str">
        <f>IF(E91="","","実績")</f>
        <v/>
      </c>
      <c r="I92" s="53"/>
      <c r="J92" s="53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100">
        <v>2</v>
      </c>
      <c r="B93" s="102" t="s">
        <v>29</v>
      </c>
      <c r="C93" s="103"/>
      <c r="D93" s="104"/>
      <c r="E93" s="108"/>
      <c r="F93" s="108"/>
      <c r="G93" s="110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101"/>
      <c r="B94" s="105"/>
      <c r="C94" s="106"/>
      <c r="D94" s="107"/>
      <c r="E94" s="109"/>
      <c r="F94" s="109"/>
      <c r="G94" s="111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100"/>
      <c r="B95" s="112" t="s">
        <v>23</v>
      </c>
      <c r="C95" s="102" t="s">
        <v>29</v>
      </c>
      <c r="D95" s="104"/>
      <c r="E95" s="114"/>
      <c r="F95" s="114"/>
      <c r="G95" s="116"/>
      <c r="H95" s="8" t="str">
        <f>IF(E95="","","予定")</f>
        <v/>
      </c>
      <c r="I95" s="8" t="s">
        <v>25</v>
      </c>
      <c r="J95" s="8">
        <v>5</v>
      </c>
      <c r="K95" s="9">
        <f t="shared" ref="K95:K98" si="24">SUM(L95:S95)</f>
        <v>2.5</v>
      </c>
      <c r="L95" s="33"/>
      <c r="M95" s="31"/>
      <c r="N95" s="31"/>
      <c r="O95" s="31"/>
      <c r="P95" s="31"/>
      <c r="Q95" s="31"/>
      <c r="R95" s="31">
        <f>0.5*5</f>
        <v>2.5</v>
      </c>
      <c r="S95" s="31"/>
    </row>
    <row r="96" spans="1:19" ht="12" customHeight="1" x14ac:dyDescent="0.15">
      <c r="A96" s="101"/>
      <c r="B96" s="113"/>
      <c r="C96" s="105"/>
      <c r="D96" s="107"/>
      <c r="E96" s="115"/>
      <c r="F96" s="115"/>
      <c r="G96" s="113"/>
      <c r="H96" s="53" t="str">
        <f>IF(E95="","","実績")</f>
        <v/>
      </c>
      <c r="I96" s="53"/>
      <c r="J96" s="53"/>
      <c r="K96" s="10">
        <f t="shared" si="24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100"/>
      <c r="B97" s="112" t="s">
        <v>26</v>
      </c>
      <c r="C97" s="102" t="s">
        <v>46</v>
      </c>
      <c r="D97" s="104"/>
      <c r="E97" s="114"/>
      <c r="F97" s="114"/>
      <c r="G97" s="116"/>
      <c r="H97" s="8" t="str">
        <f>IF(E97="","","予定")</f>
        <v/>
      </c>
      <c r="I97" s="8" t="s">
        <v>61</v>
      </c>
      <c r="J97" s="8">
        <v>1</v>
      </c>
      <c r="K97" s="9">
        <f t="shared" si="24"/>
        <v>0.5</v>
      </c>
      <c r="L97" s="33"/>
      <c r="M97" s="31"/>
      <c r="N97" s="31"/>
      <c r="O97" s="31"/>
      <c r="P97" s="31"/>
      <c r="Q97" s="31"/>
      <c r="R97" s="31">
        <v>0.5</v>
      </c>
      <c r="S97" s="31"/>
    </row>
    <row r="98" spans="1:19" ht="12" customHeight="1" x14ac:dyDescent="0.15">
      <c r="A98" s="101"/>
      <c r="B98" s="113"/>
      <c r="C98" s="105"/>
      <c r="D98" s="107"/>
      <c r="E98" s="115"/>
      <c r="F98" s="115"/>
      <c r="G98" s="113"/>
      <c r="H98" s="53" t="str">
        <f>IF(E97="","","実績")</f>
        <v/>
      </c>
      <c r="I98" s="53"/>
      <c r="J98" s="53"/>
      <c r="K98" s="10">
        <f t="shared" si="24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117" t="s">
        <v>62</v>
      </c>
      <c r="B99" s="118"/>
      <c r="C99" s="118"/>
      <c r="D99" s="119"/>
      <c r="E99" s="120"/>
      <c r="F99" s="120"/>
      <c r="G99" s="121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R99" si="25">SUMPRODUCT((MOD(ROW(L$101:L$112),2)=1)*L$101:L$112)</f>
        <v>0</v>
      </c>
      <c r="M99" s="35">
        <f t="shared" si="25"/>
        <v>0</v>
      </c>
      <c r="N99" s="35">
        <f t="shared" si="25"/>
        <v>0</v>
      </c>
      <c r="O99" s="35">
        <f t="shared" si="25"/>
        <v>0</v>
      </c>
      <c r="P99" s="35">
        <f t="shared" si="25"/>
        <v>0</v>
      </c>
      <c r="Q99" s="35">
        <f t="shared" si="25"/>
        <v>0</v>
      </c>
      <c r="R99" s="35">
        <f t="shared" si="25"/>
        <v>7</v>
      </c>
      <c r="S99" s="35">
        <f>SUMPRODUCT((MOD(ROW(S$101:S$112),2)=1)*S$101:S$112)</f>
        <v>0</v>
      </c>
    </row>
    <row r="100" spans="1:19" ht="12" customHeight="1" x14ac:dyDescent="0.15">
      <c r="A100" s="93"/>
      <c r="B100" s="94"/>
      <c r="C100" s="94"/>
      <c r="D100" s="95"/>
      <c r="E100" s="97"/>
      <c r="F100" s="97"/>
      <c r="G100" s="122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6">SUMPRODUCT((MOD(ROW(M$101:M$112),2)=0)*M$101:M$112)</f>
        <v>0</v>
      </c>
      <c r="N100" s="37">
        <f t="shared" si="26"/>
        <v>0</v>
      </c>
      <c r="O100" s="37">
        <f t="shared" si="26"/>
        <v>0</v>
      </c>
      <c r="P100" s="37">
        <f t="shared" si="26"/>
        <v>0</v>
      </c>
      <c r="Q100" s="37">
        <f t="shared" si="26"/>
        <v>0</v>
      </c>
      <c r="R100" s="37">
        <f t="shared" si="26"/>
        <v>0</v>
      </c>
      <c r="S100" s="37">
        <f t="shared" si="26"/>
        <v>0</v>
      </c>
    </row>
    <row r="101" spans="1:19" ht="12" customHeight="1" x14ac:dyDescent="0.15">
      <c r="A101" s="100">
        <v>1</v>
      </c>
      <c r="B101" s="102" t="s">
        <v>36</v>
      </c>
      <c r="C101" s="103"/>
      <c r="D101" s="104"/>
      <c r="E101" s="108"/>
      <c r="F101" s="108"/>
      <c r="G101" s="110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101"/>
      <c r="B102" s="105"/>
      <c r="C102" s="106"/>
      <c r="D102" s="107"/>
      <c r="E102" s="109"/>
      <c r="F102" s="109"/>
      <c r="G102" s="111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100"/>
      <c r="B103" s="112" t="s">
        <v>23</v>
      </c>
      <c r="C103" s="102" t="s">
        <v>63</v>
      </c>
      <c r="D103" s="104"/>
      <c r="E103" s="114"/>
      <c r="F103" s="114"/>
      <c r="G103" s="116"/>
      <c r="H103" s="8" t="str">
        <f>IF(E103="","","予定")</f>
        <v/>
      </c>
      <c r="I103" s="8" t="s">
        <v>25</v>
      </c>
      <c r="J103" s="8">
        <v>5</v>
      </c>
      <c r="K103" s="9">
        <f>SUM(L103:S103)</f>
        <v>2.5</v>
      </c>
      <c r="L103" s="33"/>
      <c r="M103" s="31"/>
      <c r="N103" s="31"/>
      <c r="O103" s="31"/>
      <c r="P103" s="31"/>
      <c r="Q103" s="31"/>
      <c r="R103" s="31">
        <f>0.5*5</f>
        <v>2.5</v>
      </c>
      <c r="S103" s="31"/>
    </row>
    <row r="104" spans="1:19" ht="12" customHeight="1" x14ac:dyDescent="0.15">
      <c r="A104" s="101"/>
      <c r="B104" s="113"/>
      <c r="C104" s="105"/>
      <c r="D104" s="107"/>
      <c r="E104" s="115"/>
      <c r="F104" s="115"/>
      <c r="G104" s="113"/>
      <c r="H104" s="53" t="str">
        <f>IF(E103="","","実績")</f>
        <v/>
      </c>
      <c r="I104" s="53"/>
      <c r="J104" s="53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100"/>
      <c r="B105" s="112" t="s">
        <v>26</v>
      </c>
      <c r="C105" s="102" t="s">
        <v>64</v>
      </c>
      <c r="D105" s="104"/>
      <c r="E105" s="114"/>
      <c r="F105" s="114"/>
      <c r="G105" s="116"/>
      <c r="H105" s="8" t="str">
        <f>IF(E105="","","予定")</f>
        <v/>
      </c>
      <c r="I105" s="8" t="s">
        <v>65</v>
      </c>
      <c r="J105" s="8">
        <v>3</v>
      </c>
      <c r="K105" s="9">
        <f>SUM(L105:S105)</f>
        <v>1.5</v>
      </c>
      <c r="L105" s="33"/>
      <c r="M105" s="31"/>
      <c r="N105" s="31"/>
      <c r="O105" s="31"/>
      <c r="P105" s="31"/>
      <c r="Q105" s="31"/>
      <c r="R105" s="31">
        <f>0.5*3</f>
        <v>1.5</v>
      </c>
      <c r="S105" s="31"/>
    </row>
    <row r="106" spans="1:19" ht="12" customHeight="1" x14ac:dyDescent="0.15">
      <c r="A106" s="101"/>
      <c r="B106" s="113"/>
      <c r="C106" s="105"/>
      <c r="D106" s="107"/>
      <c r="E106" s="115"/>
      <c r="F106" s="115"/>
      <c r="G106" s="113"/>
      <c r="H106" s="53" t="str">
        <f>IF(E105="","","実績")</f>
        <v/>
      </c>
      <c r="I106" s="53"/>
      <c r="J106" s="53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100">
        <v>2</v>
      </c>
      <c r="B107" s="102" t="s">
        <v>29</v>
      </c>
      <c r="C107" s="103"/>
      <c r="D107" s="104"/>
      <c r="E107" s="108"/>
      <c r="F107" s="108"/>
      <c r="G107" s="110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101"/>
      <c r="B108" s="105"/>
      <c r="C108" s="106"/>
      <c r="D108" s="107"/>
      <c r="E108" s="109"/>
      <c r="F108" s="109"/>
      <c r="G108" s="111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100"/>
      <c r="B109" s="112" t="s">
        <v>23</v>
      </c>
      <c r="C109" s="102" t="s">
        <v>29</v>
      </c>
      <c r="D109" s="104"/>
      <c r="E109" s="114"/>
      <c r="F109" s="114"/>
      <c r="G109" s="116"/>
      <c r="H109" s="8" t="str">
        <f>IF(E109="","","予定")</f>
        <v/>
      </c>
      <c r="I109" s="8" t="s">
        <v>25</v>
      </c>
      <c r="J109" s="8">
        <v>5</v>
      </c>
      <c r="K109" s="9">
        <f t="shared" ref="K109:K112" si="27">SUM(L109:S109)</f>
        <v>2.5</v>
      </c>
      <c r="L109" s="33"/>
      <c r="M109" s="31"/>
      <c r="N109" s="31"/>
      <c r="O109" s="31"/>
      <c r="P109" s="31"/>
      <c r="Q109" s="31"/>
      <c r="R109" s="31">
        <f>0.5*5</f>
        <v>2.5</v>
      </c>
      <c r="S109" s="31"/>
    </row>
    <row r="110" spans="1:19" ht="12" customHeight="1" x14ac:dyDescent="0.15">
      <c r="A110" s="101"/>
      <c r="B110" s="113"/>
      <c r="C110" s="105"/>
      <c r="D110" s="107"/>
      <c r="E110" s="115"/>
      <c r="F110" s="115"/>
      <c r="G110" s="113"/>
      <c r="H110" s="53" t="str">
        <f>IF(E109="","","実績")</f>
        <v/>
      </c>
      <c r="I110" s="53"/>
      <c r="J110" s="53"/>
      <c r="K110" s="10">
        <f t="shared" si="27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100"/>
      <c r="B111" s="112" t="s">
        <v>26</v>
      </c>
      <c r="C111" s="102" t="s">
        <v>46</v>
      </c>
      <c r="D111" s="104"/>
      <c r="E111" s="114"/>
      <c r="F111" s="114"/>
      <c r="G111" s="116"/>
      <c r="H111" s="8" t="str">
        <f>IF(E111="","","予定")</f>
        <v/>
      </c>
      <c r="I111" s="8" t="s">
        <v>34</v>
      </c>
      <c r="J111" s="8">
        <v>1</v>
      </c>
      <c r="K111" s="9">
        <f t="shared" si="27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101"/>
      <c r="B112" s="113"/>
      <c r="C112" s="105"/>
      <c r="D112" s="107"/>
      <c r="E112" s="115"/>
      <c r="F112" s="115"/>
      <c r="G112" s="113"/>
      <c r="H112" s="53" t="str">
        <f>IF(E111="","","実績")</f>
        <v/>
      </c>
      <c r="I112" s="53"/>
      <c r="J112" s="53"/>
      <c r="K112" s="10">
        <f t="shared" si="27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L3:M3"/>
    <mergeCell ref="N3:O3"/>
    <mergeCell ref="P3:Q3"/>
    <mergeCell ref="R3:S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R1:S1"/>
    <mergeCell ref="L2:M2"/>
    <mergeCell ref="N2:O2"/>
    <mergeCell ref="P2:Q2"/>
    <mergeCell ref="R2:S2"/>
    <mergeCell ref="A1:D4"/>
    <mergeCell ref="E1:E4"/>
    <mergeCell ref="F1:F4"/>
    <mergeCell ref="G1:G4"/>
    <mergeCell ref="H1:H4"/>
    <mergeCell ref="I1:I4"/>
  </mergeCells>
  <phoneticPr fontId="1"/>
  <conditionalFormatting sqref="L9:S18 L25:S36 L87:S98 L101:S112">
    <cfRule type="expression" dxfId="71" priority="17" stopIfTrue="1">
      <formula>AND(ROW()&gt;4, COLUMN()&gt;8, MOD(ROW(),2)=1, ISNONTEXT(L9), L9&gt;0)</formula>
    </cfRule>
    <cfRule type="expression" dxfId="70" priority="18" stopIfTrue="1">
      <formula>AND(ROW()&gt;4, COLUMN()&gt;8,  MOD(ROW(),2)=0, ISNONTEXT(L9), L9&gt;0)</formula>
    </cfRule>
  </conditionalFormatting>
  <conditionalFormatting sqref="L45:S58">
    <cfRule type="expression" dxfId="69" priority="15" stopIfTrue="1">
      <formula>AND(ROW()&gt;4, COLUMN()&gt;8, MOD(ROW(),2)=1, ISNONTEXT(L45), L45&gt;0)</formula>
    </cfRule>
    <cfRule type="expression" dxfId="68" priority="16" stopIfTrue="1">
      <formula>AND(ROW()&gt;4, COLUMN()&gt;8,  MOD(ROW(),2)=0, ISNONTEXT(L45), L45&gt;0)</formula>
    </cfRule>
  </conditionalFormatting>
  <conditionalFormatting sqref="L19:S20">
    <cfRule type="expression" dxfId="67" priority="13" stopIfTrue="1">
      <formula>AND(ROW()&gt;4, COLUMN()&gt;8, MOD(ROW(),2)=1, ISNONTEXT(L19), L19&gt;0)</formula>
    </cfRule>
    <cfRule type="expression" dxfId="66" priority="14" stopIfTrue="1">
      <formula>AND(ROW()&gt;4, COLUMN()&gt;8,  MOD(ROW(),2)=0, ISNONTEXT(L19), L19&gt;0)</formula>
    </cfRule>
  </conditionalFormatting>
  <conditionalFormatting sqref="L61:S64 L67:S76">
    <cfRule type="expression" dxfId="65" priority="11" stopIfTrue="1">
      <formula>AND(ROW()&gt;4, COLUMN()&gt;8, MOD(ROW(),2)=1, ISNONTEXT(L61), L61&gt;0)</formula>
    </cfRule>
    <cfRule type="expression" dxfId="64" priority="12" stopIfTrue="1">
      <formula>AND(ROW()&gt;4, COLUMN()&gt;8,  MOD(ROW(),2)=0, ISNONTEXT(L61), L61&gt;0)</formula>
    </cfRule>
  </conditionalFormatting>
  <conditionalFormatting sqref="L79:S84">
    <cfRule type="expression" dxfId="63" priority="9" stopIfTrue="1">
      <formula>AND(ROW()&gt;4, COLUMN()&gt;8, MOD(ROW(),2)=1, ISNONTEXT(L79), L79&gt;0)</formula>
    </cfRule>
    <cfRule type="expression" dxfId="62" priority="10" stopIfTrue="1">
      <formula>AND(ROW()&gt;4, COLUMN()&gt;8,  MOD(ROW(),2)=0, ISNONTEXT(L79), L79&gt;0)</formula>
    </cfRule>
  </conditionalFormatting>
  <conditionalFormatting sqref="L21:S22">
    <cfRule type="expression" dxfId="61" priority="7" stopIfTrue="1">
      <formula>AND(ROW()&gt;4, COLUMN()&gt;8, MOD(ROW(),2)=1, ISNONTEXT(L21), L21&gt;0)</formula>
    </cfRule>
    <cfRule type="expression" dxfId="60" priority="8" stopIfTrue="1">
      <formula>AND(ROW()&gt;4, COLUMN()&gt;8,  MOD(ROW(),2)=0, ISNONTEXT(L21), L21&gt;0)</formula>
    </cfRule>
  </conditionalFormatting>
  <conditionalFormatting sqref="L37:S38 L41:S42">
    <cfRule type="expression" dxfId="59" priority="5" stopIfTrue="1">
      <formula>AND(ROW()&gt;4, COLUMN()&gt;8, MOD(ROW(),2)=1, ISNONTEXT(L37), L37&gt;0)</formula>
    </cfRule>
    <cfRule type="expression" dxfId="58" priority="6" stopIfTrue="1">
      <formula>AND(ROW()&gt;4, COLUMN()&gt;8,  MOD(ROW(),2)=0, ISNONTEXT(L37), L37&gt;0)</formula>
    </cfRule>
  </conditionalFormatting>
  <conditionalFormatting sqref="L39:S40">
    <cfRule type="expression" dxfId="57" priority="3" stopIfTrue="1">
      <formula>AND(ROW()&gt;4, COLUMN()&gt;8, MOD(ROW(),2)=1, ISNONTEXT(L39), L39&gt;0)</formula>
    </cfRule>
    <cfRule type="expression" dxfId="56" priority="4" stopIfTrue="1">
      <formula>AND(ROW()&gt;4, COLUMN()&gt;8,  MOD(ROW(),2)=0, ISNONTEXT(L39), L39&gt;0)</formula>
    </cfRule>
  </conditionalFormatting>
  <conditionalFormatting sqref="L65:S66">
    <cfRule type="expression" dxfId="55" priority="1" stopIfTrue="1">
      <formula>AND(ROW()&gt;4, COLUMN()&gt;8, MOD(ROW(),2)=1, ISNONTEXT(L65), L65&gt;0)</formula>
    </cfRule>
    <cfRule type="expression" dxfId="54" priority="2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61621ECA-EFDD-499D-BF61-780375BC93B0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B2BF9E4A-ED6B-41E6-866D-DA02F90D8AD0}">
      <formula1>"新規作成,更新,レビュー参加"</formula1>
    </dataValidation>
    <dataValidation type="list" allowBlank="1" showInputMessage="1" showErrorMessage="1" sqref="F101:F112 F9:F22 F25:F35 F45:F58 F37:F42 F61:F76 F79:F84 F87:F98" xr:uid="{A887E80F-009E-4757-A8FB-01805D3CF286}">
      <formula1>"着手,完了"</formula1>
    </dataValidation>
    <dataValidation type="list" allowBlank="1" showInputMessage="1" showErrorMessage="1" sqref="E113:E65594" xr:uid="{B411F92A-DA8A-411F-B330-6F9A97B42B51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3"/>
  <sheetViews>
    <sheetView showGridLines="0" showZeros="0" zoomScale="85" zoomScaleNormal="85" zoomScaleSheetLayoutView="100" workbookViewId="0">
      <pane xSplit="4" ySplit="4" topLeftCell="F5" activePane="bottomRight" state="frozen"/>
      <selection pane="topRight" activeCell="E1" sqref="E1"/>
      <selection pane="bottomLeft" activeCell="A5" sqref="A5"/>
      <selection pane="bottomRight" activeCell="I11" sqref="I11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3.75" style="13" customWidth="1"/>
    <col min="10" max="10" width="7.125" style="1" customWidth="1"/>
    <col min="11" max="11" width="8.25" style="1" customWidth="1"/>
    <col min="12" max="16384" width="9" style="1"/>
  </cols>
  <sheetData>
    <row r="1" spans="1:23" ht="14.25" customHeight="1" x14ac:dyDescent="0.15">
      <c r="A1" s="82" t="s">
        <v>0</v>
      </c>
      <c r="B1" s="83"/>
      <c r="C1" s="83"/>
      <c r="D1" s="83"/>
      <c r="E1" s="71" t="s">
        <v>1</v>
      </c>
      <c r="F1" s="71" t="s">
        <v>2</v>
      </c>
      <c r="G1" s="83" t="s">
        <v>3</v>
      </c>
      <c r="H1" s="71" t="s">
        <v>4</v>
      </c>
      <c r="I1" s="71" t="s">
        <v>5</v>
      </c>
      <c r="J1" s="71" t="s">
        <v>6</v>
      </c>
      <c r="K1" s="74" t="s">
        <v>7</v>
      </c>
      <c r="L1" s="77">
        <v>43984</v>
      </c>
      <c r="M1" s="78"/>
      <c r="N1" s="77">
        <v>43985</v>
      </c>
      <c r="O1" s="78"/>
      <c r="P1" s="77">
        <v>43986</v>
      </c>
      <c r="Q1" s="78"/>
      <c r="R1" s="77">
        <v>43987</v>
      </c>
      <c r="S1" s="78"/>
      <c r="T1" s="77">
        <v>43990</v>
      </c>
      <c r="U1" s="78"/>
      <c r="V1" s="77">
        <v>43991</v>
      </c>
      <c r="W1" s="78"/>
    </row>
    <row r="2" spans="1:23" ht="13.5" customHeight="1" x14ac:dyDescent="0.15">
      <c r="A2" s="84"/>
      <c r="B2" s="85"/>
      <c r="C2" s="85"/>
      <c r="D2" s="85"/>
      <c r="E2" s="72"/>
      <c r="F2" s="72"/>
      <c r="G2" s="85"/>
      <c r="H2" s="88"/>
      <c r="I2" s="72"/>
      <c r="J2" s="72"/>
      <c r="K2" s="75"/>
      <c r="L2" s="125" t="s">
        <v>8</v>
      </c>
      <c r="M2" s="81"/>
      <c r="N2" s="79" t="s">
        <v>9</v>
      </c>
      <c r="O2" s="79"/>
      <c r="P2" s="80" t="s">
        <v>10</v>
      </c>
      <c r="Q2" s="81"/>
      <c r="R2" s="79" t="s">
        <v>11</v>
      </c>
      <c r="S2" s="81"/>
      <c r="T2" s="79" t="s">
        <v>93</v>
      </c>
      <c r="U2" s="79"/>
      <c r="V2" s="79" t="s">
        <v>96</v>
      </c>
      <c r="W2" s="79"/>
    </row>
    <row r="3" spans="1:23" ht="13.5" customHeight="1" x14ac:dyDescent="0.15">
      <c r="A3" s="84"/>
      <c r="B3" s="85"/>
      <c r="C3" s="85"/>
      <c r="D3" s="85"/>
      <c r="E3" s="72"/>
      <c r="F3" s="72"/>
      <c r="G3" s="85"/>
      <c r="H3" s="88"/>
      <c r="I3" s="72"/>
      <c r="J3" s="72"/>
      <c r="K3" s="75"/>
      <c r="L3" s="124" t="s">
        <v>12</v>
      </c>
      <c r="M3" s="59"/>
      <c r="N3" s="58" t="s">
        <v>13</v>
      </c>
      <c r="O3" s="59"/>
      <c r="P3" s="58" t="s">
        <v>14</v>
      </c>
      <c r="Q3" s="59"/>
      <c r="R3" s="60" t="s">
        <v>15</v>
      </c>
      <c r="S3" s="60"/>
      <c r="T3" s="58" t="s">
        <v>94</v>
      </c>
      <c r="U3" s="59"/>
      <c r="V3" s="58" t="s">
        <v>95</v>
      </c>
      <c r="W3" s="59"/>
    </row>
    <row r="4" spans="1:23" ht="13.5" customHeight="1" thickBot="1" x14ac:dyDescent="0.2">
      <c r="A4" s="86"/>
      <c r="B4" s="87"/>
      <c r="C4" s="87"/>
      <c r="D4" s="87"/>
      <c r="E4" s="73"/>
      <c r="F4" s="73"/>
      <c r="G4" s="87"/>
      <c r="H4" s="89"/>
      <c r="I4" s="73"/>
      <c r="J4" s="73"/>
      <c r="K4" s="76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  <c r="T4" s="2" t="s">
        <v>16</v>
      </c>
      <c r="U4" s="3" t="s">
        <v>17</v>
      </c>
      <c r="V4" s="2" t="s">
        <v>16</v>
      </c>
      <c r="W4" s="3" t="s">
        <v>17</v>
      </c>
    </row>
    <row r="5" spans="1:23" s="11" customFormat="1" ht="12" customHeight="1" thickTop="1" x14ac:dyDescent="0.15">
      <c r="A5" s="61" t="s">
        <v>18</v>
      </c>
      <c r="B5" s="62"/>
      <c r="C5" s="62"/>
      <c r="D5" s="63"/>
      <c r="E5" s="67"/>
      <c r="F5" s="67"/>
      <c r="G5" s="69"/>
      <c r="H5" s="16" t="s">
        <v>19</v>
      </c>
      <c r="I5" s="17"/>
      <c r="J5" s="17"/>
      <c r="K5" s="45">
        <f t="shared" ref="K5:U5" si="0">SUM(K7,K23,K43,K59,K77,K85,K99)</f>
        <v>101.75</v>
      </c>
      <c r="L5" s="27">
        <f t="shared" si="0"/>
        <v>15</v>
      </c>
      <c r="M5" s="27">
        <f t="shared" si="0"/>
        <v>13.75</v>
      </c>
      <c r="N5" s="27">
        <f t="shared" si="0"/>
        <v>13.75</v>
      </c>
      <c r="O5" s="27">
        <f t="shared" si="0"/>
        <v>16.75</v>
      </c>
      <c r="P5" s="27">
        <f t="shared" si="0"/>
        <v>13.75</v>
      </c>
      <c r="Q5" s="27">
        <f t="shared" si="0"/>
        <v>16.25</v>
      </c>
      <c r="R5" s="27">
        <f t="shared" si="0"/>
        <v>12.5</v>
      </c>
      <c r="S5" s="56">
        <f t="shared" si="0"/>
        <v>0</v>
      </c>
      <c r="T5" s="56">
        <f t="shared" si="0"/>
        <v>0</v>
      </c>
      <c r="U5" s="56">
        <f t="shared" si="0"/>
        <v>0</v>
      </c>
      <c r="V5" s="56">
        <f t="shared" ref="V5:W5" si="1">SUM(V7,V23,V43,V59,V77,V85,V99)</f>
        <v>0</v>
      </c>
      <c r="W5" s="56">
        <f t="shared" si="1"/>
        <v>0</v>
      </c>
    </row>
    <row r="6" spans="1:23" s="11" customFormat="1" ht="12" customHeight="1" thickBot="1" x14ac:dyDescent="0.2">
      <c r="A6" s="64"/>
      <c r="B6" s="65"/>
      <c r="C6" s="65"/>
      <c r="D6" s="66"/>
      <c r="E6" s="68"/>
      <c r="F6" s="68"/>
      <c r="G6" s="70"/>
      <c r="H6" s="18" t="s">
        <v>20</v>
      </c>
      <c r="I6" s="19"/>
      <c r="J6" s="19"/>
      <c r="K6" s="47">
        <f t="shared" ref="K6:Q6" si="2">SUM(K8,K24,K44,K60,K78,K86)</f>
        <v>141.75</v>
      </c>
      <c r="L6" s="47">
        <f t="shared" si="2"/>
        <v>12.5</v>
      </c>
      <c r="M6" s="47">
        <f t="shared" si="2"/>
        <v>13.5</v>
      </c>
      <c r="N6" s="47">
        <f t="shared" si="2"/>
        <v>15</v>
      </c>
      <c r="O6" s="47">
        <f t="shared" si="2"/>
        <v>15</v>
      </c>
      <c r="P6" s="47">
        <f t="shared" si="2"/>
        <v>12.5</v>
      </c>
      <c r="Q6" s="47">
        <f t="shared" si="2"/>
        <v>16.25</v>
      </c>
      <c r="R6" s="47">
        <f>SUM(R8,R24,R44,R60,R78,R86)</f>
        <v>12</v>
      </c>
      <c r="S6" s="47">
        <f>SUM(S8,S24,S44,S60,S78,S86)</f>
        <v>15</v>
      </c>
      <c r="T6" s="47">
        <f>SUM(T8,T24,T44,T60,T78,T86)</f>
        <v>15</v>
      </c>
      <c r="U6" s="47">
        <f>SUM(U8,U24,U44,U60,U78,U86)</f>
        <v>15</v>
      </c>
      <c r="V6" s="47">
        <f t="shared" ref="V6" si="3">SUM(W8,W24,W44,W60,W78,W86)</f>
        <v>0</v>
      </c>
      <c r="W6" s="47">
        <f t="shared" ref="W6" si="4">SUM(X8,X24,X44,X60,X78,X86)</f>
        <v>0</v>
      </c>
    </row>
    <row r="7" spans="1:23" ht="12" customHeight="1" thickTop="1" x14ac:dyDescent="0.15">
      <c r="A7" s="90" t="s">
        <v>21</v>
      </c>
      <c r="B7" s="91"/>
      <c r="C7" s="91"/>
      <c r="D7" s="92"/>
      <c r="E7" s="96"/>
      <c r="F7" s="96"/>
      <c r="G7" s="98"/>
      <c r="H7" s="4" t="s">
        <v>19</v>
      </c>
      <c r="I7" s="5"/>
      <c r="J7" s="5"/>
      <c r="K7" s="14">
        <f>SUMPRODUCT((MOD(ROW(K$9:K$22),2)=1)*K$9:K$22)</f>
        <v>10.5</v>
      </c>
      <c r="L7" s="40">
        <f t="shared" ref="L7:W7" si="5">SUMPRODUCT((MOD(ROW(L$9:L$22),2)=1)*L$9:L$22)</f>
        <v>10.5</v>
      </c>
      <c r="M7" s="28">
        <f t="shared" si="5"/>
        <v>0</v>
      </c>
      <c r="N7" s="28">
        <f t="shared" si="5"/>
        <v>0</v>
      </c>
      <c r="O7" s="28">
        <f t="shared" si="5"/>
        <v>0</v>
      </c>
      <c r="P7" s="28">
        <f t="shared" si="5"/>
        <v>0</v>
      </c>
      <c r="Q7" s="28">
        <f t="shared" si="5"/>
        <v>0</v>
      </c>
      <c r="R7" s="28">
        <f t="shared" si="5"/>
        <v>0</v>
      </c>
      <c r="S7" s="28">
        <f t="shared" si="5"/>
        <v>0</v>
      </c>
      <c r="T7" s="28">
        <f t="shared" si="5"/>
        <v>0</v>
      </c>
      <c r="U7" s="28">
        <f t="shared" si="5"/>
        <v>0</v>
      </c>
      <c r="V7" s="28">
        <f t="shared" si="5"/>
        <v>0</v>
      </c>
      <c r="W7" s="28">
        <f t="shared" si="5"/>
        <v>0</v>
      </c>
    </row>
    <row r="8" spans="1:23" ht="12" customHeight="1" x14ac:dyDescent="0.15">
      <c r="A8" s="93"/>
      <c r="B8" s="94"/>
      <c r="C8" s="94"/>
      <c r="D8" s="95"/>
      <c r="E8" s="97"/>
      <c r="F8" s="97"/>
      <c r="G8" s="99"/>
      <c r="H8" s="6" t="s">
        <v>20</v>
      </c>
      <c r="I8" s="7"/>
      <c r="J8" s="7"/>
      <c r="K8" s="15">
        <f>SUMPRODUCT((MOD(ROW(K$9:K$22),2)=0)*K$9:K$22)</f>
        <v>15</v>
      </c>
      <c r="L8" s="38">
        <f t="shared" ref="L8:W8" si="6">SUMPRODUCT((MOD(ROW(L$9:L$22),2)=0)*L$9:L$22)</f>
        <v>12.5</v>
      </c>
      <c r="M8" s="29">
        <f t="shared" si="6"/>
        <v>2.5</v>
      </c>
      <c r="N8" s="29">
        <f t="shared" si="6"/>
        <v>0</v>
      </c>
      <c r="O8" s="29">
        <f t="shared" si="6"/>
        <v>0</v>
      </c>
      <c r="P8" s="29">
        <f t="shared" si="6"/>
        <v>0</v>
      </c>
      <c r="Q8" s="29">
        <f t="shared" si="6"/>
        <v>0</v>
      </c>
      <c r="R8" s="29">
        <f t="shared" si="6"/>
        <v>0</v>
      </c>
      <c r="S8" s="29">
        <f t="shared" si="6"/>
        <v>0</v>
      </c>
      <c r="T8" s="29">
        <f t="shared" si="6"/>
        <v>0</v>
      </c>
      <c r="U8" s="29">
        <f t="shared" si="6"/>
        <v>0</v>
      </c>
      <c r="V8" s="29">
        <f t="shared" si="6"/>
        <v>0</v>
      </c>
      <c r="W8" s="29">
        <f t="shared" si="6"/>
        <v>0</v>
      </c>
    </row>
    <row r="9" spans="1:23" ht="12" customHeight="1" x14ac:dyDescent="0.15">
      <c r="A9" s="100">
        <v>1</v>
      </c>
      <c r="B9" s="102" t="s">
        <v>22</v>
      </c>
      <c r="C9" s="103"/>
      <c r="D9" s="104"/>
      <c r="E9" s="108"/>
      <c r="F9" s="108" t="s">
        <v>67</v>
      </c>
      <c r="G9" s="110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r="10" spans="1:23" ht="12" customHeight="1" x14ac:dyDescent="0.15">
      <c r="A10" s="101"/>
      <c r="B10" s="105"/>
      <c r="C10" s="106"/>
      <c r="D10" s="107"/>
      <c r="E10" s="109"/>
      <c r="F10" s="109"/>
      <c r="G10" s="111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</row>
    <row r="11" spans="1:23" ht="12" customHeight="1" x14ac:dyDescent="0.15">
      <c r="A11" s="100"/>
      <c r="B11" s="112" t="s">
        <v>23</v>
      </c>
      <c r="C11" s="102" t="s">
        <v>24</v>
      </c>
      <c r="D11" s="104"/>
      <c r="E11" s="114" t="s">
        <v>66</v>
      </c>
      <c r="F11" s="114" t="s">
        <v>68</v>
      </c>
      <c r="G11" s="116"/>
      <c r="H11" s="8" t="str">
        <f>IF(E11="","","予定")</f>
        <v>予定</v>
      </c>
      <c r="I11" s="8" t="s">
        <v>69</v>
      </c>
      <c r="J11" s="8">
        <v>5</v>
      </c>
      <c r="K11" s="9">
        <f>SUM(L11:S11)</f>
        <v>5</v>
      </c>
      <c r="L11" s="33">
        <v>5</v>
      </c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spans="1:23" ht="12" customHeight="1" x14ac:dyDescent="0.15">
      <c r="A12" s="101"/>
      <c r="B12" s="113"/>
      <c r="C12" s="105"/>
      <c r="D12" s="107"/>
      <c r="E12" s="115"/>
      <c r="F12" s="115"/>
      <c r="G12" s="113"/>
      <c r="H12" s="53" t="str">
        <f>IF(E11="","","実績")</f>
        <v>実績</v>
      </c>
      <c r="I12" s="8" t="s">
        <v>69</v>
      </c>
      <c r="J12" s="8">
        <v>5</v>
      </c>
      <c r="K12" s="10">
        <f>SUM(L12:S12)</f>
        <v>6.25</v>
      </c>
      <c r="L12" s="41">
        <v>6.25</v>
      </c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</row>
    <row r="13" spans="1:23" ht="12" customHeight="1" x14ac:dyDescent="0.15">
      <c r="A13" s="100"/>
      <c r="B13" s="112" t="s">
        <v>26</v>
      </c>
      <c r="C13" s="102" t="s">
        <v>27</v>
      </c>
      <c r="D13" s="104"/>
      <c r="E13" s="114" t="s">
        <v>66</v>
      </c>
      <c r="F13" s="114" t="s">
        <v>67</v>
      </c>
      <c r="G13" s="116"/>
      <c r="H13" s="8" t="str">
        <f>IF(E13="","","予定")</f>
        <v>予定</v>
      </c>
      <c r="I13" s="8" t="s">
        <v>70</v>
      </c>
      <c r="J13" s="8">
        <v>3</v>
      </c>
      <c r="K13" s="9">
        <f>SUM(L13:S13)</f>
        <v>3</v>
      </c>
      <c r="L13" s="33">
        <v>3</v>
      </c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r="14" spans="1:23" ht="12" customHeight="1" x14ac:dyDescent="0.15">
      <c r="A14" s="101"/>
      <c r="B14" s="113"/>
      <c r="C14" s="105"/>
      <c r="D14" s="107"/>
      <c r="E14" s="115"/>
      <c r="F14" s="115"/>
      <c r="G14" s="113"/>
      <c r="H14" s="53" t="str">
        <f>IF(E13="","","実績")</f>
        <v>実績</v>
      </c>
      <c r="I14" s="8" t="s">
        <v>70</v>
      </c>
      <c r="J14" s="8">
        <v>3</v>
      </c>
      <c r="K14" s="10">
        <f>SUM(L14:S14)</f>
        <v>3.75</v>
      </c>
      <c r="L14" s="33">
        <f>1.25*3</f>
        <v>3.75</v>
      </c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</row>
    <row r="15" spans="1:23" ht="12" customHeight="1" x14ac:dyDescent="0.15">
      <c r="A15" s="100">
        <v>2</v>
      </c>
      <c r="B15" s="102" t="s">
        <v>29</v>
      </c>
      <c r="C15" s="103"/>
      <c r="D15" s="104"/>
      <c r="E15" s="108"/>
      <c r="F15" s="108"/>
      <c r="G15" s="110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</row>
    <row r="16" spans="1:23" ht="12" customHeight="1" x14ac:dyDescent="0.15">
      <c r="A16" s="101"/>
      <c r="B16" s="105"/>
      <c r="C16" s="106"/>
      <c r="D16" s="107"/>
      <c r="E16" s="109"/>
      <c r="F16" s="109"/>
      <c r="G16" s="111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</row>
    <row r="17" spans="1:23" ht="12" customHeight="1" x14ac:dyDescent="0.15">
      <c r="A17" s="100"/>
      <c r="B17" s="112" t="s">
        <v>23</v>
      </c>
      <c r="C17" s="102" t="s">
        <v>29</v>
      </c>
      <c r="D17" s="104"/>
      <c r="E17" s="114" t="s">
        <v>66</v>
      </c>
      <c r="F17" s="114" t="s">
        <v>68</v>
      </c>
      <c r="G17" s="116"/>
      <c r="H17" s="8" t="str">
        <f>IF(E17="","","予定")</f>
        <v>予定</v>
      </c>
      <c r="I17" s="8" t="s">
        <v>71</v>
      </c>
      <c r="J17" s="8">
        <v>5</v>
      </c>
      <c r="K17" s="9">
        <f>SUM(L17:S17)</f>
        <v>1.25</v>
      </c>
      <c r="L17" s="41">
        <f>0.25*5</f>
        <v>1.25</v>
      </c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 spans="1:23" ht="12" customHeight="1" x14ac:dyDescent="0.15">
      <c r="A18" s="101"/>
      <c r="B18" s="113"/>
      <c r="C18" s="105"/>
      <c r="D18" s="107"/>
      <c r="E18" s="115"/>
      <c r="F18" s="115"/>
      <c r="G18" s="113"/>
      <c r="H18" s="53" t="str">
        <f>IF(E17="","","実績")</f>
        <v>実績</v>
      </c>
      <c r="I18" s="8" t="s">
        <v>71</v>
      </c>
      <c r="J18" s="8">
        <v>5</v>
      </c>
      <c r="K18" s="10">
        <f t="shared" ref="K18:K20" si="7">SUM(L18:S18)</f>
        <v>2.5</v>
      </c>
      <c r="L18" s="41">
        <v>1.25</v>
      </c>
      <c r="M18" s="32">
        <f>0.25*5</f>
        <v>1.25</v>
      </c>
      <c r="N18" s="32"/>
      <c r="O18" s="32"/>
      <c r="P18" s="32"/>
      <c r="Q18" s="32"/>
      <c r="R18" s="32"/>
      <c r="S18" s="32"/>
      <c r="T18" s="32"/>
      <c r="U18" s="32"/>
      <c r="V18" s="32"/>
      <c r="W18" s="32"/>
    </row>
    <row r="19" spans="1:23" ht="12" customHeight="1" x14ac:dyDescent="0.15">
      <c r="A19" s="100"/>
      <c r="B19" s="112" t="s">
        <v>26</v>
      </c>
      <c r="C19" s="102" t="s">
        <v>30</v>
      </c>
      <c r="D19" s="104"/>
      <c r="E19" s="114" t="s">
        <v>66</v>
      </c>
      <c r="F19" s="114" t="s">
        <v>68</v>
      </c>
      <c r="G19" s="116"/>
      <c r="H19" s="8" t="str">
        <f>IF(E19="","","予定")</f>
        <v>予定</v>
      </c>
      <c r="I19" s="8" t="s">
        <v>72</v>
      </c>
      <c r="J19" s="8">
        <v>2</v>
      </c>
      <c r="K19" s="9">
        <f t="shared" si="7"/>
        <v>1</v>
      </c>
      <c r="L19" s="33">
        <f>1</f>
        <v>1</v>
      </c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</row>
    <row r="20" spans="1:23" ht="12" customHeight="1" x14ac:dyDescent="0.15">
      <c r="A20" s="101"/>
      <c r="B20" s="113"/>
      <c r="C20" s="105"/>
      <c r="D20" s="107"/>
      <c r="E20" s="115"/>
      <c r="F20" s="115"/>
      <c r="G20" s="113"/>
      <c r="H20" s="53" t="str">
        <f>IF(E19="","","実績")</f>
        <v>実績</v>
      </c>
      <c r="I20" s="8" t="s">
        <v>72</v>
      </c>
      <c r="J20" s="8">
        <v>2</v>
      </c>
      <c r="K20" s="10">
        <f t="shared" si="7"/>
        <v>1.75</v>
      </c>
      <c r="L20" s="33">
        <f>1</f>
        <v>1</v>
      </c>
      <c r="M20" s="32">
        <f>0.75*1</f>
        <v>0.75</v>
      </c>
      <c r="N20" s="32"/>
      <c r="O20" s="32"/>
      <c r="P20" s="32"/>
      <c r="Q20" s="32"/>
      <c r="R20" s="32"/>
      <c r="S20" s="32"/>
      <c r="T20" s="32"/>
      <c r="U20" s="32"/>
      <c r="V20" s="32"/>
      <c r="W20" s="32"/>
    </row>
    <row r="21" spans="1:23" ht="12" customHeight="1" x14ac:dyDescent="0.15">
      <c r="A21" s="100"/>
      <c r="B21" s="112" t="s">
        <v>32</v>
      </c>
      <c r="C21" s="102" t="s">
        <v>33</v>
      </c>
      <c r="D21" s="104"/>
      <c r="E21" s="114" t="s">
        <v>66</v>
      </c>
      <c r="F21" s="114" t="s">
        <v>68</v>
      </c>
      <c r="G21" s="116"/>
      <c r="H21" s="8" t="str">
        <f>IF(E21="","","予定")</f>
        <v>予定</v>
      </c>
      <c r="I21" s="8" t="s">
        <v>73</v>
      </c>
      <c r="J21" s="8">
        <v>1</v>
      </c>
      <c r="K21" s="9">
        <f>SUM(L21:S21)</f>
        <v>0.25</v>
      </c>
      <c r="L21" s="33">
        <f>0.25</f>
        <v>0.25</v>
      </c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</row>
    <row r="22" spans="1:23" ht="12" customHeight="1" x14ac:dyDescent="0.15">
      <c r="A22" s="101"/>
      <c r="B22" s="113"/>
      <c r="C22" s="105"/>
      <c r="D22" s="107"/>
      <c r="E22" s="115"/>
      <c r="F22" s="115"/>
      <c r="G22" s="113"/>
      <c r="H22" s="53" t="str">
        <f>IF(E21="","","実績")</f>
        <v>実績</v>
      </c>
      <c r="I22" s="8" t="s">
        <v>73</v>
      </c>
      <c r="J22" s="8">
        <v>1</v>
      </c>
      <c r="K22" s="10">
        <f>SUM(L22:S22)</f>
        <v>0.75</v>
      </c>
      <c r="L22" s="33">
        <f>0.25</f>
        <v>0.25</v>
      </c>
      <c r="M22" s="32">
        <f>0.5*1</f>
        <v>0.5</v>
      </c>
      <c r="N22" s="32"/>
      <c r="O22" s="32"/>
      <c r="P22" s="32"/>
      <c r="Q22" s="32"/>
      <c r="R22" s="32"/>
      <c r="S22" s="32"/>
      <c r="T22" s="32"/>
      <c r="U22" s="32"/>
      <c r="V22" s="32"/>
      <c r="W22" s="32"/>
    </row>
    <row r="23" spans="1:23" ht="12" customHeight="1" x14ac:dyDescent="0.15">
      <c r="A23" s="117" t="s">
        <v>35</v>
      </c>
      <c r="B23" s="118"/>
      <c r="C23" s="118"/>
      <c r="D23" s="119"/>
      <c r="E23" s="120"/>
      <c r="F23" s="120"/>
      <c r="G23" s="121"/>
      <c r="H23" s="20" t="s">
        <v>19</v>
      </c>
      <c r="I23" s="20"/>
      <c r="J23" s="20"/>
      <c r="K23" s="21">
        <f t="shared" ref="K23:W23" si="8">SUMPRODUCT((MOD(ROW(K$25:K$42),2)=1)*K$25:K$42)</f>
        <v>18.25</v>
      </c>
      <c r="L23" s="34">
        <f t="shared" si="8"/>
        <v>4.5</v>
      </c>
      <c r="M23" s="35">
        <f t="shared" si="8"/>
        <v>13.75</v>
      </c>
      <c r="N23" s="35">
        <f t="shared" si="8"/>
        <v>0</v>
      </c>
      <c r="O23" s="35">
        <f t="shared" si="8"/>
        <v>0</v>
      </c>
      <c r="P23" s="35">
        <f t="shared" si="8"/>
        <v>0</v>
      </c>
      <c r="Q23" s="35">
        <f t="shared" si="8"/>
        <v>0</v>
      </c>
      <c r="R23" s="35">
        <f t="shared" si="8"/>
        <v>0</v>
      </c>
      <c r="S23" s="35">
        <f t="shared" si="8"/>
        <v>0</v>
      </c>
      <c r="T23" s="35">
        <f t="shared" si="8"/>
        <v>0</v>
      </c>
      <c r="U23" s="35">
        <f t="shared" si="8"/>
        <v>0</v>
      </c>
      <c r="V23" s="35">
        <f t="shared" si="8"/>
        <v>0</v>
      </c>
      <c r="W23" s="35">
        <f t="shared" si="8"/>
        <v>0</v>
      </c>
    </row>
    <row r="24" spans="1:23" ht="12" customHeight="1" x14ac:dyDescent="0.15">
      <c r="A24" s="93"/>
      <c r="B24" s="94"/>
      <c r="C24" s="94"/>
      <c r="D24" s="95"/>
      <c r="E24" s="97"/>
      <c r="F24" s="97"/>
      <c r="G24" s="122"/>
      <c r="H24" s="7" t="s">
        <v>20</v>
      </c>
      <c r="I24" s="7"/>
      <c r="J24" s="7"/>
      <c r="K24" s="15">
        <f t="shared" ref="K24:W24" si="9">SUMPRODUCT((MOD(ROW(K$25:K$42),2)=0)*K$25:K$42)</f>
        <v>11</v>
      </c>
      <c r="L24" s="42">
        <f t="shared" si="9"/>
        <v>0</v>
      </c>
      <c r="M24" s="36">
        <f t="shared" si="9"/>
        <v>11</v>
      </c>
      <c r="N24" s="36">
        <f t="shared" si="9"/>
        <v>0</v>
      </c>
      <c r="O24" s="36">
        <f t="shared" si="9"/>
        <v>0</v>
      </c>
      <c r="P24" s="36">
        <f t="shared" si="9"/>
        <v>0</v>
      </c>
      <c r="Q24" s="36">
        <f t="shared" si="9"/>
        <v>0</v>
      </c>
      <c r="R24" s="37">
        <f t="shared" si="9"/>
        <v>0</v>
      </c>
      <c r="S24" s="36">
        <f t="shared" si="9"/>
        <v>0</v>
      </c>
      <c r="T24" s="36">
        <f t="shared" si="9"/>
        <v>0</v>
      </c>
      <c r="U24" s="36">
        <f t="shared" si="9"/>
        <v>0</v>
      </c>
      <c r="V24" s="36">
        <f t="shared" si="9"/>
        <v>0</v>
      </c>
      <c r="W24" s="36">
        <f t="shared" si="9"/>
        <v>0</v>
      </c>
    </row>
    <row r="25" spans="1:23" ht="12" customHeight="1" x14ac:dyDescent="0.15">
      <c r="A25" s="100">
        <v>1</v>
      </c>
      <c r="B25" s="102" t="s">
        <v>36</v>
      </c>
      <c r="C25" s="103"/>
      <c r="D25" s="104"/>
      <c r="E25" s="108"/>
      <c r="F25" s="108"/>
      <c r="G25" s="110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</row>
    <row r="26" spans="1:23" ht="12" customHeight="1" x14ac:dyDescent="0.15">
      <c r="A26" s="101"/>
      <c r="B26" s="105"/>
      <c r="C26" s="106"/>
      <c r="D26" s="107"/>
      <c r="E26" s="109"/>
      <c r="F26" s="109"/>
      <c r="G26" s="111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</row>
    <row r="27" spans="1:23" ht="12" customHeight="1" x14ac:dyDescent="0.15">
      <c r="A27" s="100"/>
      <c r="B27" s="112" t="s">
        <v>23</v>
      </c>
      <c r="C27" s="102" t="s">
        <v>37</v>
      </c>
      <c r="D27" s="104"/>
      <c r="E27" s="114" t="s">
        <v>66</v>
      </c>
      <c r="F27" s="114" t="s">
        <v>68</v>
      </c>
      <c r="G27" s="116"/>
      <c r="H27" s="8" t="str">
        <f>IF(E27="","","予定")</f>
        <v>予定</v>
      </c>
      <c r="I27" s="8" t="s">
        <v>74</v>
      </c>
      <c r="J27" s="8">
        <v>3</v>
      </c>
      <c r="K27" s="9">
        <f t="shared" ref="K27:K34" si="10">SUM(L27:S27)</f>
        <v>6.75</v>
      </c>
      <c r="L27" s="30">
        <f>3</f>
        <v>3</v>
      </c>
      <c r="M27" s="31">
        <f>1.25*3</f>
        <v>3.75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</row>
    <row r="28" spans="1:23" ht="12" customHeight="1" x14ac:dyDescent="0.15">
      <c r="A28" s="101"/>
      <c r="B28" s="113"/>
      <c r="C28" s="105"/>
      <c r="D28" s="107"/>
      <c r="E28" s="115"/>
      <c r="F28" s="115"/>
      <c r="G28" s="113"/>
      <c r="H28" s="53" t="str">
        <f>IF(E27="","","実績")</f>
        <v>実績</v>
      </c>
      <c r="I28" s="8" t="s">
        <v>74</v>
      </c>
      <c r="J28" s="8">
        <v>3</v>
      </c>
      <c r="K28" s="10">
        <f t="shared" si="10"/>
        <v>3</v>
      </c>
      <c r="L28" s="48">
        <v>0</v>
      </c>
      <c r="M28" s="49">
        <f>J27*1</f>
        <v>3</v>
      </c>
      <c r="N28" s="32"/>
      <c r="O28" s="32"/>
      <c r="P28" s="32"/>
      <c r="Q28" s="32"/>
      <c r="R28" s="32"/>
      <c r="S28" s="32"/>
      <c r="T28" s="32"/>
      <c r="U28" s="32"/>
      <c r="V28" s="32"/>
      <c r="W28" s="32"/>
    </row>
    <row r="29" spans="1:23" ht="12" customHeight="1" x14ac:dyDescent="0.15">
      <c r="A29" s="100"/>
      <c r="B29" s="112" t="s">
        <v>26</v>
      </c>
      <c r="C29" s="102" t="s">
        <v>39</v>
      </c>
      <c r="D29" s="104"/>
      <c r="E29" s="114" t="s">
        <v>66</v>
      </c>
      <c r="F29" s="114" t="s">
        <v>68</v>
      </c>
      <c r="G29" s="116"/>
      <c r="H29" s="8" t="str">
        <f>IF(E29="","","予定")</f>
        <v>予定</v>
      </c>
      <c r="I29" s="8" t="s">
        <v>75</v>
      </c>
      <c r="J29" s="8">
        <v>2</v>
      </c>
      <c r="K29" s="9">
        <f t="shared" si="10"/>
        <v>4</v>
      </c>
      <c r="L29" s="30">
        <f>0.75*2</f>
        <v>1.5</v>
      </c>
      <c r="M29" s="31">
        <f>1.25*2</f>
        <v>2.5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spans="1:23" ht="12" customHeight="1" x14ac:dyDescent="0.15">
      <c r="A30" s="101"/>
      <c r="B30" s="113"/>
      <c r="C30" s="105"/>
      <c r="D30" s="107"/>
      <c r="E30" s="115"/>
      <c r="F30" s="115"/>
      <c r="G30" s="113"/>
      <c r="H30" s="53" t="str">
        <f>IF(E29="","","実績")</f>
        <v>実績</v>
      </c>
      <c r="I30" s="8" t="s">
        <v>75</v>
      </c>
      <c r="J30" s="8">
        <v>2</v>
      </c>
      <c r="K30" s="10">
        <f t="shared" si="10"/>
        <v>2</v>
      </c>
      <c r="L30" s="48">
        <v>0</v>
      </c>
      <c r="M30" s="49">
        <f>J29*1</f>
        <v>2</v>
      </c>
      <c r="N30" s="32"/>
      <c r="O30" s="32"/>
      <c r="P30" s="32"/>
      <c r="Q30" s="32"/>
      <c r="R30" s="32"/>
      <c r="S30" s="32"/>
      <c r="T30" s="32"/>
      <c r="U30" s="32"/>
      <c r="V30" s="32"/>
      <c r="W30" s="32"/>
    </row>
    <row r="31" spans="1:23" ht="12" customHeight="1" x14ac:dyDescent="0.15">
      <c r="A31" s="100"/>
      <c r="B31" s="112" t="s">
        <v>32</v>
      </c>
      <c r="C31" s="102" t="s">
        <v>40</v>
      </c>
      <c r="D31" s="104"/>
      <c r="E31" s="114" t="s">
        <v>66</v>
      </c>
      <c r="F31" s="114" t="s">
        <v>68</v>
      </c>
      <c r="G31" s="116"/>
      <c r="H31" s="8" t="str">
        <f>IF(E31="","","予定")</f>
        <v>予定</v>
      </c>
      <c r="I31" s="8" t="s">
        <v>76</v>
      </c>
      <c r="J31" s="8">
        <v>2</v>
      </c>
      <c r="K31" s="9">
        <f t="shared" si="10"/>
        <v>2</v>
      </c>
      <c r="L31" s="30"/>
      <c r="M31" s="31">
        <f>1*2</f>
        <v>2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</row>
    <row r="32" spans="1:23" ht="12" customHeight="1" x14ac:dyDescent="0.15">
      <c r="A32" s="101"/>
      <c r="B32" s="113"/>
      <c r="C32" s="105"/>
      <c r="D32" s="107"/>
      <c r="E32" s="115"/>
      <c r="F32" s="115"/>
      <c r="G32" s="113"/>
      <c r="H32" s="53" t="str">
        <f>IF(E31="","","実績")</f>
        <v>実績</v>
      </c>
      <c r="I32" s="8" t="s">
        <v>76</v>
      </c>
      <c r="J32" s="8">
        <v>2</v>
      </c>
      <c r="K32" s="10">
        <f t="shared" si="10"/>
        <v>1</v>
      </c>
      <c r="L32" s="48"/>
      <c r="M32" s="49">
        <f>J31*0.5</f>
        <v>1</v>
      </c>
      <c r="N32" s="32"/>
      <c r="O32" s="32"/>
      <c r="P32" s="32"/>
      <c r="Q32" s="32"/>
      <c r="R32" s="32"/>
      <c r="S32" s="32"/>
      <c r="T32" s="32"/>
      <c r="U32" s="32"/>
      <c r="V32" s="32"/>
      <c r="W32" s="32"/>
    </row>
    <row r="33" spans="1:23" ht="12" customHeight="1" x14ac:dyDescent="0.15">
      <c r="A33" s="100"/>
      <c r="B33" s="112" t="s">
        <v>42</v>
      </c>
      <c r="C33" s="102" t="s">
        <v>43</v>
      </c>
      <c r="D33" s="104"/>
      <c r="E33" s="114" t="s">
        <v>66</v>
      </c>
      <c r="F33" s="114" t="s">
        <v>68</v>
      </c>
      <c r="G33" s="116"/>
      <c r="H33" s="8" t="str">
        <f>IF(E33="","","予定")</f>
        <v>予定</v>
      </c>
      <c r="I33" s="8" t="s">
        <v>77</v>
      </c>
      <c r="J33" s="8">
        <v>3</v>
      </c>
      <c r="K33" s="9">
        <f t="shared" si="10"/>
        <v>3</v>
      </c>
      <c r="L33" s="30"/>
      <c r="M33" s="31">
        <f>1*3</f>
        <v>3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</row>
    <row r="34" spans="1:23" ht="12" customHeight="1" x14ac:dyDescent="0.15">
      <c r="A34" s="101"/>
      <c r="B34" s="113"/>
      <c r="C34" s="105"/>
      <c r="D34" s="107"/>
      <c r="E34" s="115"/>
      <c r="F34" s="115"/>
      <c r="G34" s="113"/>
      <c r="H34" s="53" t="str">
        <f>IF(E33="","","実績")</f>
        <v>実績</v>
      </c>
      <c r="I34" s="8" t="s">
        <v>77</v>
      </c>
      <c r="J34" s="8">
        <v>3</v>
      </c>
      <c r="K34" s="10">
        <f t="shared" si="10"/>
        <v>3</v>
      </c>
      <c r="L34" s="41"/>
      <c r="M34" s="32">
        <f>J33*1</f>
        <v>3</v>
      </c>
      <c r="N34" s="32"/>
      <c r="O34" s="32"/>
      <c r="P34" s="32"/>
      <c r="Q34" s="32"/>
      <c r="R34" s="32"/>
      <c r="S34" s="32"/>
      <c r="T34" s="32"/>
      <c r="U34" s="32"/>
      <c r="V34" s="32"/>
      <c r="W34" s="32"/>
    </row>
    <row r="35" spans="1:23" ht="12" customHeight="1" x14ac:dyDescent="0.15">
      <c r="A35" s="100">
        <v>2</v>
      </c>
      <c r="B35" s="102" t="s">
        <v>29</v>
      </c>
      <c r="C35" s="103"/>
      <c r="D35" s="104"/>
      <c r="E35" s="108"/>
      <c r="F35" s="108"/>
      <c r="G35" s="110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</row>
    <row r="36" spans="1:23" ht="12" customHeight="1" x14ac:dyDescent="0.15">
      <c r="A36" s="101"/>
      <c r="B36" s="105"/>
      <c r="C36" s="106"/>
      <c r="D36" s="107"/>
      <c r="E36" s="109"/>
      <c r="F36" s="109"/>
      <c r="G36" s="111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</row>
    <row r="37" spans="1:23" ht="12" customHeight="1" x14ac:dyDescent="0.15">
      <c r="A37" s="100"/>
      <c r="B37" s="112" t="s">
        <v>23</v>
      </c>
      <c r="C37" s="102" t="s">
        <v>29</v>
      </c>
      <c r="D37" s="104"/>
      <c r="E37" s="114" t="s">
        <v>66</v>
      </c>
      <c r="F37" s="114" t="s">
        <v>68</v>
      </c>
      <c r="G37" s="116"/>
      <c r="H37" s="8" t="str">
        <f>IF(E37="","","予定")</f>
        <v>予定</v>
      </c>
      <c r="I37" s="53" t="s">
        <v>78</v>
      </c>
      <c r="J37" s="53">
        <v>5</v>
      </c>
      <c r="K37" s="9">
        <f t="shared" ref="K37:K42" si="11">SUM(L37:S37)</f>
        <v>1.25</v>
      </c>
      <c r="L37" s="33"/>
      <c r="M37" s="31">
        <f>0.25*5</f>
        <v>1.25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ht="12" customHeight="1" x14ac:dyDescent="0.15">
      <c r="A38" s="101"/>
      <c r="B38" s="113"/>
      <c r="C38" s="105"/>
      <c r="D38" s="107"/>
      <c r="E38" s="115"/>
      <c r="F38" s="115"/>
      <c r="G38" s="113"/>
      <c r="H38" s="53" t="str">
        <f>IF(E37="","","実績")</f>
        <v>実績</v>
      </c>
      <c r="I38" s="53" t="s">
        <v>78</v>
      </c>
      <c r="J38" s="53">
        <v>5</v>
      </c>
      <c r="K38" s="9">
        <f t="shared" si="11"/>
        <v>1.25</v>
      </c>
      <c r="L38" s="41"/>
      <c r="M38" s="31">
        <f>0.25*5</f>
        <v>1.25</v>
      </c>
      <c r="N38" s="50"/>
      <c r="O38" s="32"/>
      <c r="P38" s="32"/>
      <c r="Q38" s="32"/>
      <c r="R38" s="32"/>
      <c r="S38" s="32"/>
      <c r="T38" s="50"/>
      <c r="U38" s="32"/>
      <c r="V38" s="50"/>
      <c r="W38" s="32"/>
    </row>
    <row r="39" spans="1:23" ht="12" customHeight="1" x14ac:dyDescent="0.15">
      <c r="A39" s="100"/>
      <c r="B39" s="112" t="s">
        <v>26</v>
      </c>
      <c r="C39" s="102" t="s">
        <v>45</v>
      </c>
      <c r="D39" s="104"/>
      <c r="E39" s="114" t="s">
        <v>66</v>
      </c>
      <c r="F39" s="114" t="s">
        <v>68</v>
      </c>
      <c r="G39" s="116"/>
      <c r="H39" s="8" t="str">
        <f>IF(E39="","","予定")</f>
        <v>予定</v>
      </c>
      <c r="I39" s="8" t="s">
        <v>79</v>
      </c>
      <c r="J39" s="8">
        <v>4</v>
      </c>
      <c r="K39" s="9">
        <f t="shared" si="11"/>
        <v>1</v>
      </c>
      <c r="L39" s="33"/>
      <c r="M39" s="31">
        <f>0.25*4</f>
        <v>1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ht="12" customHeight="1" x14ac:dyDescent="0.15">
      <c r="A40" s="101"/>
      <c r="B40" s="113"/>
      <c r="C40" s="105"/>
      <c r="D40" s="107"/>
      <c r="E40" s="115"/>
      <c r="F40" s="115"/>
      <c r="G40" s="113"/>
      <c r="H40" s="53" t="str">
        <f>IF(E39="","","実績")</f>
        <v>実績</v>
      </c>
      <c r="I40" s="8" t="s">
        <v>80</v>
      </c>
      <c r="J40" s="8">
        <v>2</v>
      </c>
      <c r="K40" s="9">
        <f t="shared" si="11"/>
        <v>0.5</v>
      </c>
      <c r="L40" s="48"/>
      <c r="M40" s="31">
        <f>0.25*2</f>
        <v>0.5</v>
      </c>
      <c r="N40" s="32"/>
      <c r="O40" s="32"/>
      <c r="P40" s="32"/>
      <c r="Q40" s="32"/>
      <c r="R40" s="32"/>
      <c r="S40" s="32"/>
      <c r="T40" s="32"/>
      <c r="U40" s="32"/>
      <c r="V40" s="32"/>
      <c r="W40" s="32"/>
    </row>
    <row r="41" spans="1:23" ht="12" customHeight="1" x14ac:dyDescent="0.15">
      <c r="A41" s="100"/>
      <c r="B41" s="112" t="s">
        <v>32</v>
      </c>
      <c r="C41" s="102" t="s">
        <v>46</v>
      </c>
      <c r="D41" s="104"/>
      <c r="E41" s="114" t="s">
        <v>66</v>
      </c>
      <c r="F41" s="114" t="s">
        <v>68</v>
      </c>
      <c r="G41" s="116"/>
      <c r="H41" s="8" t="str">
        <f>IF(E41="","","予定")</f>
        <v>予定</v>
      </c>
      <c r="I41" s="8" t="s">
        <v>81</v>
      </c>
      <c r="J41" s="8">
        <v>1</v>
      </c>
      <c r="K41" s="9">
        <f t="shared" si="11"/>
        <v>0.25</v>
      </c>
      <c r="L41" s="33"/>
      <c r="M41" s="31">
        <v>0.25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ht="12" customHeight="1" x14ac:dyDescent="0.15">
      <c r="A42" s="101"/>
      <c r="B42" s="113"/>
      <c r="C42" s="105"/>
      <c r="D42" s="107"/>
      <c r="E42" s="115"/>
      <c r="F42" s="115"/>
      <c r="G42" s="113"/>
      <c r="H42" s="53" t="str">
        <f>IF(E41="","","実績")</f>
        <v>実績</v>
      </c>
      <c r="I42" s="53" t="s">
        <v>82</v>
      </c>
      <c r="J42" s="8">
        <v>1</v>
      </c>
      <c r="K42" s="9">
        <f t="shared" si="11"/>
        <v>0.25</v>
      </c>
      <c r="L42" s="48"/>
      <c r="M42" s="31">
        <v>0.25</v>
      </c>
      <c r="N42" s="32"/>
      <c r="O42" s="32"/>
      <c r="P42" s="32"/>
      <c r="Q42" s="32"/>
      <c r="R42" s="32"/>
      <c r="S42" s="32"/>
      <c r="T42" s="32"/>
      <c r="U42" s="32"/>
      <c r="V42" s="32"/>
      <c r="W42" s="32"/>
    </row>
    <row r="43" spans="1:23" ht="12" customHeight="1" x14ac:dyDescent="0.15">
      <c r="A43" s="117" t="s">
        <v>48</v>
      </c>
      <c r="B43" s="118"/>
      <c r="C43" s="118"/>
      <c r="D43" s="119"/>
      <c r="E43" s="120"/>
      <c r="F43" s="120"/>
      <c r="G43" s="121"/>
      <c r="H43" s="20" t="s">
        <v>19</v>
      </c>
      <c r="I43" s="20"/>
      <c r="J43" s="20"/>
      <c r="K43" s="21">
        <f>SUMPRODUCT((MOD(ROW(K$45:K$58),2)=1)*K$45:K$58)</f>
        <v>13.75</v>
      </c>
      <c r="L43" s="35">
        <f t="shared" ref="L43:M43" si="12">SUMPRODUCT((MOD(ROW(L$45:L$58),2)=1)*L$45:L$58)</f>
        <v>0</v>
      </c>
      <c r="M43" s="35">
        <f t="shared" si="12"/>
        <v>0</v>
      </c>
      <c r="N43" s="35">
        <f>SUMPRODUCT((MOD(ROW(N$45:N$58),2)=1)*N$45:N$58)</f>
        <v>13.75</v>
      </c>
      <c r="O43" s="35">
        <f t="shared" ref="O43:S43" si="13">SUMPRODUCT((MOD(ROW(O$45:O$58),2)=1)*O$45:O$58)</f>
        <v>0</v>
      </c>
      <c r="P43" s="35">
        <f t="shared" si="13"/>
        <v>0</v>
      </c>
      <c r="Q43" s="35">
        <f t="shared" si="13"/>
        <v>0</v>
      </c>
      <c r="R43" s="35">
        <f t="shared" si="13"/>
        <v>0</v>
      </c>
      <c r="S43" s="35">
        <f t="shared" si="13"/>
        <v>0</v>
      </c>
      <c r="T43" s="35"/>
      <c r="U43" s="35">
        <f t="shared" ref="U43:W43" si="14">SUMPRODUCT((MOD(ROW(U$45:U$58),2)=1)*U$45:U$58)</f>
        <v>0</v>
      </c>
      <c r="V43" s="35">
        <f>SUMPRODUCT((MOD(ROW(V$45:V$58),2)=1)*V$45:V$58)</f>
        <v>0</v>
      </c>
      <c r="W43" s="35">
        <f t="shared" si="14"/>
        <v>0</v>
      </c>
    </row>
    <row r="44" spans="1:23" ht="12" customHeight="1" x14ac:dyDescent="0.15">
      <c r="A44" s="93"/>
      <c r="B44" s="94"/>
      <c r="C44" s="94"/>
      <c r="D44" s="95"/>
      <c r="E44" s="97"/>
      <c r="F44" s="97"/>
      <c r="G44" s="122"/>
      <c r="H44" s="7" t="s">
        <v>20</v>
      </c>
      <c r="I44" s="7"/>
      <c r="J44" s="7"/>
      <c r="K44" s="15">
        <f>SUMPRODUCT((MOD(ROW(K$45:K$58),2)=0)*K$45:K$58)</f>
        <v>25</v>
      </c>
      <c r="L44" s="36">
        <f t="shared" ref="L44:W44" si="15">SUMPRODUCT((MOD(ROW(L$45:L$58),2)=0)*L$45:L$58)</f>
        <v>0</v>
      </c>
      <c r="M44" s="36">
        <f>SUMPRODUCT((MOD(ROW(M$45:M$58),2)=0)*M$45:M$58)</f>
        <v>0</v>
      </c>
      <c r="N44" s="36">
        <f t="shared" si="15"/>
        <v>15</v>
      </c>
      <c r="O44" s="36">
        <f t="shared" si="15"/>
        <v>10</v>
      </c>
      <c r="P44" s="36">
        <f t="shared" si="15"/>
        <v>0</v>
      </c>
      <c r="Q44" s="36">
        <f t="shared" si="15"/>
        <v>0</v>
      </c>
      <c r="R44" s="36">
        <f t="shared" si="15"/>
        <v>0</v>
      </c>
      <c r="S44" s="36">
        <f t="shared" si="15"/>
        <v>0</v>
      </c>
      <c r="T44" s="36">
        <f t="shared" si="15"/>
        <v>0</v>
      </c>
      <c r="U44" s="36">
        <f t="shared" si="15"/>
        <v>0</v>
      </c>
      <c r="V44" s="36">
        <f t="shared" si="15"/>
        <v>0</v>
      </c>
      <c r="W44" s="36">
        <f t="shared" si="15"/>
        <v>0</v>
      </c>
    </row>
    <row r="45" spans="1:23" ht="12" customHeight="1" x14ac:dyDescent="0.15">
      <c r="A45" s="100">
        <v>1</v>
      </c>
      <c r="B45" s="102" t="s">
        <v>22</v>
      </c>
      <c r="C45" s="103"/>
      <c r="D45" s="104"/>
      <c r="E45" s="108"/>
      <c r="F45" s="108"/>
      <c r="G45" s="110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</row>
    <row r="46" spans="1:23" ht="12" customHeight="1" x14ac:dyDescent="0.15">
      <c r="A46" s="101"/>
      <c r="B46" s="105"/>
      <c r="C46" s="106"/>
      <c r="D46" s="107"/>
      <c r="E46" s="109"/>
      <c r="F46" s="109"/>
      <c r="G46" s="111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</row>
    <row r="47" spans="1:23" ht="12" customHeight="1" x14ac:dyDescent="0.15">
      <c r="A47" s="100"/>
      <c r="B47" s="112" t="s">
        <v>23</v>
      </c>
      <c r="C47" s="102" t="s">
        <v>49</v>
      </c>
      <c r="D47" s="104"/>
      <c r="E47" s="114" t="s">
        <v>66</v>
      </c>
      <c r="F47" s="114" t="s">
        <v>68</v>
      </c>
      <c r="G47" s="116"/>
      <c r="H47" s="8" t="str">
        <f>IF(E47="","","予定")</f>
        <v>予定</v>
      </c>
      <c r="I47" s="8" t="s">
        <v>83</v>
      </c>
      <c r="J47" s="8">
        <v>3</v>
      </c>
      <c r="K47" s="9">
        <f>SUM(L47:S47)</f>
        <v>5.25</v>
      </c>
      <c r="L47" s="33"/>
      <c r="M47" s="31"/>
      <c r="N47" s="31">
        <f>1.75*3</f>
        <v>5.25</v>
      </c>
      <c r="O47" s="31"/>
      <c r="P47" s="31"/>
      <c r="Q47" s="31"/>
      <c r="R47" s="31"/>
      <c r="S47" s="31"/>
      <c r="T47" s="31"/>
      <c r="U47" s="31"/>
      <c r="V47" s="31"/>
      <c r="W47" s="31"/>
    </row>
    <row r="48" spans="1:23" ht="12" customHeight="1" x14ac:dyDescent="0.15">
      <c r="A48" s="101"/>
      <c r="B48" s="113"/>
      <c r="C48" s="105"/>
      <c r="D48" s="107"/>
      <c r="E48" s="115"/>
      <c r="F48" s="115"/>
      <c r="G48" s="113"/>
      <c r="H48" s="53" t="str">
        <f>IF(E47="","","実績")</f>
        <v>実績</v>
      </c>
      <c r="I48" s="8" t="s">
        <v>92</v>
      </c>
      <c r="J48" s="8">
        <v>5</v>
      </c>
      <c r="K48" s="9">
        <f>SUM(L48:S48)</f>
        <v>7.5</v>
      </c>
      <c r="L48" s="41"/>
      <c r="M48" s="32"/>
      <c r="N48" s="31">
        <f>1.5*5</f>
        <v>7.5</v>
      </c>
      <c r="O48" s="32"/>
      <c r="P48" s="32"/>
      <c r="Q48" s="32"/>
      <c r="R48" s="32"/>
      <c r="S48" s="32"/>
      <c r="T48" s="32"/>
      <c r="U48" s="32"/>
      <c r="V48" s="32"/>
      <c r="W48" s="32"/>
    </row>
    <row r="49" spans="1:23" ht="12" customHeight="1" x14ac:dyDescent="0.15">
      <c r="A49" s="100"/>
      <c r="B49" s="112" t="s">
        <v>26</v>
      </c>
      <c r="C49" s="102" t="s">
        <v>50</v>
      </c>
      <c r="D49" s="104"/>
      <c r="E49" s="114" t="s">
        <v>66</v>
      </c>
      <c r="F49" s="114" t="s">
        <v>68</v>
      </c>
      <c r="G49" s="116"/>
      <c r="H49" s="8" t="str">
        <f>IF(E49="","","予定")</f>
        <v>予定</v>
      </c>
      <c r="I49" s="8" t="s">
        <v>92</v>
      </c>
      <c r="J49" s="8">
        <v>5</v>
      </c>
      <c r="K49" s="9">
        <f>SUM(L49:S49)</f>
        <v>3.5</v>
      </c>
      <c r="L49" s="33"/>
      <c r="M49" s="31"/>
      <c r="N49" s="31">
        <f>1.75*2</f>
        <v>3.5</v>
      </c>
      <c r="O49" s="31"/>
      <c r="P49" s="31"/>
      <c r="Q49" s="31"/>
      <c r="R49" s="31"/>
      <c r="S49" s="31"/>
      <c r="T49" s="31"/>
      <c r="U49" s="31"/>
      <c r="V49" s="31"/>
      <c r="W49" s="31"/>
    </row>
    <row r="50" spans="1:23" ht="12" customHeight="1" x14ac:dyDescent="0.15">
      <c r="A50" s="101"/>
      <c r="B50" s="113"/>
      <c r="C50" s="105"/>
      <c r="D50" s="107"/>
      <c r="E50" s="115"/>
      <c r="F50" s="115"/>
      <c r="G50" s="113"/>
      <c r="H50" s="53" t="str">
        <f>IF(E49="","","実績")</f>
        <v>実績</v>
      </c>
      <c r="I50" s="8" t="s">
        <v>92</v>
      </c>
      <c r="J50" s="8">
        <v>5</v>
      </c>
      <c r="K50" s="10">
        <f>SUM(L50:S50)</f>
        <v>12.5</v>
      </c>
      <c r="L50" s="41"/>
      <c r="M50" s="32"/>
      <c r="N50" s="31">
        <f>1.5*5</f>
        <v>7.5</v>
      </c>
      <c r="O50" s="32">
        <f>1*5</f>
        <v>5</v>
      </c>
      <c r="P50" s="32"/>
      <c r="Q50" s="32"/>
      <c r="R50" s="32"/>
      <c r="S50" s="32"/>
      <c r="T50" s="32"/>
      <c r="U50" s="32"/>
      <c r="V50" s="32"/>
      <c r="W50" s="32"/>
    </row>
    <row r="51" spans="1:23" ht="12" customHeight="1" x14ac:dyDescent="0.15">
      <c r="A51" s="100">
        <v>2</v>
      </c>
      <c r="B51" s="102" t="s">
        <v>29</v>
      </c>
      <c r="C51" s="103"/>
      <c r="D51" s="104"/>
      <c r="E51" s="108"/>
      <c r="F51" s="108"/>
      <c r="G51" s="110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</row>
    <row r="52" spans="1:23" ht="12" customHeight="1" x14ac:dyDescent="0.15">
      <c r="A52" s="101"/>
      <c r="B52" s="105"/>
      <c r="C52" s="106"/>
      <c r="D52" s="107"/>
      <c r="E52" s="109"/>
      <c r="F52" s="109"/>
      <c r="G52" s="111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</row>
    <row r="53" spans="1:23" ht="12" customHeight="1" x14ac:dyDescent="0.15">
      <c r="A53" s="100"/>
      <c r="B53" s="112" t="s">
        <v>23</v>
      </c>
      <c r="C53" s="102" t="s">
        <v>29</v>
      </c>
      <c r="D53" s="104"/>
      <c r="E53" s="114" t="s">
        <v>66</v>
      </c>
      <c r="F53" s="114" t="s">
        <v>68</v>
      </c>
      <c r="G53" s="116"/>
      <c r="H53" s="8" t="str">
        <f>IF(E53="","","予定")</f>
        <v>予定</v>
      </c>
      <c r="I53" s="8" t="s">
        <v>78</v>
      </c>
      <c r="J53" s="8">
        <v>5</v>
      </c>
      <c r="K53" s="9">
        <f t="shared" ref="K53:K58" si="16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  <c r="T53" s="31"/>
      <c r="U53" s="31"/>
      <c r="V53" s="31"/>
      <c r="W53" s="31"/>
    </row>
    <row r="54" spans="1:23" ht="12" customHeight="1" x14ac:dyDescent="0.15">
      <c r="A54" s="101"/>
      <c r="B54" s="113"/>
      <c r="C54" s="105"/>
      <c r="D54" s="107"/>
      <c r="E54" s="115"/>
      <c r="F54" s="115"/>
      <c r="G54" s="113"/>
      <c r="H54" s="53" t="str">
        <f>IF(E53="","","実績")</f>
        <v>実績</v>
      </c>
      <c r="I54" s="8" t="s">
        <v>78</v>
      </c>
      <c r="J54" s="8">
        <v>5</v>
      </c>
      <c r="K54" s="10">
        <f t="shared" si="16"/>
        <v>2.5</v>
      </c>
      <c r="L54" s="41"/>
      <c r="M54" s="32"/>
      <c r="N54" s="32"/>
      <c r="O54" s="32">
        <f>0.5*5</f>
        <v>2.5</v>
      </c>
      <c r="P54" s="32"/>
      <c r="Q54" s="32"/>
      <c r="R54" s="32"/>
      <c r="S54" s="32"/>
      <c r="T54" s="32"/>
      <c r="U54" s="32"/>
      <c r="V54" s="32"/>
      <c r="W54" s="32"/>
    </row>
    <row r="55" spans="1:23" ht="12" customHeight="1" x14ac:dyDescent="0.15">
      <c r="A55" s="100"/>
      <c r="B55" s="112" t="s">
        <v>26</v>
      </c>
      <c r="C55" s="102" t="s">
        <v>45</v>
      </c>
      <c r="D55" s="104"/>
      <c r="E55" s="114" t="s">
        <v>66</v>
      </c>
      <c r="F55" s="114" t="s">
        <v>68</v>
      </c>
      <c r="G55" s="116"/>
      <c r="H55" s="8" t="str">
        <f>IF(E55="","","予定")</f>
        <v>予定</v>
      </c>
      <c r="I55" s="8" t="s">
        <v>78</v>
      </c>
      <c r="J55" s="8">
        <v>5</v>
      </c>
      <c r="K55" s="9">
        <f t="shared" si="16"/>
        <v>2</v>
      </c>
      <c r="L55" s="33"/>
      <c r="M55" s="31"/>
      <c r="N55" s="31">
        <f>0.5*4</f>
        <v>2</v>
      </c>
      <c r="O55" s="31"/>
      <c r="P55" s="31"/>
      <c r="Q55" s="31"/>
      <c r="R55" s="31"/>
      <c r="S55" s="31"/>
      <c r="T55" s="31"/>
      <c r="U55" s="31"/>
      <c r="V55" s="31"/>
      <c r="W55" s="31"/>
    </row>
    <row r="56" spans="1:23" ht="12" customHeight="1" x14ac:dyDescent="0.15">
      <c r="A56" s="101"/>
      <c r="B56" s="113"/>
      <c r="C56" s="105"/>
      <c r="D56" s="107"/>
      <c r="E56" s="115"/>
      <c r="F56" s="115"/>
      <c r="G56" s="113"/>
      <c r="H56" s="53" t="str">
        <f>IF(E55="","","実績")</f>
        <v>実績</v>
      </c>
      <c r="I56" s="8" t="s">
        <v>78</v>
      </c>
      <c r="J56" s="8">
        <v>5</v>
      </c>
      <c r="K56" s="10">
        <f t="shared" si="16"/>
        <v>2</v>
      </c>
      <c r="L56" s="41"/>
      <c r="M56" s="32"/>
      <c r="N56" s="32"/>
      <c r="O56" s="32">
        <f>0.5*4</f>
        <v>2</v>
      </c>
      <c r="P56" s="32"/>
      <c r="Q56" s="32"/>
      <c r="R56" s="32"/>
      <c r="S56" s="32"/>
      <c r="T56" s="32"/>
      <c r="U56" s="32"/>
      <c r="V56" s="32"/>
      <c r="W56" s="32"/>
    </row>
    <row r="57" spans="1:23" ht="12" customHeight="1" x14ac:dyDescent="0.15">
      <c r="A57" s="100"/>
      <c r="B57" s="112" t="s">
        <v>32</v>
      </c>
      <c r="C57" s="102" t="s">
        <v>46</v>
      </c>
      <c r="D57" s="104"/>
      <c r="E57" s="114" t="s">
        <v>66</v>
      </c>
      <c r="F57" s="114" t="s">
        <v>68</v>
      </c>
      <c r="G57" s="116"/>
      <c r="H57" s="8" t="str">
        <f>IF(E57="","","予定")</f>
        <v>予定</v>
      </c>
      <c r="I57" s="8" t="s">
        <v>82</v>
      </c>
      <c r="J57" s="8">
        <v>1</v>
      </c>
      <c r="K57" s="9">
        <f t="shared" si="16"/>
        <v>0.5</v>
      </c>
      <c r="L57" s="33"/>
      <c r="M57" s="31"/>
      <c r="N57" s="31">
        <f>0.5*1</f>
        <v>0.5</v>
      </c>
      <c r="O57" s="31"/>
      <c r="P57" s="31"/>
      <c r="Q57" s="31"/>
      <c r="R57" s="31"/>
      <c r="S57" s="31"/>
      <c r="T57" s="31"/>
      <c r="U57" s="31"/>
      <c r="V57" s="31"/>
      <c r="W57" s="31"/>
    </row>
    <row r="58" spans="1:23" ht="12" customHeight="1" x14ac:dyDescent="0.15">
      <c r="A58" s="101"/>
      <c r="B58" s="113"/>
      <c r="C58" s="105"/>
      <c r="D58" s="107"/>
      <c r="E58" s="115"/>
      <c r="F58" s="115"/>
      <c r="G58" s="113"/>
      <c r="H58" s="53" t="str">
        <f>IF(E57="","","実績")</f>
        <v>実績</v>
      </c>
      <c r="I58" s="8" t="s">
        <v>82</v>
      </c>
      <c r="J58" s="8">
        <v>1</v>
      </c>
      <c r="K58" s="10">
        <f t="shared" si="16"/>
        <v>0.5</v>
      </c>
      <c r="L58" s="43"/>
      <c r="M58" s="44"/>
      <c r="N58" s="44"/>
      <c r="O58" s="44">
        <f>0.5*1</f>
        <v>0.5</v>
      </c>
      <c r="P58" s="44"/>
      <c r="Q58" s="44"/>
      <c r="R58" s="44"/>
      <c r="S58" s="44"/>
      <c r="T58" s="44"/>
      <c r="U58" s="44"/>
      <c r="V58" s="44"/>
      <c r="W58" s="44"/>
    </row>
    <row r="59" spans="1:23" ht="12" customHeight="1" x14ac:dyDescent="0.15">
      <c r="A59" s="117" t="s">
        <v>52</v>
      </c>
      <c r="B59" s="118"/>
      <c r="C59" s="118"/>
      <c r="D59" s="119"/>
      <c r="E59" s="120"/>
      <c r="F59" s="120"/>
      <c r="G59" s="121"/>
      <c r="H59" s="20" t="s">
        <v>19</v>
      </c>
      <c r="I59" s="20"/>
      <c r="J59" s="20"/>
      <c r="K59" s="21">
        <f>SUMPRODUCT((MOD(ROW(K$61:K$76),2)=1)*K$61:K$76)</f>
        <v>16.75</v>
      </c>
      <c r="L59" s="35">
        <f t="shared" ref="L59:M59" si="17">SUMPRODUCT((MOD(ROW(L$61:L$76),2)=1)*L$61:L$76)</f>
        <v>0</v>
      </c>
      <c r="M59" s="35">
        <f t="shared" si="17"/>
        <v>0</v>
      </c>
      <c r="N59" s="35">
        <f>SUMPRODUCT((MOD(ROW(N$61:N$76),2)=1)*N$61:N$76)</f>
        <v>0</v>
      </c>
      <c r="O59" s="35">
        <f>SUMPRODUCT((MOD(ROW(O$61:O$76),2)=1)*O$61:O$76)</f>
        <v>16.75</v>
      </c>
      <c r="P59" s="35"/>
      <c r="Q59" s="35">
        <f t="shared" ref="Q59:V59" si="18">SUMPRODUCT((MOD(ROW(Q$61:Q$76),2)=1)*Q$61:Q$76)</f>
        <v>0</v>
      </c>
      <c r="R59" s="35">
        <f t="shared" si="18"/>
        <v>0</v>
      </c>
      <c r="S59" s="35">
        <f t="shared" si="18"/>
        <v>0</v>
      </c>
      <c r="T59" s="35"/>
      <c r="U59" s="35">
        <f>SUMPRODUCT((MOD(ROW(U$61:U$76),2)=1)*U$61:U$76)</f>
        <v>0</v>
      </c>
      <c r="V59" s="35">
        <f t="shared" si="18"/>
        <v>0</v>
      </c>
      <c r="W59" s="35"/>
    </row>
    <row r="60" spans="1:23" ht="12" customHeight="1" x14ac:dyDescent="0.15">
      <c r="A60" s="93"/>
      <c r="B60" s="94"/>
      <c r="C60" s="94"/>
      <c r="D60" s="95"/>
      <c r="E60" s="97"/>
      <c r="F60" s="97"/>
      <c r="G60" s="122"/>
      <c r="H60" s="7" t="s">
        <v>20</v>
      </c>
      <c r="I60" s="7"/>
      <c r="J60" s="7"/>
      <c r="K60" s="15">
        <f>SUMPRODUCT((MOD(ROW(K$61:K$76),2)=0)*K$61:K$76)</f>
        <v>45.75</v>
      </c>
      <c r="L60" s="36">
        <f>SUMPRODUCT((MOD(ROW(L$61:L$76),2)=0)*L$61:L$76)</f>
        <v>0</v>
      </c>
      <c r="M60" s="36">
        <f t="shared" ref="M60:W60" si="19">SUMPRODUCT((MOD(ROW(M$61:M$76),2)=0)*M$61:M$76)</f>
        <v>0</v>
      </c>
      <c r="N60" s="36">
        <f t="shared" si="19"/>
        <v>0</v>
      </c>
      <c r="O60" s="36">
        <f t="shared" si="19"/>
        <v>5</v>
      </c>
      <c r="P60" s="36">
        <f t="shared" si="19"/>
        <v>12.5</v>
      </c>
      <c r="Q60" s="36">
        <f t="shared" si="19"/>
        <v>16.25</v>
      </c>
      <c r="R60" s="36">
        <f t="shared" si="19"/>
        <v>12</v>
      </c>
      <c r="S60" s="36">
        <f t="shared" si="19"/>
        <v>0</v>
      </c>
      <c r="T60" s="36">
        <f t="shared" si="19"/>
        <v>0</v>
      </c>
      <c r="U60" s="36">
        <f t="shared" si="19"/>
        <v>0</v>
      </c>
      <c r="V60" s="36">
        <f t="shared" si="19"/>
        <v>0</v>
      </c>
      <c r="W60" s="36">
        <f t="shared" si="19"/>
        <v>0</v>
      </c>
    </row>
    <row r="61" spans="1:23" ht="12" customHeight="1" x14ac:dyDescent="0.15">
      <c r="A61" s="100">
        <v>1</v>
      </c>
      <c r="B61" s="102" t="s">
        <v>36</v>
      </c>
      <c r="C61" s="103"/>
      <c r="D61" s="104"/>
      <c r="E61" s="108"/>
      <c r="F61" s="108"/>
      <c r="G61" s="110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</row>
    <row r="62" spans="1:23" ht="12" customHeight="1" x14ac:dyDescent="0.15">
      <c r="A62" s="101"/>
      <c r="B62" s="105"/>
      <c r="C62" s="106"/>
      <c r="D62" s="107"/>
      <c r="E62" s="109"/>
      <c r="F62" s="109"/>
      <c r="G62" s="111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</row>
    <row r="63" spans="1:23" ht="12" customHeight="1" x14ac:dyDescent="0.15">
      <c r="A63" s="100"/>
      <c r="B63" s="112" t="s">
        <v>23</v>
      </c>
      <c r="C63" s="102" t="s">
        <v>49</v>
      </c>
      <c r="D63" s="104"/>
      <c r="E63" s="114" t="s">
        <v>66</v>
      </c>
      <c r="F63" s="114" t="s">
        <v>68</v>
      </c>
      <c r="G63" s="116"/>
      <c r="H63" s="8" t="str">
        <f>IF(E63="","","予定")</f>
        <v>予定</v>
      </c>
      <c r="I63" s="8" t="s">
        <v>78</v>
      </c>
      <c r="J63" s="8">
        <v>5</v>
      </c>
      <c r="K63" s="9">
        <f t="shared" ref="K63:K68" si="20">SUM(L63:S63)</f>
        <v>5</v>
      </c>
      <c r="L63" s="33"/>
      <c r="M63" s="31"/>
      <c r="N63" s="31"/>
      <c r="O63" s="31">
        <f>1*5</f>
        <v>5</v>
      </c>
      <c r="P63" s="31"/>
      <c r="Q63" s="31"/>
      <c r="R63" s="31"/>
      <c r="S63" s="31"/>
      <c r="T63" s="31"/>
      <c r="U63" s="31"/>
      <c r="V63" s="31"/>
      <c r="W63" s="31"/>
    </row>
    <row r="64" spans="1:23" ht="12" customHeight="1" x14ac:dyDescent="0.15">
      <c r="A64" s="101"/>
      <c r="B64" s="113"/>
      <c r="C64" s="105"/>
      <c r="D64" s="107"/>
      <c r="E64" s="115"/>
      <c r="F64" s="115"/>
      <c r="G64" s="113"/>
      <c r="H64" s="53" t="str">
        <f>IF(E63="","","実績")</f>
        <v>実績</v>
      </c>
      <c r="I64" s="8" t="s">
        <v>78</v>
      </c>
      <c r="J64" s="8">
        <v>5</v>
      </c>
      <c r="K64" s="10">
        <f t="shared" si="20"/>
        <v>8.75</v>
      </c>
      <c r="L64" s="41"/>
      <c r="M64" s="32"/>
      <c r="N64" s="32"/>
      <c r="O64" s="32">
        <f>0.5*5</f>
        <v>2.5</v>
      </c>
      <c r="P64" s="32">
        <f>1*5</f>
        <v>5</v>
      </c>
      <c r="Q64" s="32">
        <f>0.25*5</f>
        <v>1.25</v>
      </c>
      <c r="R64" s="32"/>
      <c r="S64" s="32"/>
      <c r="T64" s="32"/>
      <c r="U64" s="32"/>
      <c r="V64" s="32"/>
      <c r="W64" s="32"/>
    </row>
    <row r="65" spans="1:23" ht="12" customHeight="1" x14ac:dyDescent="0.15">
      <c r="A65" s="100"/>
      <c r="B65" s="112" t="s">
        <v>26</v>
      </c>
      <c r="C65" s="102" t="s">
        <v>50</v>
      </c>
      <c r="D65" s="104"/>
      <c r="E65" s="114" t="s">
        <v>66</v>
      </c>
      <c r="F65" s="114" t="s">
        <v>68</v>
      </c>
      <c r="G65" s="116"/>
      <c r="H65" s="8" t="str">
        <f>IF(E65="","","予定")</f>
        <v>予定</v>
      </c>
      <c r="I65" s="8" t="s">
        <v>78</v>
      </c>
      <c r="J65" s="8">
        <v>5</v>
      </c>
      <c r="K65" s="9">
        <f t="shared" si="20"/>
        <v>5</v>
      </c>
      <c r="L65" s="33"/>
      <c r="M65" s="31"/>
      <c r="N65" s="31"/>
      <c r="O65" s="31">
        <f>1*5</f>
        <v>5</v>
      </c>
      <c r="P65" s="31"/>
      <c r="Q65" s="31"/>
      <c r="R65" s="31"/>
      <c r="S65" s="31"/>
      <c r="T65" s="31"/>
      <c r="U65" s="31"/>
      <c r="V65" s="31"/>
      <c r="W65" s="31"/>
    </row>
    <row r="66" spans="1:23" ht="12" customHeight="1" x14ac:dyDescent="0.15">
      <c r="A66" s="101"/>
      <c r="B66" s="113"/>
      <c r="C66" s="105"/>
      <c r="D66" s="107"/>
      <c r="E66" s="115"/>
      <c r="F66" s="115"/>
      <c r="G66" s="113"/>
      <c r="H66" s="53" t="str">
        <f>IF(E65="","","実績")</f>
        <v>実績</v>
      </c>
      <c r="I66" s="8" t="s">
        <v>78</v>
      </c>
      <c r="J66" s="8">
        <v>5</v>
      </c>
      <c r="K66" s="10">
        <f t="shared" si="20"/>
        <v>12.5</v>
      </c>
      <c r="L66" s="41"/>
      <c r="M66" s="32"/>
      <c r="N66" s="32"/>
      <c r="O66" s="32">
        <f>0.5*5</f>
        <v>2.5</v>
      </c>
      <c r="P66" s="32">
        <f>1*5</f>
        <v>5</v>
      </c>
      <c r="Q66" s="32">
        <f>1*5</f>
        <v>5</v>
      </c>
      <c r="R66" s="32"/>
      <c r="S66" s="32"/>
      <c r="T66" s="32"/>
      <c r="U66" s="32"/>
      <c r="V66" s="32"/>
      <c r="W66" s="32"/>
    </row>
    <row r="67" spans="1:23" ht="12" customHeight="1" x14ac:dyDescent="0.15">
      <c r="A67" s="100"/>
      <c r="B67" s="112" t="s">
        <v>32</v>
      </c>
      <c r="C67" s="102" t="s">
        <v>53</v>
      </c>
      <c r="D67" s="104"/>
      <c r="E67" s="114" t="s">
        <v>66</v>
      </c>
      <c r="F67" s="114" t="s">
        <v>68</v>
      </c>
      <c r="G67" s="116"/>
      <c r="H67" s="8" t="str">
        <f>IF(E67="","","予定")</f>
        <v>予定</v>
      </c>
      <c r="I67" s="8" t="s">
        <v>78</v>
      </c>
      <c r="J67" s="8">
        <v>5</v>
      </c>
      <c r="K67" s="9">
        <f t="shared" si="20"/>
        <v>3.75</v>
      </c>
      <c r="L67" s="33"/>
      <c r="M67" s="31"/>
      <c r="N67" s="31"/>
      <c r="O67" s="31">
        <f>0.75*5</f>
        <v>3.75</v>
      </c>
      <c r="P67" s="31"/>
      <c r="Q67" s="31"/>
      <c r="R67" s="31"/>
      <c r="S67" s="31"/>
      <c r="T67" s="31"/>
      <c r="U67" s="31"/>
      <c r="V67" s="31"/>
      <c r="W67" s="31"/>
    </row>
    <row r="68" spans="1:23" ht="12" customHeight="1" x14ac:dyDescent="0.15">
      <c r="A68" s="101"/>
      <c r="B68" s="113"/>
      <c r="C68" s="105"/>
      <c r="D68" s="107"/>
      <c r="E68" s="115"/>
      <c r="F68" s="115"/>
      <c r="G68" s="113"/>
      <c r="H68" s="53" t="str">
        <f>IF(E67="","","実績")</f>
        <v>実績</v>
      </c>
      <c r="I68" s="8" t="s">
        <v>78</v>
      </c>
      <c r="J68" s="8">
        <v>5</v>
      </c>
      <c r="K68" s="10">
        <f t="shared" si="20"/>
        <v>12.5</v>
      </c>
      <c r="L68" s="41"/>
      <c r="M68" s="32"/>
      <c r="N68" s="32"/>
      <c r="O68" s="32"/>
      <c r="P68" s="32">
        <f>0.5*5</f>
        <v>2.5</v>
      </c>
      <c r="Q68" s="32">
        <f>2*5</f>
        <v>10</v>
      </c>
      <c r="R68" s="32"/>
      <c r="S68" s="32"/>
      <c r="T68" s="32"/>
      <c r="U68" s="32"/>
      <c r="V68" s="32"/>
      <c r="W68" s="32"/>
    </row>
    <row r="69" spans="1:23" ht="12" customHeight="1" x14ac:dyDescent="0.15">
      <c r="A69" s="100">
        <v>2</v>
      </c>
      <c r="B69" s="102" t="s">
        <v>29</v>
      </c>
      <c r="C69" s="103"/>
      <c r="D69" s="104"/>
      <c r="E69" s="108"/>
      <c r="F69" s="108"/>
      <c r="G69" s="110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</row>
    <row r="70" spans="1:23" ht="12" customHeight="1" x14ac:dyDescent="0.15">
      <c r="A70" s="101"/>
      <c r="B70" s="105"/>
      <c r="C70" s="106"/>
      <c r="D70" s="107"/>
      <c r="E70" s="109"/>
      <c r="F70" s="109"/>
      <c r="G70" s="111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</row>
    <row r="71" spans="1:23" ht="12" customHeight="1" x14ac:dyDescent="0.15">
      <c r="A71" s="100"/>
      <c r="B71" s="112" t="s">
        <v>23</v>
      </c>
      <c r="C71" s="102" t="s">
        <v>29</v>
      </c>
      <c r="D71" s="104"/>
      <c r="E71" s="114" t="s">
        <v>66</v>
      </c>
      <c r="F71" s="114" t="s">
        <v>68</v>
      </c>
      <c r="G71" s="116"/>
      <c r="H71" s="8" t="s">
        <v>84</v>
      </c>
      <c r="I71" s="8" t="s">
        <v>78</v>
      </c>
      <c r="J71" s="8">
        <v>5</v>
      </c>
      <c r="K71" s="9">
        <f t="shared" ref="K71:K76" si="21">SUM(L71:S71)</f>
        <v>1.5</v>
      </c>
      <c r="L71" s="33"/>
      <c r="M71" s="31"/>
      <c r="N71" s="31"/>
      <c r="O71" s="31">
        <f>0.3*5</f>
        <v>1.5</v>
      </c>
      <c r="P71" s="31"/>
      <c r="Q71" s="31"/>
      <c r="R71" s="31"/>
      <c r="S71" s="31"/>
      <c r="T71" s="31"/>
      <c r="U71" s="31"/>
      <c r="V71" s="31"/>
      <c r="W71" s="31"/>
    </row>
    <row r="72" spans="1:23" ht="12" customHeight="1" x14ac:dyDescent="0.15">
      <c r="A72" s="101"/>
      <c r="B72" s="113"/>
      <c r="C72" s="105"/>
      <c r="D72" s="107"/>
      <c r="E72" s="115"/>
      <c r="F72" s="115"/>
      <c r="G72" s="113"/>
      <c r="H72" s="52" t="s">
        <v>85</v>
      </c>
      <c r="I72" s="8" t="s">
        <v>78</v>
      </c>
      <c r="J72" s="8">
        <v>5</v>
      </c>
      <c r="K72" s="10">
        <f t="shared" si="21"/>
        <v>3.75</v>
      </c>
      <c r="L72" s="41"/>
      <c r="M72" s="32"/>
      <c r="N72" s="32"/>
      <c r="O72" s="32"/>
      <c r="P72" s="32"/>
      <c r="Q72" s="32"/>
      <c r="R72" s="31">
        <f>0.75*5</f>
        <v>3.75</v>
      </c>
      <c r="S72" s="32"/>
      <c r="T72" s="32"/>
      <c r="U72" s="32"/>
      <c r="V72" s="32"/>
      <c r="W72" s="32"/>
    </row>
    <row r="73" spans="1:23" ht="12" customHeight="1" x14ac:dyDescent="0.15">
      <c r="A73" s="100"/>
      <c r="B73" s="112" t="s">
        <v>26</v>
      </c>
      <c r="C73" s="102" t="s">
        <v>45</v>
      </c>
      <c r="D73" s="104"/>
      <c r="E73" s="114" t="s">
        <v>66</v>
      </c>
      <c r="F73" s="114" t="s">
        <v>68</v>
      </c>
      <c r="G73" s="116"/>
      <c r="H73" s="8" t="s">
        <v>84</v>
      </c>
      <c r="I73" s="8" t="s">
        <v>78</v>
      </c>
      <c r="J73" s="8">
        <v>5</v>
      </c>
      <c r="K73" s="9">
        <f t="shared" si="21"/>
        <v>1.25</v>
      </c>
      <c r="L73" s="33"/>
      <c r="M73" s="31"/>
      <c r="N73" s="31"/>
      <c r="O73" s="31">
        <f>0.25*5</f>
        <v>1.25</v>
      </c>
      <c r="P73" s="31"/>
      <c r="Q73" s="31"/>
      <c r="R73" s="31"/>
      <c r="S73" s="31"/>
      <c r="T73" s="31"/>
      <c r="U73" s="31"/>
      <c r="V73" s="31"/>
      <c r="W73" s="31"/>
    </row>
    <row r="74" spans="1:23" ht="12" customHeight="1" x14ac:dyDescent="0.15">
      <c r="A74" s="101"/>
      <c r="B74" s="113"/>
      <c r="C74" s="105"/>
      <c r="D74" s="107"/>
      <c r="E74" s="115"/>
      <c r="F74" s="115"/>
      <c r="G74" s="113"/>
      <c r="H74" s="52" t="s">
        <v>85</v>
      </c>
      <c r="I74" s="8" t="s">
        <v>78</v>
      </c>
      <c r="J74" s="8">
        <v>5</v>
      </c>
      <c r="K74" s="10">
        <f t="shared" si="21"/>
        <v>7.5</v>
      </c>
      <c r="L74" s="41"/>
      <c r="M74" s="32"/>
      <c r="N74" s="32"/>
      <c r="O74" s="32"/>
      <c r="P74" s="32"/>
      <c r="Q74" s="32"/>
      <c r="R74" s="31">
        <f>1.5*5</f>
        <v>7.5</v>
      </c>
      <c r="S74" s="32"/>
      <c r="T74" s="32"/>
      <c r="U74" s="32"/>
      <c r="V74" s="32"/>
      <c r="W74" s="32"/>
    </row>
    <row r="75" spans="1:23" ht="12" customHeight="1" x14ac:dyDescent="0.15">
      <c r="A75" s="100"/>
      <c r="B75" s="112" t="s">
        <v>32</v>
      </c>
      <c r="C75" s="102" t="s">
        <v>46</v>
      </c>
      <c r="D75" s="104"/>
      <c r="E75" s="114" t="s">
        <v>66</v>
      </c>
      <c r="F75" s="114" t="s">
        <v>68</v>
      </c>
      <c r="G75" s="116"/>
      <c r="H75" s="8" t="s">
        <v>84</v>
      </c>
      <c r="I75" s="8" t="s">
        <v>82</v>
      </c>
      <c r="J75" s="8">
        <v>1</v>
      </c>
      <c r="K75" s="9">
        <f t="shared" si="21"/>
        <v>0.25</v>
      </c>
      <c r="L75" s="33"/>
      <c r="M75" s="31"/>
      <c r="N75" s="31"/>
      <c r="O75" s="31">
        <v>0.25</v>
      </c>
      <c r="P75" s="31"/>
      <c r="Q75" s="31"/>
      <c r="R75" s="31"/>
      <c r="S75" s="31"/>
      <c r="T75" s="31"/>
      <c r="U75" s="31"/>
      <c r="V75" s="31"/>
      <c r="W75" s="31"/>
    </row>
    <row r="76" spans="1:23" ht="12" customHeight="1" x14ac:dyDescent="0.15">
      <c r="A76" s="101"/>
      <c r="B76" s="113"/>
      <c r="C76" s="105"/>
      <c r="D76" s="107"/>
      <c r="E76" s="115"/>
      <c r="F76" s="115"/>
      <c r="G76" s="113"/>
      <c r="H76" s="52" t="s">
        <v>85</v>
      </c>
      <c r="I76" s="53" t="s">
        <v>97</v>
      </c>
      <c r="J76" s="8">
        <v>1</v>
      </c>
      <c r="K76" s="10">
        <f t="shared" si="21"/>
        <v>0.75</v>
      </c>
      <c r="L76" s="43"/>
      <c r="M76" s="44"/>
      <c r="N76" s="44"/>
      <c r="O76" s="44"/>
      <c r="P76" s="44"/>
      <c r="Q76" s="44"/>
      <c r="R76" s="31">
        <f>0.75*1</f>
        <v>0.75</v>
      </c>
      <c r="S76" s="44"/>
      <c r="T76" s="44"/>
      <c r="U76" s="44"/>
      <c r="V76" s="44"/>
      <c r="W76" s="44"/>
    </row>
    <row r="77" spans="1:23" ht="12" customHeight="1" x14ac:dyDescent="0.15">
      <c r="A77" s="117" t="s">
        <v>55</v>
      </c>
      <c r="B77" s="118"/>
      <c r="C77" s="118"/>
      <c r="D77" s="119"/>
      <c r="E77" s="120"/>
      <c r="F77" s="120"/>
      <c r="G77" s="121"/>
      <c r="H77" s="20" t="s">
        <v>19</v>
      </c>
      <c r="I77" s="20"/>
      <c r="J77" s="20"/>
      <c r="K77" s="21">
        <f>SUMPRODUCT((MOD(ROW(K$79:K$84),2)=1)*K$79:K$84)</f>
        <v>21.25</v>
      </c>
      <c r="L77" s="35">
        <f t="shared" ref="L77:O77" si="22">SUMPRODUCT((MOD(ROW(L$79:L$84),2)=1)*L$79:L$84)</f>
        <v>0</v>
      </c>
      <c r="M77" s="35">
        <f t="shared" si="22"/>
        <v>0</v>
      </c>
      <c r="N77" s="35">
        <f t="shared" si="22"/>
        <v>0</v>
      </c>
      <c r="O77" s="35">
        <f t="shared" si="22"/>
        <v>0</v>
      </c>
      <c r="P77" s="35">
        <f>SUMPRODUCT((MOD(ROW(P$79:P$84),2)=1)*P$79:P$84)</f>
        <v>13.75</v>
      </c>
      <c r="Q77" s="35">
        <f>SUMPRODUCT((MOD(ROW(Q$79:Q$84),2)=1)*Q$79:Q$84)</f>
        <v>7.5</v>
      </c>
      <c r="R77" s="35">
        <f t="shared" ref="R77:W77" si="23">SUMPRODUCT((MOD(ROW(R$79:R$84),2)=1)*R$79:R$84)</f>
        <v>0</v>
      </c>
      <c r="S77" s="35">
        <f t="shared" si="23"/>
        <v>0</v>
      </c>
      <c r="T77" s="35">
        <f t="shared" si="23"/>
        <v>0</v>
      </c>
      <c r="U77" s="35">
        <f t="shared" si="23"/>
        <v>0</v>
      </c>
      <c r="V77" s="35">
        <f t="shared" si="23"/>
        <v>0</v>
      </c>
      <c r="W77" s="35">
        <f t="shared" si="23"/>
        <v>0</v>
      </c>
    </row>
    <row r="78" spans="1:23" ht="12" customHeight="1" x14ac:dyDescent="0.15">
      <c r="A78" s="93"/>
      <c r="B78" s="94"/>
      <c r="C78" s="94"/>
      <c r="D78" s="95"/>
      <c r="E78" s="97"/>
      <c r="F78" s="97"/>
      <c r="G78" s="122"/>
      <c r="H78" s="7" t="s">
        <v>20</v>
      </c>
      <c r="I78" s="7"/>
      <c r="J78" s="7"/>
      <c r="K78" s="15">
        <f>SUMPRODUCT((MOD(ROW(K$79:K$84),2)=0)*K$79:K$84)</f>
        <v>45</v>
      </c>
      <c r="L78" s="36">
        <f t="shared" ref="L78:W78" si="24">SUMPRODUCT((MOD(ROW(L$79:L$84),2)=0)*L$79:L$84)</f>
        <v>0</v>
      </c>
      <c r="M78" s="36">
        <f>SUMPRODUCT((MOD(ROW(M$79:M$84),2)=0)*M$79:M$84)</f>
        <v>0</v>
      </c>
      <c r="N78" s="36">
        <f t="shared" si="24"/>
        <v>0</v>
      </c>
      <c r="O78" s="36">
        <f t="shared" si="24"/>
        <v>0</v>
      </c>
      <c r="P78" s="36">
        <f t="shared" si="24"/>
        <v>0</v>
      </c>
      <c r="Q78" s="36">
        <f t="shared" si="24"/>
        <v>0</v>
      </c>
      <c r="R78" s="36">
        <f t="shared" si="24"/>
        <v>0</v>
      </c>
      <c r="S78" s="36">
        <f t="shared" si="24"/>
        <v>15</v>
      </c>
      <c r="T78" s="36">
        <f t="shared" si="24"/>
        <v>15</v>
      </c>
      <c r="U78" s="36">
        <f t="shared" si="24"/>
        <v>15</v>
      </c>
      <c r="V78" s="36">
        <f t="shared" si="24"/>
        <v>0</v>
      </c>
      <c r="W78" s="36">
        <f t="shared" si="24"/>
        <v>0</v>
      </c>
    </row>
    <row r="79" spans="1:23" ht="12" customHeight="1" x14ac:dyDescent="0.15">
      <c r="A79" s="100">
        <v>1</v>
      </c>
      <c r="B79" s="102" t="s">
        <v>36</v>
      </c>
      <c r="C79" s="103"/>
      <c r="D79" s="104"/>
      <c r="E79" s="108"/>
      <c r="F79" s="108"/>
      <c r="G79" s="110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</row>
    <row r="80" spans="1:23" ht="12" customHeight="1" x14ac:dyDescent="0.15">
      <c r="A80" s="101"/>
      <c r="B80" s="105"/>
      <c r="C80" s="106"/>
      <c r="D80" s="107"/>
      <c r="E80" s="109"/>
      <c r="F80" s="109"/>
      <c r="G80" s="111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</row>
    <row r="81" spans="1:23" ht="12" customHeight="1" x14ac:dyDescent="0.15">
      <c r="A81" s="100"/>
      <c r="B81" s="112" t="s">
        <v>23</v>
      </c>
      <c r="C81" s="102" t="s">
        <v>56</v>
      </c>
      <c r="D81" s="104"/>
      <c r="E81" s="114" t="s">
        <v>66</v>
      </c>
      <c r="F81" s="114" t="s">
        <v>67</v>
      </c>
      <c r="G81" s="116"/>
      <c r="H81" s="54" t="s">
        <v>19</v>
      </c>
      <c r="I81" s="8" t="s">
        <v>86</v>
      </c>
      <c r="J81" s="8">
        <v>3</v>
      </c>
      <c r="K81" s="9">
        <f t="shared" ref="K81:K83" si="25">SUM(L81:S81)</f>
        <v>12.75</v>
      </c>
      <c r="L81" s="33"/>
      <c r="M81" s="31"/>
      <c r="N81" s="31"/>
      <c r="O81" s="31"/>
      <c r="P81" s="31">
        <f>2.75*3</f>
        <v>8.25</v>
      </c>
      <c r="Q81" s="31">
        <f>1.5*3</f>
        <v>4.5</v>
      </c>
      <c r="R81" s="31"/>
      <c r="S81" s="31"/>
      <c r="T81" s="31"/>
      <c r="U81" s="31"/>
      <c r="V81" s="31"/>
      <c r="W81" s="31"/>
    </row>
    <row r="82" spans="1:23" ht="12" customHeight="1" x14ac:dyDescent="0.15">
      <c r="A82" s="101"/>
      <c r="B82" s="113"/>
      <c r="C82" s="105"/>
      <c r="D82" s="107"/>
      <c r="E82" s="115"/>
      <c r="F82" s="115"/>
      <c r="G82" s="113"/>
      <c r="H82" s="55" t="s">
        <v>20</v>
      </c>
      <c r="I82" s="8" t="s">
        <v>78</v>
      </c>
      <c r="J82" s="53">
        <v>5</v>
      </c>
      <c r="K82" s="10">
        <f>SUM(L82:W82)</f>
        <v>37.5</v>
      </c>
      <c r="L82" s="41"/>
      <c r="M82" s="32"/>
      <c r="N82" s="32"/>
      <c r="O82" s="32"/>
      <c r="P82" s="32"/>
      <c r="Q82" s="32"/>
      <c r="R82" s="32"/>
      <c r="S82" s="32">
        <f>2*5</f>
        <v>10</v>
      </c>
      <c r="T82" s="32">
        <f>2.5*5</f>
        <v>12.5</v>
      </c>
      <c r="U82" s="32">
        <f>3*5</f>
        <v>15</v>
      </c>
      <c r="V82" s="32"/>
      <c r="W82" s="32"/>
    </row>
    <row r="83" spans="1:23" ht="12" customHeight="1" x14ac:dyDescent="0.15">
      <c r="A83" s="100"/>
      <c r="B83" s="112" t="s">
        <v>26</v>
      </c>
      <c r="C83" s="102" t="s">
        <v>57</v>
      </c>
      <c r="D83" s="104"/>
      <c r="E83" s="114" t="s">
        <v>66</v>
      </c>
      <c r="F83" s="114" t="s">
        <v>67</v>
      </c>
      <c r="G83" s="116"/>
      <c r="H83" s="54" t="s">
        <v>19</v>
      </c>
      <c r="I83" s="8" t="s">
        <v>87</v>
      </c>
      <c r="J83" s="8">
        <v>2</v>
      </c>
      <c r="K83" s="9">
        <f t="shared" si="25"/>
        <v>8.5</v>
      </c>
      <c r="L83" s="33"/>
      <c r="M83" s="31"/>
      <c r="N83" s="31"/>
      <c r="O83" s="31"/>
      <c r="P83" s="31">
        <f>2.75*2</f>
        <v>5.5</v>
      </c>
      <c r="Q83" s="31">
        <f>1.5*2</f>
        <v>3</v>
      </c>
      <c r="R83" s="31"/>
      <c r="S83" s="31"/>
      <c r="T83" s="31"/>
      <c r="U83" s="31"/>
      <c r="V83" s="31"/>
      <c r="W83" s="31"/>
    </row>
    <row r="84" spans="1:23" ht="12" customHeight="1" x14ac:dyDescent="0.15">
      <c r="A84" s="101"/>
      <c r="B84" s="113"/>
      <c r="C84" s="105"/>
      <c r="D84" s="107"/>
      <c r="E84" s="115"/>
      <c r="F84" s="115"/>
      <c r="G84" s="113"/>
      <c r="H84" s="55" t="s">
        <v>20</v>
      </c>
      <c r="I84" s="8" t="s">
        <v>78</v>
      </c>
      <c r="J84" s="53">
        <v>5</v>
      </c>
      <c r="K84" s="10">
        <f>SUM(L84:W84)</f>
        <v>7.5</v>
      </c>
      <c r="L84" s="41"/>
      <c r="M84" s="32"/>
      <c r="N84" s="32"/>
      <c r="O84" s="32"/>
      <c r="P84" s="32"/>
      <c r="Q84" s="32"/>
      <c r="R84" s="32"/>
      <c r="S84" s="32">
        <f>1*5</f>
        <v>5</v>
      </c>
      <c r="T84" s="32">
        <f>0.5*5</f>
        <v>2.5</v>
      </c>
      <c r="U84" s="32"/>
      <c r="V84" s="32"/>
      <c r="W84" s="32"/>
    </row>
    <row r="85" spans="1:23" ht="12" customHeight="1" x14ac:dyDescent="0.15">
      <c r="A85" s="117" t="s">
        <v>58</v>
      </c>
      <c r="B85" s="118"/>
      <c r="C85" s="118"/>
      <c r="D85" s="119"/>
      <c r="E85" s="120"/>
      <c r="F85" s="120"/>
      <c r="G85" s="121"/>
      <c r="H85" s="20" t="s">
        <v>19</v>
      </c>
      <c r="I85" s="20"/>
      <c r="J85" s="20"/>
      <c r="K85" s="21">
        <f>SUMPRODUCT((MOD(ROW(K$87:K$98),2)=1)*K$87:K$98)</f>
        <v>8.75</v>
      </c>
      <c r="L85" s="35">
        <f t="shared" ref="L85:P85" si="26">SUMPRODUCT((MOD(ROW(L$87:L$98),2)=1)*L$87:L$98)</f>
        <v>0</v>
      </c>
      <c r="M85" s="35">
        <f t="shared" si="26"/>
        <v>0</v>
      </c>
      <c r="N85" s="35">
        <f t="shared" si="26"/>
        <v>0</v>
      </c>
      <c r="O85" s="35">
        <f t="shared" si="26"/>
        <v>0</v>
      </c>
      <c r="P85" s="35">
        <f t="shared" si="26"/>
        <v>0</v>
      </c>
      <c r="Q85" s="35">
        <f>SUMPRODUCT((MOD(ROW(Q$87:Q$98),2)=1)*Q$87:Q$98)</f>
        <v>8.75</v>
      </c>
      <c r="R85" s="35"/>
      <c r="S85" s="35">
        <f t="shared" ref="S85:W85" si="27">SUMPRODUCT((MOD(ROW(S$87:S$98),2)=1)*S$87:S$98)</f>
        <v>0</v>
      </c>
      <c r="T85" s="35">
        <f t="shared" si="27"/>
        <v>0</v>
      </c>
      <c r="U85" s="35">
        <f t="shared" si="27"/>
        <v>0</v>
      </c>
      <c r="V85" s="35">
        <f t="shared" si="27"/>
        <v>0</v>
      </c>
      <c r="W85" s="35">
        <f t="shared" si="27"/>
        <v>0</v>
      </c>
    </row>
    <row r="86" spans="1:23" ht="12" customHeight="1" x14ac:dyDescent="0.15">
      <c r="A86" s="93"/>
      <c r="B86" s="94"/>
      <c r="C86" s="94"/>
      <c r="D86" s="95"/>
      <c r="E86" s="97"/>
      <c r="F86" s="97"/>
      <c r="G86" s="122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W86" si="28">SUMPRODUCT((MOD(ROW(M$87:M$98),2)=0)*M$87:M$98)</f>
        <v>0</v>
      </c>
      <c r="N86" s="36">
        <f t="shared" si="28"/>
        <v>0</v>
      </c>
      <c r="O86" s="36">
        <f t="shared" si="28"/>
        <v>0</v>
      </c>
      <c r="P86" s="36">
        <f t="shared" si="28"/>
        <v>0</v>
      </c>
      <c r="Q86" s="36">
        <f t="shared" si="28"/>
        <v>0</v>
      </c>
      <c r="R86" s="36">
        <f t="shared" si="28"/>
        <v>0</v>
      </c>
      <c r="S86" s="36">
        <f t="shared" si="28"/>
        <v>0</v>
      </c>
      <c r="T86" s="36">
        <f t="shared" si="28"/>
        <v>0</v>
      </c>
      <c r="U86" s="36">
        <f t="shared" si="28"/>
        <v>0</v>
      </c>
      <c r="V86" s="36">
        <f t="shared" si="28"/>
        <v>0</v>
      </c>
      <c r="W86" s="36">
        <f t="shared" si="28"/>
        <v>0</v>
      </c>
    </row>
    <row r="87" spans="1:23" ht="12" customHeight="1" x14ac:dyDescent="0.15">
      <c r="A87" s="100">
        <v>1</v>
      </c>
      <c r="B87" s="102" t="s">
        <v>36</v>
      </c>
      <c r="C87" s="103"/>
      <c r="D87" s="104"/>
      <c r="E87" s="108"/>
      <c r="F87" s="108"/>
      <c r="G87" s="110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</row>
    <row r="88" spans="1:23" ht="12" customHeight="1" x14ac:dyDescent="0.15">
      <c r="A88" s="101"/>
      <c r="B88" s="105"/>
      <c r="C88" s="106"/>
      <c r="D88" s="107"/>
      <c r="E88" s="109"/>
      <c r="F88" s="109"/>
      <c r="G88" s="111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</row>
    <row r="89" spans="1:23" ht="12" customHeight="1" x14ac:dyDescent="0.15">
      <c r="A89" s="100"/>
      <c r="B89" s="112" t="s">
        <v>23</v>
      </c>
      <c r="C89" s="102" t="s">
        <v>59</v>
      </c>
      <c r="D89" s="104"/>
      <c r="E89" s="114"/>
      <c r="F89" s="114"/>
      <c r="G89" s="116"/>
      <c r="H89" s="8" t="str">
        <f>IF(E89="","","予定")</f>
        <v/>
      </c>
      <c r="I89" s="8" t="s">
        <v>88</v>
      </c>
      <c r="J89" s="8">
        <v>3</v>
      </c>
      <c r="K89" s="9">
        <f>SUM(L89:S89)</f>
        <v>3.75</v>
      </c>
      <c r="L89" s="33"/>
      <c r="M89" s="31"/>
      <c r="N89" s="31"/>
      <c r="O89" s="31"/>
      <c r="P89" s="31"/>
      <c r="Q89" s="31">
        <f>1.25*3</f>
        <v>3.75</v>
      </c>
      <c r="R89" s="31"/>
      <c r="S89" s="31"/>
      <c r="T89" s="31"/>
      <c r="U89" s="31"/>
      <c r="V89" s="31"/>
      <c r="W89" s="31"/>
    </row>
    <row r="90" spans="1:23" ht="12" customHeight="1" x14ac:dyDescent="0.15">
      <c r="A90" s="101"/>
      <c r="B90" s="113"/>
      <c r="C90" s="105"/>
      <c r="D90" s="107"/>
      <c r="E90" s="115"/>
      <c r="F90" s="115"/>
      <c r="G90" s="113"/>
      <c r="H90" s="53" t="str">
        <f>IF(E89="","","実績")</f>
        <v/>
      </c>
      <c r="I90" s="53"/>
      <c r="J90" s="53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</row>
    <row r="91" spans="1:23" ht="12" customHeight="1" x14ac:dyDescent="0.15">
      <c r="A91" s="100"/>
      <c r="B91" s="112" t="s">
        <v>26</v>
      </c>
      <c r="C91" s="123" t="s">
        <v>60</v>
      </c>
      <c r="D91" s="104"/>
      <c r="E91" s="114"/>
      <c r="F91" s="114"/>
      <c r="G91" s="116"/>
      <c r="H91" s="8" t="str">
        <f>IF(E91="","","予定")</f>
        <v/>
      </c>
      <c r="I91" s="8" t="s">
        <v>89</v>
      </c>
      <c r="J91" s="8">
        <v>2</v>
      </c>
      <c r="K91" s="9">
        <f>SUM(L91:S91)</f>
        <v>2.5</v>
      </c>
      <c r="L91" s="33"/>
      <c r="M91" s="31"/>
      <c r="N91" s="31"/>
      <c r="O91" s="31"/>
      <c r="P91" s="31"/>
      <c r="Q91" s="31">
        <f>1.25*2</f>
        <v>2.5</v>
      </c>
      <c r="R91" s="31"/>
      <c r="S91" s="31"/>
      <c r="T91" s="31"/>
      <c r="U91" s="31"/>
      <c r="V91" s="31"/>
      <c r="W91" s="31"/>
    </row>
    <row r="92" spans="1:23" ht="12" customHeight="1" x14ac:dyDescent="0.15">
      <c r="A92" s="101"/>
      <c r="B92" s="113"/>
      <c r="C92" s="105"/>
      <c r="D92" s="107"/>
      <c r="E92" s="115"/>
      <c r="F92" s="115"/>
      <c r="G92" s="113"/>
      <c r="H92" s="53" t="str">
        <f>IF(E91="","","実績")</f>
        <v/>
      </c>
      <c r="I92" s="53"/>
      <c r="J92" s="53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</row>
    <row r="93" spans="1:23" ht="12" customHeight="1" x14ac:dyDescent="0.15">
      <c r="A93" s="100">
        <v>2</v>
      </c>
      <c r="B93" s="102" t="s">
        <v>29</v>
      </c>
      <c r="C93" s="103"/>
      <c r="D93" s="104"/>
      <c r="E93" s="108"/>
      <c r="F93" s="108"/>
      <c r="G93" s="110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</row>
    <row r="94" spans="1:23" ht="12" customHeight="1" x14ac:dyDescent="0.15">
      <c r="A94" s="101"/>
      <c r="B94" s="105"/>
      <c r="C94" s="106"/>
      <c r="D94" s="107"/>
      <c r="E94" s="109"/>
      <c r="F94" s="109"/>
      <c r="G94" s="111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</row>
    <row r="95" spans="1:23" ht="12" customHeight="1" x14ac:dyDescent="0.15">
      <c r="A95" s="100"/>
      <c r="B95" s="112" t="s">
        <v>23</v>
      </c>
      <c r="C95" s="102" t="s">
        <v>29</v>
      </c>
      <c r="D95" s="104"/>
      <c r="E95" s="114"/>
      <c r="F95" s="114"/>
      <c r="G95" s="116"/>
      <c r="H95" s="8" t="str">
        <f>IF(E95="","","予定")</f>
        <v/>
      </c>
      <c r="I95" s="8" t="s">
        <v>78</v>
      </c>
      <c r="J95" s="8">
        <v>5</v>
      </c>
      <c r="K95" s="9">
        <f t="shared" ref="K95:K98" si="29">SUM(L95:S95)</f>
        <v>2</v>
      </c>
      <c r="L95" s="33"/>
      <c r="M95" s="31"/>
      <c r="N95" s="31"/>
      <c r="O95" s="31"/>
      <c r="P95" s="31"/>
      <c r="Q95" s="31">
        <f>0.5*4</f>
        <v>2</v>
      </c>
      <c r="R95" s="31"/>
      <c r="S95" s="31"/>
      <c r="T95" s="31"/>
      <c r="U95" s="31"/>
      <c r="V95" s="31"/>
      <c r="W95" s="31"/>
    </row>
    <row r="96" spans="1:23" ht="12" customHeight="1" x14ac:dyDescent="0.15">
      <c r="A96" s="101"/>
      <c r="B96" s="113"/>
      <c r="C96" s="105"/>
      <c r="D96" s="107"/>
      <c r="E96" s="115"/>
      <c r="F96" s="115"/>
      <c r="G96" s="113"/>
      <c r="H96" s="53" t="str">
        <f>IF(E95="","","実績")</f>
        <v/>
      </c>
      <c r="I96" s="53"/>
      <c r="J96" s="53"/>
      <c r="K96" s="10">
        <f t="shared" si="29"/>
        <v>0</v>
      </c>
      <c r="L96" s="41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</row>
    <row r="97" spans="1:23" ht="12" customHeight="1" x14ac:dyDescent="0.15">
      <c r="A97" s="100"/>
      <c r="B97" s="112" t="s">
        <v>26</v>
      </c>
      <c r="C97" s="102" t="s">
        <v>46</v>
      </c>
      <c r="D97" s="104"/>
      <c r="E97" s="114"/>
      <c r="F97" s="114"/>
      <c r="G97" s="116"/>
      <c r="H97" s="8" t="str">
        <f>IF(E97="","","予定")</f>
        <v/>
      </c>
      <c r="I97" s="8" t="s">
        <v>81</v>
      </c>
      <c r="J97" s="8">
        <v>1</v>
      </c>
      <c r="K97" s="9">
        <f t="shared" si="29"/>
        <v>0.5</v>
      </c>
      <c r="L97" s="33"/>
      <c r="M97" s="31"/>
      <c r="N97" s="31"/>
      <c r="O97" s="31"/>
      <c r="P97" s="31"/>
      <c r="Q97" s="31">
        <f>0.5*1</f>
        <v>0.5</v>
      </c>
      <c r="R97" s="31"/>
      <c r="S97" s="31"/>
      <c r="T97" s="31"/>
      <c r="U97" s="31"/>
      <c r="V97" s="31"/>
      <c r="W97" s="31"/>
    </row>
    <row r="98" spans="1:23" ht="12" customHeight="1" x14ac:dyDescent="0.15">
      <c r="A98" s="101"/>
      <c r="B98" s="113"/>
      <c r="C98" s="105"/>
      <c r="D98" s="107"/>
      <c r="E98" s="115"/>
      <c r="F98" s="115"/>
      <c r="G98" s="113"/>
      <c r="H98" s="53" t="str">
        <f>IF(E97="","","実績")</f>
        <v/>
      </c>
      <c r="I98" s="53"/>
      <c r="J98" s="53"/>
      <c r="K98" s="10">
        <f t="shared" si="29"/>
        <v>0</v>
      </c>
      <c r="L98" s="43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</row>
    <row r="99" spans="1:23" ht="12" customHeight="1" x14ac:dyDescent="0.15">
      <c r="A99" s="117" t="s">
        <v>62</v>
      </c>
      <c r="B99" s="118"/>
      <c r="C99" s="118"/>
      <c r="D99" s="119"/>
      <c r="E99" s="120"/>
      <c r="F99" s="120"/>
      <c r="G99" s="121"/>
      <c r="H99" s="20" t="s">
        <v>19</v>
      </c>
      <c r="I99" s="20"/>
      <c r="J99" s="20"/>
      <c r="K99" s="21">
        <f>SUMPRODUCT((MOD(ROW(K$101:K$112),2)=1)*K$101:K$112)</f>
        <v>12.5</v>
      </c>
      <c r="L99" s="35">
        <f t="shared" ref="L99:P99" si="30">SUMPRODUCT((MOD(ROW(L$101:L$112),2)=1)*L$101:L$112)</f>
        <v>0</v>
      </c>
      <c r="M99" s="35">
        <f t="shared" si="30"/>
        <v>0</v>
      </c>
      <c r="N99" s="35">
        <f t="shared" si="30"/>
        <v>0</v>
      </c>
      <c r="O99" s="35">
        <f t="shared" si="30"/>
        <v>0</v>
      </c>
      <c r="P99" s="35">
        <f t="shared" si="30"/>
        <v>0</v>
      </c>
      <c r="Q99" s="35"/>
      <c r="R99" s="35">
        <f>SUMPRODUCT((MOD(ROW(R$101:R$112),2)=1)*R$101:R$112)</f>
        <v>12.5</v>
      </c>
      <c r="S99" s="35">
        <f>SUMPRODUCT((MOD(ROW(S$101:S$112),2)=1)*S$101:S$112)</f>
        <v>0</v>
      </c>
      <c r="T99" s="35">
        <f t="shared" ref="T99:W99" si="31">SUMPRODUCT((MOD(ROW(T$101:T$112),2)=1)*T$101:T$112)</f>
        <v>0</v>
      </c>
      <c r="U99" s="35">
        <f t="shared" si="31"/>
        <v>0</v>
      </c>
      <c r="V99" s="35">
        <f t="shared" si="31"/>
        <v>0</v>
      </c>
      <c r="W99" s="35">
        <f t="shared" si="31"/>
        <v>0</v>
      </c>
    </row>
    <row r="100" spans="1:23" ht="12" customHeight="1" x14ac:dyDescent="0.15">
      <c r="A100" s="93"/>
      <c r="B100" s="94"/>
      <c r="C100" s="94"/>
      <c r="D100" s="95"/>
      <c r="E100" s="97"/>
      <c r="F100" s="97"/>
      <c r="G100" s="122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W100" si="32">SUMPRODUCT((MOD(ROW(M$101:M$112),2)=0)*M$101:M$112)</f>
        <v>0</v>
      </c>
      <c r="N100" s="37">
        <f t="shared" si="32"/>
        <v>0</v>
      </c>
      <c r="O100" s="37">
        <f t="shared" si="32"/>
        <v>0</v>
      </c>
      <c r="P100" s="37">
        <f t="shared" si="32"/>
        <v>0</v>
      </c>
      <c r="Q100" s="37">
        <f t="shared" si="32"/>
        <v>0</v>
      </c>
      <c r="R100" s="37">
        <f t="shared" si="32"/>
        <v>0</v>
      </c>
      <c r="S100" s="37">
        <f t="shared" si="32"/>
        <v>0</v>
      </c>
      <c r="T100" s="37">
        <f t="shared" si="32"/>
        <v>0</v>
      </c>
      <c r="U100" s="37">
        <f t="shared" si="32"/>
        <v>0</v>
      </c>
      <c r="V100" s="37">
        <f t="shared" si="32"/>
        <v>0</v>
      </c>
      <c r="W100" s="37">
        <f t="shared" si="32"/>
        <v>0</v>
      </c>
    </row>
    <row r="101" spans="1:23" ht="12" customHeight="1" x14ac:dyDescent="0.15">
      <c r="A101" s="100">
        <v>1</v>
      </c>
      <c r="B101" s="102" t="s">
        <v>36</v>
      </c>
      <c r="C101" s="103"/>
      <c r="D101" s="104"/>
      <c r="E101" s="108"/>
      <c r="F101" s="108"/>
      <c r="G101" s="110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</row>
    <row r="102" spans="1:23" ht="12" customHeight="1" x14ac:dyDescent="0.15">
      <c r="A102" s="101"/>
      <c r="B102" s="105"/>
      <c r="C102" s="106"/>
      <c r="D102" s="107"/>
      <c r="E102" s="109"/>
      <c r="F102" s="109"/>
      <c r="G102" s="111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</row>
    <row r="103" spans="1:23" ht="12" customHeight="1" x14ac:dyDescent="0.15">
      <c r="A103" s="100"/>
      <c r="B103" s="112" t="s">
        <v>23</v>
      </c>
      <c r="C103" s="102" t="s">
        <v>63</v>
      </c>
      <c r="D103" s="104"/>
      <c r="E103" s="114"/>
      <c r="F103" s="114"/>
      <c r="G103" s="116"/>
      <c r="H103" s="8" t="str">
        <f>IF(E103="","","予定")</f>
        <v/>
      </c>
      <c r="I103" s="8" t="s">
        <v>78</v>
      </c>
      <c r="J103" s="8">
        <v>5</v>
      </c>
      <c r="K103" s="9">
        <f>SUM(L103:S103)</f>
        <v>5</v>
      </c>
      <c r="L103" s="33"/>
      <c r="M103" s="31"/>
      <c r="N103" s="31"/>
      <c r="O103" s="31"/>
      <c r="P103" s="31"/>
      <c r="Q103" s="31"/>
      <c r="R103" s="31">
        <f>1*5</f>
        <v>5</v>
      </c>
      <c r="S103" s="31"/>
      <c r="T103" s="31"/>
      <c r="U103" s="31"/>
      <c r="V103" s="31"/>
      <c r="W103" s="31"/>
    </row>
    <row r="104" spans="1:23" ht="12" customHeight="1" x14ac:dyDescent="0.15">
      <c r="A104" s="101"/>
      <c r="B104" s="113"/>
      <c r="C104" s="105"/>
      <c r="D104" s="107"/>
      <c r="E104" s="115"/>
      <c r="F104" s="115"/>
      <c r="G104" s="113"/>
      <c r="H104" s="53" t="str">
        <f>IF(E103="","","実績")</f>
        <v/>
      </c>
      <c r="I104" s="53"/>
      <c r="J104" s="53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</row>
    <row r="105" spans="1:23" ht="12" customHeight="1" x14ac:dyDescent="0.15">
      <c r="A105" s="100"/>
      <c r="B105" s="112" t="s">
        <v>26</v>
      </c>
      <c r="C105" s="102" t="s">
        <v>64</v>
      </c>
      <c r="D105" s="104"/>
      <c r="E105" s="114"/>
      <c r="F105" s="114"/>
      <c r="G105" s="116"/>
      <c r="H105" s="8" t="str">
        <f>IF(E105="","","予定")</f>
        <v/>
      </c>
      <c r="I105" s="8" t="s">
        <v>78</v>
      </c>
      <c r="J105" s="8">
        <v>5</v>
      </c>
      <c r="K105" s="9">
        <f>SUM(L105:S105)</f>
        <v>5</v>
      </c>
      <c r="L105" s="33"/>
      <c r="M105" s="31"/>
      <c r="N105" s="31"/>
      <c r="O105" s="31"/>
      <c r="P105" s="31"/>
      <c r="Q105" s="31"/>
      <c r="R105" s="31">
        <f>1*5</f>
        <v>5</v>
      </c>
      <c r="S105" s="31"/>
      <c r="T105" s="31"/>
      <c r="U105" s="31"/>
      <c r="V105" s="31"/>
      <c r="W105" s="31"/>
    </row>
    <row r="106" spans="1:23" ht="12" customHeight="1" x14ac:dyDescent="0.15">
      <c r="A106" s="101"/>
      <c r="B106" s="113"/>
      <c r="C106" s="105"/>
      <c r="D106" s="107"/>
      <c r="E106" s="115"/>
      <c r="F106" s="115"/>
      <c r="G106" s="113"/>
      <c r="H106" s="53" t="str">
        <f>IF(E105="","","実績")</f>
        <v/>
      </c>
      <c r="I106" s="53"/>
      <c r="J106" s="53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</row>
    <row r="107" spans="1:23" ht="12" customHeight="1" x14ac:dyDescent="0.15">
      <c r="A107" s="100">
        <v>2</v>
      </c>
      <c r="B107" s="102" t="s">
        <v>29</v>
      </c>
      <c r="C107" s="103"/>
      <c r="D107" s="104"/>
      <c r="E107" s="108"/>
      <c r="F107" s="108"/>
      <c r="G107" s="110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</row>
    <row r="108" spans="1:23" ht="12" customHeight="1" x14ac:dyDescent="0.15">
      <c r="A108" s="101"/>
      <c r="B108" s="105"/>
      <c r="C108" s="106"/>
      <c r="D108" s="107"/>
      <c r="E108" s="109"/>
      <c r="F108" s="109"/>
      <c r="G108" s="111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</row>
    <row r="109" spans="1:23" ht="12" customHeight="1" x14ac:dyDescent="0.15">
      <c r="A109" s="100"/>
      <c r="B109" s="112" t="s">
        <v>23</v>
      </c>
      <c r="C109" s="102" t="s">
        <v>29</v>
      </c>
      <c r="D109" s="104"/>
      <c r="E109" s="114"/>
      <c r="F109" s="114"/>
      <c r="G109" s="116"/>
      <c r="H109" s="8" t="str">
        <f>IF(E109="","","予定")</f>
        <v/>
      </c>
      <c r="I109" s="8" t="s">
        <v>90</v>
      </c>
      <c r="J109" s="8">
        <v>4</v>
      </c>
      <c r="K109" s="9">
        <f t="shared" ref="K109:K112" si="33">SUM(L109:S109)</f>
        <v>2</v>
      </c>
      <c r="L109" s="33"/>
      <c r="M109" s="31"/>
      <c r="N109" s="31"/>
      <c r="O109" s="31"/>
      <c r="P109" s="31"/>
      <c r="Q109" s="31"/>
      <c r="R109" s="31">
        <f>0.5*4</f>
        <v>2</v>
      </c>
      <c r="S109" s="31"/>
      <c r="T109" s="31"/>
      <c r="U109" s="31"/>
      <c r="V109" s="31"/>
      <c r="W109" s="31"/>
    </row>
    <row r="110" spans="1:23" ht="12" customHeight="1" x14ac:dyDescent="0.15">
      <c r="A110" s="101"/>
      <c r="B110" s="113"/>
      <c r="C110" s="105"/>
      <c r="D110" s="107"/>
      <c r="E110" s="115"/>
      <c r="F110" s="115"/>
      <c r="G110" s="113"/>
      <c r="H110" s="53" t="str">
        <f>IF(E109="","","実績")</f>
        <v/>
      </c>
      <c r="I110" s="53"/>
      <c r="J110" s="53"/>
      <c r="K110" s="10">
        <f t="shared" si="33"/>
        <v>0</v>
      </c>
      <c r="L110" s="41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</row>
    <row r="111" spans="1:23" ht="12" customHeight="1" x14ac:dyDescent="0.15">
      <c r="A111" s="100"/>
      <c r="B111" s="112" t="s">
        <v>26</v>
      </c>
      <c r="C111" s="102" t="s">
        <v>46</v>
      </c>
      <c r="D111" s="104"/>
      <c r="E111" s="114"/>
      <c r="F111" s="114"/>
      <c r="G111" s="116"/>
      <c r="H111" s="8" t="str">
        <f>IF(E111="","","予定")</f>
        <v/>
      </c>
      <c r="I111" s="8" t="s">
        <v>91</v>
      </c>
      <c r="J111" s="8">
        <v>1</v>
      </c>
      <c r="K111" s="9">
        <f t="shared" si="33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  <c r="T111" s="31"/>
      <c r="U111" s="31"/>
      <c r="V111" s="31"/>
      <c r="W111" s="31"/>
    </row>
    <row r="112" spans="1:23" ht="12" customHeight="1" x14ac:dyDescent="0.15">
      <c r="A112" s="101"/>
      <c r="B112" s="113"/>
      <c r="C112" s="105"/>
      <c r="D112" s="107"/>
      <c r="E112" s="115"/>
      <c r="F112" s="115"/>
      <c r="G112" s="113"/>
      <c r="H112" s="53" t="str">
        <f>IF(E111="","","実績")</f>
        <v/>
      </c>
      <c r="I112" s="53"/>
      <c r="J112" s="53"/>
      <c r="K112" s="10">
        <f t="shared" si="33"/>
        <v>0</v>
      </c>
      <c r="L112" s="41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</row>
    <row r="113" spans="12:23" x14ac:dyDescent="0.15">
      <c r="L113" s="39"/>
      <c r="M113" s="39"/>
      <c r="N113" s="39"/>
      <c r="O113" s="39"/>
      <c r="Q113" s="39"/>
      <c r="R113" s="39"/>
      <c r="S113" s="39"/>
      <c r="T113" s="39"/>
      <c r="U113" s="39"/>
      <c r="V113" s="39"/>
      <c r="W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21">
    <mergeCell ref="A55:A56"/>
    <mergeCell ref="F99:F100"/>
    <mergeCell ref="E99:E100"/>
    <mergeCell ref="T1:U1"/>
    <mergeCell ref="T2:U2"/>
    <mergeCell ref="T3:U3"/>
    <mergeCell ref="V1:W1"/>
    <mergeCell ref="V2:W2"/>
    <mergeCell ref="V3:W3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K1:K4"/>
    <mergeCell ref="G1:G4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  <mergeCell ref="C109:D110"/>
    <mergeCell ref="A107:A108"/>
    <mergeCell ref="E109:E110"/>
    <mergeCell ref="E107:E108"/>
    <mergeCell ref="G107:G108"/>
    <mergeCell ref="F109:F110"/>
    <mergeCell ref="G109:G110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41:A42"/>
    <mergeCell ref="B41:B42"/>
    <mergeCell ref="E29:E30"/>
    <mergeCell ref="C41:D42"/>
    <mergeCell ref="E41:E42"/>
    <mergeCell ref="F41:F42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E101:E102"/>
    <mergeCell ref="A93:A94"/>
    <mergeCell ref="B93:D94"/>
    <mergeCell ref="E93:E94"/>
    <mergeCell ref="F93:F94"/>
    <mergeCell ref="A101:A102"/>
    <mergeCell ref="F101:F102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C31:D32"/>
    <mergeCell ref="E31:E32"/>
    <mergeCell ref="A31:A32"/>
    <mergeCell ref="B31:B32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E9:E10"/>
    <mergeCell ref="E11:E12"/>
    <mergeCell ref="F11:F12"/>
    <mergeCell ref="A9:A10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9:G10"/>
    <mergeCell ref="G15:G16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A61:A62"/>
    <mergeCell ref="B61:D62"/>
    <mergeCell ref="E61:E62"/>
    <mergeCell ref="F61:F62"/>
    <mergeCell ref="C65:D6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</mergeCells>
  <phoneticPr fontId="1"/>
  <conditionalFormatting sqref="L87:S98 L101:S112 L25:S36 L9:S18">
    <cfRule type="expression" dxfId="53" priority="83" stopIfTrue="1">
      <formula>AND(ROW()&gt;4, COLUMN()&gt;8, MOD(ROW(),2)=1, ISNONTEXT(L9), L9&gt;0)</formula>
    </cfRule>
    <cfRule type="expression" dxfId="52" priority="84" stopIfTrue="1">
      <formula>AND(ROW()&gt;4, COLUMN()&gt;8,  MOD(ROW(),2)=0, ISNONTEXT(L9), L9&gt;0)</formula>
    </cfRule>
  </conditionalFormatting>
  <conditionalFormatting sqref="L45:S58">
    <cfRule type="expression" dxfId="51" priority="81" stopIfTrue="1">
      <formula>AND(ROW()&gt;4, COLUMN()&gt;8, MOD(ROW(),2)=1, ISNONTEXT(L45), L45&gt;0)</formula>
    </cfRule>
    <cfRule type="expression" dxfId="50" priority="82" stopIfTrue="1">
      <formula>AND(ROW()&gt;4, COLUMN()&gt;8,  MOD(ROW(),2)=0, ISNONTEXT(L45), L45&gt;0)</formula>
    </cfRule>
  </conditionalFormatting>
  <conditionalFormatting sqref="L19:S20">
    <cfRule type="expression" dxfId="49" priority="79" stopIfTrue="1">
      <formula>AND(ROW()&gt;4, COLUMN()&gt;8, MOD(ROW(),2)=1, ISNONTEXT(L19), L19&gt;0)</formula>
    </cfRule>
    <cfRule type="expression" dxfId="48" priority="80" stopIfTrue="1">
      <formula>AND(ROW()&gt;4, COLUMN()&gt;8,  MOD(ROW(),2)=0, ISNONTEXT(L19), L19&gt;0)</formula>
    </cfRule>
  </conditionalFormatting>
  <conditionalFormatting sqref="L61:S64 L67:S76">
    <cfRule type="expression" dxfId="47" priority="77" stopIfTrue="1">
      <formula>AND(ROW()&gt;4, COLUMN()&gt;8, MOD(ROW(),2)=1, ISNONTEXT(L61), L61&gt;0)</formula>
    </cfRule>
    <cfRule type="expression" dxfId="46" priority="78" stopIfTrue="1">
      <formula>AND(ROW()&gt;4, COLUMN()&gt;8,  MOD(ROW(),2)=0, ISNONTEXT(L61), L61&gt;0)</formula>
    </cfRule>
  </conditionalFormatting>
  <conditionalFormatting sqref="L79:S84 T84:U84 T82:U82">
    <cfRule type="expression" dxfId="45" priority="75" stopIfTrue="1">
      <formula>AND(ROW()&gt;4, COLUMN()&gt;8, MOD(ROW(),2)=1, ISNONTEXT(L79), L79&gt;0)</formula>
    </cfRule>
    <cfRule type="expression" dxfId="44" priority="76" stopIfTrue="1">
      <formula>AND(ROW()&gt;4, COLUMN()&gt;8,  MOD(ROW(),2)=0, ISNONTEXT(L79), L79&gt;0)</formula>
    </cfRule>
  </conditionalFormatting>
  <conditionalFormatting sqref="L21:S22">
    <cfRule type="expression" dxfId="43" priority="71" stopIfTrue="1">
      <formula>AND(ROW()&gt;4, COLUMN()&gt;8, MOD(ROW(),2)=1, ISNONTEXT(L21), L21&gt;0)</formula>
    </cfRule>
    <cfRule type="expression" dxfId="42" priority="72" stopIfTrue="1">
      <formula>AND(ROW()&gt;4, COLUMN()&gt;8,  MOD(ROW(),2)=0, ISNONTEXT(L21), L21&gt;0)</formula>
    </cfRule>
  </conditionalFormatting>
  <conditionalFormatting sqref="L37:S38 L41:S42">
    <cfRule type="expression" dxfId="41" priority="65" stopIfTrue="1">
      <formula>AND(ROW()&gt;4, COLUMN()&gt;8, MOD(ROW(),2)=1, ISNONTEXT(L37), L37&gt;0)</formula>
    </cfRule>
    <cfRule type="expression" dxfId="40" priority="66" stopIfTrue="1">
      <formula>AND(ROW()&gt;4, COLUMN()&gt;8,  MOD(ROW(),2)=0, ISNONTEXT(L37), L37&gt;0)</formula>
    </cfRule>
  </conditionalFormatting>
  <conditionalFormatting sqref="L39:S40">
    <cfRule type="expression" dxfId="39" priority="63" stopIfTrue="1">
      <formula>AND(ROW()&gt;4, COLUMN()&gt;8, MOD(ROW(),2)=1, ISNONTEXT(L39), L39&gt;0)</formula>
    </cfRule>
    <cfRule type="expression" dxfId="38" priority="64" stopIfTrue="1">
      <formula>AND(ROW()&gt;4, COLUMN()&gt;8,  MOD(ROW(),2)=0, ISNONTEXT(L39), L39&gt;0)</formula>
    </cfRule>
  </conditionalFormatting>
  <conditionalFormatting sqref="L65:S66">
    <cfRule type="expression" dxfId="37" priority="61" stopIfTrue="1">
      <formula>AND(ROW()&gt;4, COLUMN()&gt;8, MOD(ROW(),2)=1, ISNONTEXT(L65), L65&gt;0)</formula>
    </cfRule>
    <cfRule type="expression" dxfId="36" priority="62" stopIfTrue="1">
      <formula>AND(ROW()&gt;4, COLUMN()&gt;8,  MOD(ROW(),2)=0, ISNONTEXT(L65), L65&gt;0)</formula>
    </cfRule>
  </conditionalFormatting>
  <conditionalFormatting sqref="T9:U18 T25:U36 T87:U98 T101:U112">
    <cfRule type="expression" dxfId="35" priority="35" stopIfTrue="1">
      <formula>AND(ROW()&gt;4, COLUMN()&gt;8, MOD(ROW(),2)=1, ISNONTEXT(T9), T9&gt;0)</formula>
    </cfRule>
    <cfRule type="expression" dxfId="34" priority="36" stopIfTrue="1">
      <formula>AND(ROW()&gt;4, COLUMN()&gt;8,  MOD(ROW(),2)=0, ISNONTEXT(T9), T9&gt;0)</formula>
    </cfRule>
  </conditionalFormatting>
  <conditionalFormatting sqref="T45:U58">
    <cfRule type="expression" dxfId="33" priority="33" stopIfTrue="1">
      <formula>AND(ROW()&gt;4, COLUMN()&gt;8, MOD(ROW(),2)=1, ISNONTEXT(T45), T45&gt;0)</formula>
    </cfRule>
    <cfRule type="expression" dxfId="32" priority="34" stopIfTrue="1">
      <formula>AND(ROW()&gt;4, COLUMN()&gt;8,  MOD(ROW(),2)=0, ISNONTEXT(T45), T45&gt;0)</formula>
    </cfRule>
  </conditionalFormatting>
  <conditionalFormatting sqref="T19:U20">
    <cfRule type="expression" dxfId="31" priority="31" stopIfTrue="1">
      <formula>AND(ROW()&gt;4, COLUMN()&gt;8, MOD(ROW(),2)=1, ISNONTEXT(T19), T19&gt;0)</formula>
    </cfRule>
    <cfRule type="expression" dxfId="30" priority="32" stopIfTrue="1">
      <formula>AND(ROW()&gt;4, COLUMN()&gt;8,  MOD(ROW(),2)=0, ISNONTEXT(T19), T19&gt;0)</formula>
    </cfRule>
  </conditionalFormatting>
  <conditionalFormatting sqref="T61:U64 T67:U76">
    <cfRule type="expression" dxfId="29" priority="29" stopIfTrue="1">
      <formula>AND(ROW()&gt;4, COLUMN()&gt;8, MOD(ROW(),2)=1, ISNONTEXT(T61), T61&gt;0)</formula>
    </cfRule>
    <cfRule type="expression" dxfId="28" priority="30" stopIfTrue="1">
      <formula>AND(ROW()&gt;4, COLUMN()&gt;8,  MOD(ROW(),2)=0, ISNONTEXT(T61), T61&gt;0)</formula>
    </cfRule>
  </conditionalFormatting>
  <conditionalFormatting sqref="T79:U81 T83:U83">
    <cfRule type="expression" dxfId="27" priority="27" stopIfTrue="1">
      <formula>AND(ROW()&gt;4, COLUMN()&gt;8, MOD(ROW(),2)=1, ISNONTEXT(T79), T79&gt;0)</formula>
    </cfRule>
    <cfRule type="expression" dxfId="26" priority="28" stopIfTrue="1">
      <formula>AND(ROW()&gt;4, COLUMN()&gt;8,  MOD(ROW(),2)=0, ISNONTEXT(T79), T79&gt;0)</formula>
    </cfRule>
  </conditionalFormatting>
  <conditionalFormatting sqref="T21:U22">
    <cfRule type="expression" dxfId="25" priority="25" stopIfTrue="1">
      <formula>AND(ROW()&gt;4, COLUMN()&gt;8, MOD(ROW(),2)=1, ISNONTEXT(T21), T21&gt;0)</formula>
    </cfRule>
    <cfRule type="expression" dxfId="24" priority="26" stopIfTrue="1">
      <formula>AND(ROW()&gt;4, COLUMN()&gt;8,  MOD(ROW(),2)=0, ISNONTEXT(T21), T21&gt;0)</formula>
    </cfRule>
  </conditionalFormatting>
  <conditionalFormatting sqref="T37:U38 T41:U42">
    <cfRule type="expression" dxfId="23" priority="23" stopIfTrue="1">
      <formula>AND(ROW()&gt;4, COLUMN()&gt;8, MOD(ROW(),2)=1, ISNONTEXT(T37), T37&gt;0)</formula>
    </cfRule>
    <cfRule type="expression" dxfId="22" priority="24" stopIfTrue="1">
      <formula>AND(ROW()&gt;4, COLUMN()&gt;8,  MOD(ROW(),2)=0, ISNONTEXT(T37), T37&gt;0)</formula>
    </cfRule>
  </conditionalFormatting>
  <conditionalFormatting sqref="T39:U40">
    <cfRule type="expression" dxfId="21" priority="21" stopIfTrue="1">
      <formula>AND(ROW()&gt;4, COLUMN()&gt;8, MOD(ROW(),2)=1, ISNONTEXT(T39), T39&gt;0)</formula>
    </cfRule>
    <cfRule type="expression" dxfId="20" priority="22" stopIfTrue="1">
      <formula>AND(ROW()&gt;4, COLUMN()&gt;8,  MOD(ROW(),2)=0, ISNONTEXT(T39), T39&gt;0)</formula>
    </cfRule>
  </conditionalFormatting>
  <conditionalFormatting sqref="T65:U66">
    <cfRule type="expression" dxfId="19" priority="19" stopIfTrue="1">
      <formula>AND(ROW()&gt;4, COLUMN()&gt;8, MOD(ROW(),2)=1, ISNONTEXT(T65), T65&gt;0)</formula>
    </cfRule>
    <cfRule type="expression" dxfId="18" priority="20" stopIfTrue="1">
      <formula>AND(ROW()&gt;4, COLUMN()&gt;8,  MOD(ROW(),2)=0, ISNONTEXT(T65), T65&gt;0)</formula>
    </cfRule>
  </conditionalFormatting>
  <conditionalFormatting sqref="V9:W18 V25:W36 V87:W98 V101:W112">
    <cfRule type="expression" dxfId="17" priority="17" stopIfTrue="1">
      <formula>AND(ROW()&gt;4, COLUMN()&gt;8, MOD(ROW(),2)=1, ISNONTEXT(V9), V9&gt;0)</formula>
    </cfRule>
    <cfRule type="expression" dxfId="16" priority="18" stopIfTrue="1">
      <formula>AND(ROW()&gt;4, COLUMN()&gt;8,  MOD(ROW(),2)=0, ISNONTEXT(V9), V9&gt;0)</formula>
    </cfRule>
  </conditionalFormatting>
  <conditionalFormatting sqref="V45:W58">
    <cfRule type="expression" dxfId="15" priority="15" stopIfTrue="1">
      <formula>AND(ROW()&gt;4, COLUMN()&gt;8, MOD(ROW(),2)=1, ISNONTEXT(V45), V45&gt;0)</formula>
    </cfRule>
    <cfRule type="expression" dxfId="14" priority="16" stopIfTrue="1">
      <formula>AND(ROW()&gt;4, COLUMN()&gt;8,  MOD(ROW(),2)=0, ISNONTEXT(V45), V45&gt;0)</formula>
    </cfRule>
  </conditionalFormatting>
  <conditionalFormatting sqref="V19:W20">
    <cfRule type="expression" dxfId="13" priority="13" stopIfTrue="1">
      <formula>AND(ROW()&gt;4, COLUMN()&gt;8, MOD(ROW(),2)=1, ISNONTEXT(V19), V19&gt;0)</formula>
    </cfRule>
    <cfRule type="expression" dxfId="12" priority="14" stopIfTrue="1">
      <formula>AND(ROW()&gt;4, COLUMN()&gt;8,  MOD(ROW(),2)=0, ISNONTEXT(V19), V19&gt;0)</formula>
    </cfRule>
  </conditionalFormatting>
  <conditionalFormatting sqref="V61:W64 V67:W76">
    <cfRule type="expression" dxfId="11" priority="11" stopIfTrue="1">
      <formula>AND(ROW()&gt;4, COLUMN()&gt;8, MOD(ROW(),2)=1, ISNONTEXT(V61), V61&gt;0)</formula>
    </cfRule>
    <cfRule type="expression" dxfId="10" priority="12" stopIfTrue="1">
      <formula>AND(ROW()&gt;4, COLUMN()&gt;8,  MOD(ROW(),2)=0, ISNONTEXT(V61), V61&gt;0)</formula>
    </cfRule>
  </conditionalFormatting>
  <conditionalFormatting sqref="V79:W84">
    <cfRule type="expression" dxfId="9" priority="9" stopIfTrue="1">
      <formula>AND(ROW()&gt;4, COLUMN()&gt;8, MOD(ROW(),2)=1, ISNONTEXT(V79), V79&gt;0)</formula>
    </cfRule>
    <cfRule type="expression" dxfId="8" priority="10" stopIfTrue="1">
      <formula>AND(ROW()&gt;4, COLUMN()&gt;8,  MOD(ROW(),2)=0, ISNONTEXT(V79), V79&gt;0)</formula>
    </cfRule>
  </conditionalFormatting>
  <conditionalFormatting sqref="V21:W22">
    <cfRule type="expression" dxfId="7" priority="7" stopIfTrue="1">
      <formula>AND(ROW()&gt;4, COLUMN()&gt;8, MOD(ROW(),2)=1, ISNONTEXT(V21), V21&gt;0)</formula>
    </cfRule>
    <cfRule type="expression" dxfId="6" priority="8" stopIfTrue="1">
      <formula>AND(ROW()&gt;4, COLUMN()&gt;8,  MOD(ROW(),2)=0, ISNONTEXT(V21), V21&gt;0)</formula>
    </cfRule>
  </conditionalFormatting>
  <conditionalFormatting sqref="V37:W38 V41:W42">
    <cfRule type="expression" dxfId="5" priority="5" stopIfTrue="1">
      <formula>AND(ROW()&gt;4, COLUMN()&gt;8, MOD(ROW(),2)=1, ISNONTEXT(V37), V37&gt;0)</formula>
    </cfRule>
    <cfRule type="expression" dxfId="4" priority="6" stopIfTrue="1">
      <formula>AND(ROW()&gt;4, COLUMN()&gt;8,  MOD(ROW(),2)=0, ISNONTEXT(V37), V37&gt;0)</formula>
    </cfRule>
  </conditionalFormatting>
  <conditionalFormatting sqref="V39:W40">
    <cfRule type="expression" dxfId="3" priority="3" stopIfTrue="1">
      <formula>AND(ROW()&gt;4, COLUMN()&gt;8, MOD(ROW(),2)=1, ISNONTEXT(V39), V39&gt;0)</formula>
    </cfRule>
    <cfRule type="expression" dxfId="2" priority="4" stopIfTrue="1">
      <formula>AND(ROW()&gt;4, COLUMN()&gt;8,  MOD(ROW(),2)=0, ISNONTEXT(V39), V39&gt;0)</formula>
    </cfRule>
  </conditionalFormatting>
  <conditionalFormatting sqref="V65:W66">
    <cfRule type="expression" dxfId="1" priority="1" stopIfTrue="1">
      <formula>AND(ROW()&gt;4, COLUMN()&gt;8, MOD(ROW(),2)=1, ISNONTEXT(V65), V65&gt;0)</formula>
    </cfRule>
    <cfRule type="expression" dxfId="0" priority="2" stopIfTrue="1">
      <formula>AND(ROW()&gt;4, COLUMN()&gt;8,  MOD(ROW(),2)=0, ISNONTEXT(V65), V65&gt;0)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87:F98 F45:F58 F37:F42 F61:F76 F79:F84 F25:F35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95:E98 E47:E50 E53:E58 E37:E42 E71:E76 E63:E68 E89:E92 E81:E84 E27:E34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BFC8D0-70B3-418F-A12A-6C2F248A8F27}">
  <ds:schemaRefs>
    <ds:schemaRef ds:uri="ef71c9de-9867-437c-8375-3a1a59bfe133"/>
    <ds:schemaRef ds:uri="http://purl.org/dc/terms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BDE1F032-C744-46F3-AC1D-0CE085B46A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126</vt:i4>
      </vt:variant>
    </vt:vector>
  </HeadingPairs>
  <TitlesOfParts>
    <vt:vector size="129" baseType="lpstr">
      <vt:lpstr>反復2</vt:lpstr>
      <vt:lpstr>反復3</vt:lpstr>
      <vt:lpstr>反復1</vt:lpstr>
      <vt:lpstr>反復1!_FilterDatabase</vt:lpstr>
      <vt:lpstr>反復2!_FilterDatabase</vt:lpstr>
      <vt:lpstr>反復3!_FilterDatabase</vt:lpstr>
      <vt:lpstr>反復1!Z_06B4DFBD_5C79_4F68_BC65_4B644EFEC328_.wvu.FilterData</vt:lpstr>
      <vt:lpstr>反復2!Z_06B4DFBD_5C79_4F68_BC65_4B644EFEC328_.wvu.FilterData</vt:lpstr>
      <vt:lpstr>反復3!Z_06B4DFBD_5C79_4F68_BC65_4B644EFEC328_.wvu.FilterData</vt:lpstr>
      <vt:lpstr>反復1!Z_13300026_52A2_4B1C_AF85_0E595E74FA6A_.wvu.FilterData</vt:lpstr>
      <vt:lpstr>反復2!Z_13300026_52A2_4B1C_AF85_0E595E74FA6A_.wvu.FilterData</vt:lpstr>
      <vt:lpstr>反復3!Z_13300026_52A2_4B1C_AF85_0E595E74FA6A_.wvu.FilterData</vt:lpstr>
      <vt:lpstr>反復1!Z_13C6CEA1_A12C_4A33_89F7_C42E7D2D6F4C_.wvu.FilterData</vt:lpstr>
      <vt:lpstr>反復2!Z_13C6CEA1_A12C_4A33_89F7_C42E7D2D6F4C_.wvu.FilterData</vt:lpstr>
      <vt:lpstr>反復3!Z_13C6CEA1_A12C_4A33_89F7_C42E7D2D6F4C_.wvu.FilterData</vt:lpstr>
      <vt:lpstr>反復1!Z_1E55FDE8_1C28_486A_8B3E_42FD0F6C2C5B_.wvu.FilterData</vt:lpstr>
      <vt:lpstr>反復2!Z_1E55FDE8_1C28_486A_8B3E_42FD0F6C2C5B_.wvu.FilterData</vt:lpstr>
      <vt:lpstr>反復3!Z_1E55FDE8_1C28_486A_8B3E_42FD0F6C2C5B_.wvu.FilterData</vt:lpstr>
      <vt:lpstr>反復1!Z_21FBC5F9_AF3B_4473_989A_86C5A84F6064_.wvu.FilterData</vt:lpstr>
      <vt:lpstr>反復2!Z_21FBC5F9_AF3B_4473_989A_86C5A84F6064_.wvu.FilterData</vt:lpstr>
      <vt:lpstr>反復3!Z_21FBC5F9_AF3B_4473_989A_86C5A84F6064_.wvu.FilterData</vt:lpstr>
      <vt:lpstr>反復1!Z_2A20DDA5_C3AD_45D2_BBAE_7EF4CAD0D0A5_.wvu.FilterData</vt:lpstr>
      <vt:lpstr>反復2!Z_2A20DDA5_C3AD_45D2_BBAE_7EF4CAD0D0A5_.wvu.FilterData</vt:lpstr>
      <vt:lpstr>反復3!Z_2A20DDA5_C3AD_45D2_BBAE_7EF4CAD0D0A5_.wvu.FilterData</vt:lpstr>
      <vt:lpstr>反復1!Z_2BF0F97D_4AD0_498E_8187_CCDEB4673F6D_.wvu.FilterData</vt:lpstr>
      <vt:lpstr>反復2!Z_2BF0F97D_4AD0_498E_8187_CCDEB4673F6D_.wvu.FilterData</vt:lpstr>
      <vt:lpstr>反復3!Z_2BF0F97D_4AD0_498E_8187_CCDEB4673F6D_.wvu.FilterData</vt:lpstr>
      <vt:lpstr>反復1!Z_343C42DD_9251_44B2_B0A9_CFBACE255501_.wvu.FilterData</vt:lpstr>
      <vt:lpstr>反復2!Z_343C42DD_9251_44B2_B0A9_CFBACE255501_.wvu.FilterData</vt:lpstr>
      <vt:lpstr>反復3!Z_343C42DD_9251_44B2_B0A9_CFBACE255501_.wvu.FilterData</vt:lpstr>
      <vt:lpstr>反復1!Z_350595A1_4547_4664_AC00_794421130F85_.wvu.FilterData</vt:lpstr>
      <vt:lpstr>反復2!Z_350595A1_4547_4664_AC00_794421130F85_.wvu.FilterData</vt:lpstr>
      <vt:lpstr>反復3!Z_350595A1_4547_4664_AC00_794421130F85_.wvu.FilterData</vt:lpstr>
      <vt:lpstr>反復1!Z_3CA9D375_79FE_4C19_8F1E_68AB9CB3823D_.wvu.FilterData</vt:lpstr>
      <vt:lpstr>反復2!Z_3CA9D375_79FE_4C19_8F1E_68AB9CB3823D_.wvu.FilterData</vt:lpstr>
      <vt:lpstr>反復3!Z_3CA9D375_79FE_4C19_8F1E_68AB9CB3823D_.wvu.FilterData</vt:lpstr>
      <vt:lpstr>反復1!Z_408C9ACA_7488_4C10_BEC8_7E0F9F73D3C5_.wvu.FilterData</vt:lpstr>
      <vt:lpstr>反復2!Z_408C9ACA_7488_4C10_BEC8_7E0F9F73D3C5_.wvu.FilterData</vt:lpstr>
      <vt:lpstr>反復3!Z_408C9ACA_7488_4C10_BEC8_7E0F9F73D3C5_.wvu.FilterData</vt:lpstr>
      <vt:lpstr>反復1!Z_433F3EDA_51A7_4B49_958B_0F012875F8AF_.wvu.FilterData</vt:lpstr>
      <vt:lpstr>反復2!Z_433F3EDA_51A7_4B49_958B_0F012875F8AF_.wvu.FilterData</vt:lpstr>
      <vt:lpstr>反復3!Z_433F3EDA_51A7_4B49_958B_0F012875F8AF_.wvu.FilterData</vt:lpstr>
      <vt:lpstr>反復1!Z_49C0C027_3D46_416E_A323_D42EDEBD532E_.wvu.FilterData</vt:lpstr>
      <vt:lpstr>反復2!Z_49C0C027_3D46_416E_A323_D42EDEBD532E_.wvu.FilterData</vt:lpstr>
      <vt:lpstr>反復3!Z_49C0C027_3D46_416E_A323_D42EDEBD532E_.wvu.FilterData</vt:lpstr>
      <vt:lpstr>反復1!Z_4A2E4620_325F_4662_9CE6_35123314BFF4_.wvu.FilterData</vt:lpstr>
      <vt:lpstr>反復2!Z_4A2E4620_325F_4662_9CE6_35123314BFF4_.wvu.FilterData</vt:lpstr>
      <vt:lpstr>反復3!Z_4A2E4620_325F_4662_9CE6_35123314BFF4_.wvu.FilterData</vt:lpstr>
      <vt:lpstr>反復1!Z_51ABB13D_24EE_492B_9521_A374D8294F91_.wvu.FilterData</vt:lpstr>
      <vt:lpstr>反復2!Z_51ABB13D_24EE_492B_9521_A374D8294F91_.wvu.FilterData</vt:lpstr>
      <vt:lpstr>反復3!Z_51ABB13D_24EE_492B_9521_A374D8294F91_.wvu.FilterData</vt:lpstr>
      <vt:lpstr>反復1!Z_56E77848_89DE_4B72_90E9_E70847C5962A_.wvu.FilterData</vt:lpstr>
      <vt:lpstr>反復2!Z_56E77848_89DE_4B72_90E9_E70847C5962A_.wvu.FilterData</vt:lpstr>
      <vt:lpstr>反復3!Z_56E77848_89DE_4B72_90E9_E70847C5962A_.wvu.FilterData</vt:lpstr>
      <vt:lpstr>反復1!Z_5E0394B4_808B_4DAA_BA0F_DD6C2B48C4D4_.wvu.FilterData</vt:lpstr>
      <vt:lpstr>反復2!Z_5E0394B4_808B_4DAA_BA0F_DD6C2B48C4D4_.wvu.FilterData</vt:lpstr>
      <vt:lpstr>反復3!Z_5E0394B4_808B_4DAA_BA0F_DD6C2B48C4D4_.wvu.FilterData</vt:lpstr>
      <vt:lpstr>反復1!Z_60BF0A44_7051_4FB3_B37F_E5E315AEAC61_.wvu.FilterData</vt:lpstr>
      <vt:lpstr>反復2!Z_60BF0A44_7051_4FB3_B37F_E5E315AEAC61_.wvu.FilterData</vt:lpstr>
      <vt:lpstr>反復3!Z_60BF0A44_7051_4FB3_B37F_E5E315AEAC61_.wvu.FilterData</vt:lpstr>
      <vt:lpstr>反復1!Z_65B35576_6CD8_4479_932B_8D8438F861BA_.wvu.FilterData</vt:lpstr>
      <vt:lpstr>反復2!Z_65B35576_6CD8_4479_932B_8D8438F861BA_.wvu.FilterData</vt:lpstr>
      <vt:lpstr>反復3!Z_65B35576_6CD8_4479_932B_8D8438F861BA_.wvu.FilterData</vt:lpstr>
      <vt:lpstr>反復1!Z_6A99DAE4_A408_4B3C_9280_F3C47F95A0B1_.wvu.FilterData</vt:lpstr>
      <vt:lpstr>反復2!Z_6A99DAE4_A408_4B3C_9280_F3C47F95A0B1_.wvu.FilterData</vt:lpstr>
      <vt:lpstr>反復3!Z_6A99DAE4_A408_4B3C_9280_F3C47F95A0B1_.wvu.FilterData</vt:lpstr>
      <vt:lpstr>反復1!Z_6AF7E15C_8C49_48EA_9BDC_7A0EEE79AE24_.wvu.FilterData</vt:lpstr>
      <vt:lpstr>反復2!Z_6AF7E15C_8C49_48EA_9BDC_7A0EEE79AE24_.wvu.FilterData</vt:lpstr>
      <vt:lpstr>反復3!Z_6AF7E15C_8C49_48EA_9BDC_7A0EEE79AE24_.wvu.FilterData</vt:lpstr>
      <vt:lpstr>反復1!Z_73FF8A18_079E_4A14_99B3_579F6590DC13_.wvu.FilterData</vt:lpstr>
      <vt:lpstr>反復2!Z_73FF8A18_079E_4A14_99B3_579F6590DC13_.wvu.FilterData</vt:lpstr>
      <vt:lpstr>反復3!Z_73FF8A18_079E_4A14_99B3_579F6590DC13_.wvu.FilterData</vt:lpstr>
      <vt:lpstr>反復1!Z_7AE0FA4E_81C9_45EC_B2DB_C6247E14F5E0_.wvu.FilterData</vt:lpstr>
      <vt:lpstr>反復2!Z_7AE0FA4E_81C9_45EC_B2DB_C6247E14F5E0_.wvu.FilterData</vt:lpstr>
      <vt:lpstr>反復3!Z_7AE0FA4E_81C9_45EC_B2DB_C6247E14F5E0_.wvu.FilterData</vt:lpstr>
      <vt:lpstr>反復1!Z_8A4B12B4_91D3_4448_8425_504FF29E5A65_.wvu.FilterData</vt:lpstr>
      <vt:lpstr>反復2!Z_8A4B12B4_91D3_4448_8425_504FF29E5A65_.wvu.FilterData</vt:lpstr>
      <vt:lpstr>反復3!Z_8A4B12B4_91D3_4448_8425_504FF29E5A65_.wvu.FilterData</vt:lpstr>
      <vt:lpstr>反復1!Z_8E7AE198_3EE8_4BDE_ADE2_A63493790568_.wvu.FilterData</vt:lpstr>
      <vt:lpstr>反復2!Z_8E7AE198_3EE8_4BDE_ADE2_A63493790568_.wvu.FilterData</vt:lpstr>
      <vt:lpstr>反復3!Z_8E7AE198_3EE8_4BDE_ADE2_A63493790568_.wvu.FilterData</vt:lpstr>
      <vt:lpstr>反復1!Z_8FA1161B_E5C7_4B98_A276_09F3AC74935B_.wvu.FilterData</vt:lpstr>
      <vt:lpstr>反復2!Z_8FA1161B_E5C7_4B98_A276_09F3AC74935B_.wvu.FilterData</vt:lpstr>
      <vt:lpstr>反復3!Z_8FA1161B_E5C7_4B98_A276_09F3AC74935B_.wvu.FilterData</vt:lpstr>
      <vt:lpstr>反復1!Z_945DB674_08BC_4253_A681_8916477CFC31_.wvu.FilterData</vt:lpstr>
      <vt:lpstr>反復2!Z_945DB674_08BC_4253_A681_8916477CFC31_.wvu.FilterData</vt:lpstr>
      <vt:lpstr>反復3!Z_945DB674_08BC_4253_A681_8916477CFC31_.wvu.FilterData</vt:lpstr>
      <vt:lpstr>反復1!Z_AF8318F2_2F54_4A3D_B99D_64D1544042E4_.wvu.FilterData</vt:lpstr>
      <vt:lpstr>反復2!Z_AF8318F2_2F54_4A3D_B99D_64D1544042E4_.wvu.FilterData</vt:lpstr>
      <vt:lpstr>反復3!Z_AF8318F2_2F54_4A3D_B99D_64D1544042E4_.wvu.FilterData</vt:lpstr>
      <vt:lpstr>反復1!Z_C20D0F0B_6490_48F9_9B43_65E5CF186637_.wvu.FilterData</vt:lpstr>
      <vt:lpstr>反復2!Z_C20D0F0B_6490_48F9_9B43_65E5CF186637_.wvu.FilterData</vt:lpstr>
      <vt:lpstr>反復3!Z_C20D0F0B_6490_48F9_9B43_65E5CF186637_.wvu.FilterData</vt:lpstr>
      <vt:lpstr>反復1!Z_C2BF16E1_7AFA_43D9_AD3E_7077A0E61F43_.wvu.FilterData</vt:lpstr>
      <vt:lpstr>反復2!Z_C2BF16E1_7AFA_43D9_AD3E_7077A0E61F43_.wvu.FilterData</vt:lpstr>
      <vt:lpstr>反復3!Z_C2BF16E1_7AFA_43D9_AD3E_7077A0E61F43_.wvu.FilterData</vt:lpstr>
      <vt:lpstr>反復1!Z_C44183A6_D8EF_40F3_8BE1_8B99DF4211BA_.wvu.FilterData</vt:lpstr>
      <vt:lpstr>反復2!Z_C44183A6_D8EF_40F3_8BE1_8B99DF4211BA_.wvu.FilterData</vt:lpstr>
      <vt:lpstr>反復3!Z_C44183A6_D8EF_40F3_8BE1_8B99DF4211BA_.wvu.FilterData</vt:lpstr>
      <vt:lpstr>反復1!Z_C4CDCC8E_83D2_43EC_AE5F_18F8961A982A_.wvu.FilterData</vt:lpstr>
      <vt:lpstr>反復2!Z_C4CDCC8E_83D2_43EC_AE5F_18F8961A982A_.wvu.FilterData</vt:lpstr>
      <vt:lpstr>反復3!Z_C4CDCC8E_83D2_43EC_AE5F_18F8961A982A_.wvu.FilterData</vt:lpstr>
      <vt:lpstr>反復1!Z_C8D5D480_2A49_40BE_B7A6_454EA23640FF_.wvu.FilterData</vt:lpstr>
      <vt:lpstr>反復2!Z_C8D5D480_2A49_40BE_B7A6_454EA23640FF_.wvu.FilterData</vt:lpstr>
      <vt:lpstr>反復3!Z_C8D5D480_2A49_40BE_B7A6_454EA23640FF_.wvu.FilterData</vt:lpstr>
      <vt:lpstr>反復1!Z_D1EAD80E_E4BF_4EBC_BAEB_CAB23319AEE9_.wvu.FilterData</vt:lpstr>
      <vt:lpstr>反復2!Z_D1EAD80E_E4BF_4EBC_BAEB_CAB23319AEE9_.wvu.FilterData</vt:lpstr>
      <vt:lpstr>反復3!Z_D1EAD80E_E4BF_4EBC_BAEB_CAB23319AEE9_.wvu.FilterData</vt:lpstr>
      <vt:lpstr>反復1!Z_D5EBC936_A13E_4C94_82B6_E58FEDF178A0_.wvu.FilterData</vt:lpstr>
      <vt:lpstr>反復2!Z_D5EBC936_A13E_4C94_82B6_E58FEDF178A0_.wvu.FilterData</vt:lpstr>
      <vt:lpstr>反復3!Z_D5EBC936_A13E_4C94_82B6_E58FEDF178A0_.wvu.FilterData</vt:lpstr>
      <vt:lpstr>反復1!Z_DDCCCC0A_A081_4F8C_9525_39840C27F342_.wvu.FilterData</vt:lpstr>
      <vt:lpstr>反復2!Z_DDCCCC0A_A081_4F8C_9525_39840C27F342_.wvu.FilterData</vt:lpstr>
      <vt:lpstr>反復3!Z_DDCCCC0A_A081_4F8C_9525_39840C27F342_.wvu.FilterData</vt:lpstr>
      <vt:lpstr>反復1!Z_DF660335_9F5E_4A1D_B503_E1BBFDACAE7F_.wvu.FilterData</vt:lpstr>
      <vt:lpstr>反復2!Z_DF660335_9F5E_4A1D_B503_E1BBFDACAE7F_.wvu.FilterData</vt:lpstr>
      <vt:lpstr>反復3!Z_DF660335_9F5E_4A1D_B503_E1BBFDACAE7F_.wvu.FilterData</vt:lpstr>
      <vt:lpstr>反復1!Z_E065FE35_0834_4DD0_B998_91253A3BB47D_.wvu.FilterData</vt:lpstr>
      <vt:lpstr>反復2!Z_E065FE35_0834_4DD0_B998_91253A3BB47D_.wvu.FilterData</vt:lpstr>
      <vt:lpstr>反復3!Z_E065FE35_0834_4DD0_B998_91253A3BB47D_.wvu.FilterData</vt:lpstr>
      <vt:lpstr>反復1!Z_E7CD2CEA_4573_49C3_BCAB_C3B229B6682B_.wvu.FilterData</vt:lpstr>
      <vt:lpstr>反復2!Z_E7CD2CEA_4573_49C3_BCAB_C3B229B6682B_.wvu.FilterData</vt:lpstr>
      <vt:lpstr>反復3!Z_E7CD2CEA_4573_49C3_BCAB_C3B229B6682B_.wvu.FilterData</vt:lpstr>
      <vt:lpstr>反復1!Z_EDE81CA1_484F_45F9_B8CA_0958EC6CFEE2_.wvu.FilterData</vt:lpstr>
      <vt:lpstr>反復2!Z_EDE81CA1_484F_45F9_B8CA_0958EC6CFEE2_.wvu.FilterData</vt:lpstr>
      <vt:lpstr>反復3!Z_EDE81CA1_484F_45F9_B8CA_0958EC6CFEE2_.wvu.FilterData</vt:lpstr>
      <vt:lpstr>反復1!Z_F55870F9_E82A_4267_AED3_94CF07AEF80F_.wvu.FilterData</vt:lpstr>
      <vt:lpstr>反復2!Z_F55870F9_E82A_4267_AED3_94CF07AEF80F_.wvu.FilterData</vt:lpstr>
      <vt:lpstr>反復3!Z_F55870F9_E82A_4267_AED3_94CF07AEF80F_.wvu.FilterData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2020-06-10T02:07:26Z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