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F:\VAIS_65G_SEMAINE_16\VAIS_65G_SEMAINE_16\Projet DRONE\"/>
    </mc:Choice>
  </mc:AlternateContent>
  <xr:revisionPtr revIDLastSave="0" documentId="13_ncr:1_{1AC1004A-9A50-4447-85DC-299A38464F4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em16" sheetId="16" r:id="rId1"/>
    <sheet name="Sem15" sheetId="15" r:id="rId2"/>
    <sheet name="Sem14" sheetId="14" r:id="rId3"/>
    <sheet name="Sem13" sheetId="13" r:id="rId4"/>
    <sheet name="Sem12" sheetId="12" r:id="rId5"/>
    <sheet name="Sem11" sheetId="11" r:id="rId6"/>
    <sheet name="Sem10" sheetId="10" r:id="rId7"/>
    <sheet name="Sem9" sheetId="8" r:id="rId8"/>
    <sheet name="Sem8" sheetId="7" r:id="rId9"/>
    <sheet name="Sem7" sheetId="6" r:id="rId10"/>
    <sheet name="Sem6" sheetId="3" r:id="rId11"/>
    <sheet name="Sem5" sheetId="2" r:id="rId12"/>
    <sheet name="Sem4" sheetId="1" r:id="rId13"/>
    <sheet name="Sem3" sheetId="4" r:id="rId14"/>
    <sheet name="Sem2" sheetId="5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14" i="16" l="1"/>
  <c r="K16" i="16" l="1"/>
  <c r="J16" i="16"/>
  <c r="I16" i="16"/>
  <c r="H16" i="16"/>
  <c r="G16" i="16"/>
  <c r="F16" i="16"/>
  <c r="E16" i="16"/>
  <c r="M15" i="16"/>
  <c r="M13" i="16"/>
  <c r="M12" i="16"/>
  <c r="M11" i="16"/>
  <c r="M10" i="16"/>
  <c r="K15" i="15"/>
  <c r="J15" i="15"/>
  <c r="I15" i="15"/>
  <c r="H15" i="15"/>
  <c r="G15" i="15"/>
  <c r="F15" i="15"/>
  <c r="E15" i="15"/>
  <c r="M14" i="15"/>
  <c r="M13" i="15"/>
  <c r="M12" i="15"/>
  <c r="M11" i="15"/>
  <c r="M10" i="15"/>
  <c r="M15" i="14"/>
  <c r="M16" i="16" l="1"/>
  <c r="M15" i="15"/>
  <c r="M13" i="14"/>
  <c r="K16" i="14"/>
  <c r="J16" i="14"/>
  <c r="I16" i="14"/>
  <c r="H16" i="14"/>
  <c r="G16" i="14"/>
  <c r="F16" i="14"/>
  <c r="E16" i="14"/>
  <c r="M14" i="14"/>
  <c r="M12" i="14"/>
  <c r="M11" i="14"/>
  <c r="M10" i="14"/>
  <c r="K15" i="13"/>
  <c r="J15" i="13"/>
  <c r="I15" i="13"/>
  <c r="H15" i="13"/>
  <c r="G15" i="13"/>
  <c r="F15" i="13"/>
  <c r="E15" i="13"/>
  <c r="M14" i="13"/>
  <c r="M13" i="13"/>
  <c r="M12" i="13"/>
  <c r="M11" i="13"/>
  <c r="M10" i="13"/>
  <c r="M19" i="12"/>
  <c r="M18" i="12"/>
  <c r="M10" i="12"/>
  <c r="M11" i="12"/>
  <c r="M12" i="12"/>
  <c r="M13" i="12"/>
  <c r="M14" i="12"/>
  <c r="M15" i="12"/>
  <c r="M16" i="12"/>
  <c r="M17" i="12"/>
  <c r="M20" i="12"/>
  <c r="M16" i="14" l="1"/>
  <c r="M15" i="13"/>
  <c r="K21" i="12"/>
  <c r="J21" i="12"/>
  <c r="I21" i="12"/>
  <c r="H21" i="12"/>
  <c r="G21" i="12"/>
  <c r="F21" i="12"/>
  <c r="E21" i="12"/>
  <c r="M16" i="11"/>
  <c r="M21" i="12" l="1"/>
  <c r="M15" i="11"/>
  <c r="M14" i="11"/>
  <c r="M13" i="11"/>
  <c r="K17" i="11"/>
  <c r="J17" i="11"/>
  <c r="I17" i="11"/>
  <c r="H17" i="11"/>
  <c r="G17" i="11"/>
  <c r="F17" i="11"/>
  <c r="E17" i="11"/>
  <c r="M12" i="11"/>
  <c r="M11" i="11"/>
  <c r="M10" i="11"/>
  <c r="M12" i="10"/>
  <c r="M13" i="10"/>
  <c r="K14" i="10"/>
  <c r="J14" i="10"/>
  <c r="I14" i="10"/>
  <c r="H14" i="10"/>
  <c r="G14" i="10"/>
  <c r="F14" i="10"/>
  <c r="E14" i="10"/>
  <c r="M11" i="10"/>
  <c r="M10" i="10"/>
  <c r="M17" i="11" l="1"/>
  <c r="M14" i="10"/>
  <c r="K11" i="8"/>
  <c r="J11" i="8"/>
  <c r="I11" i="8"/>
  <c r="H11" i="8"/>
  <c r="G11" i="8"/>
  <c r="F11" i="8"/>
  <c r="E11" i="8"/>
  <c r="M10" i="8"/>
  <c r="M11" i="7"/>
  <c r="M12" i="7"/>
  <c r="M11" i="8" l="1"/>
  <c r="K13" i="7"/>
  <c r="J13" i="7"/>
  <c r="I13" i="7"/>
  <c r="H13" i="7"/>
  <c r="G13" i="7"/>
  <c r="F13" i="7"/>
  <c r="E13" i="7"/>
  <c r="M10" i="7"/>
  <c r="K11" i="6"/>
  <c r="J11" i="6"/>
  <c r="I11" i="6"/>
  <c r="H11" i="6"/>
  <c r="G11" i="6"/>
  <c r="F11" i="6"/>
  <c r="E11" i="6"/>
  <c r="M10" i="6"/>
  <c r="M14" i="4"/>
  <c r="M15" i="4"/>
  <c r="M11" i="4"/>
  <c r="M21" i="5"/>
  <c r="M20" i="5"/>
  <c r="M18" i="5"/>
  <c r="M19" i="5"/>
  <c r="M22" i="5"/>
  <c r="M16" i="5"/>
  <c r="M17" i="5"/>
  <c r="M15" i="5"/>
  <c r="M14" i="5"/>
  <c r="K23" i="5"/>
  <c r="J23" i="5"/>
  <c r="I23" i="5"/>
  <c r="H23" i="5"/>
  <c r="G23" i="5"/>
  <c r="F23" i="5"/>
  <c r="E23" i="5"/>
  <c r="M13" i="5"/>
  <c r="M12" i="5"/>
  <c r="M11" i="5"/>
  <c r="M10" i="5"/>
  <c r="K16" i="4"/>
  <c r="J16" i="4"/>
  <c r="I16" i="4"/>
  <c r="H16" i="4"/>
  <c r="G16" i="4"/>
  <c r="F16" i="4"/>
  <c r="E16" i="4"/>
  <c r="M13" i="4"/>
  <c r="M12" i="4"/>
  <c r="M10" i="4"/>
  <c r="M13" i="7" l="1"/>
  <c r="M11" i="6"/>
  <c r="M16" i="4"/>
  <c r="M23" i="5"/>
  <c r="K12" i="3" l="1"/>
  <c r="J12" i="3"/>
  <c r="I12" i="3"/>
  <c r="H12" i="3"/>
  <c r="G12" i="3"/>
  <c r="F12" i="3"/>
  <c r="E12" i="3"/>
  <c r="M10" i="3"/>
  <c r="M15" i="2"/>
  <c r="M14" i="2"/>
  <c r="M12" i="3" l="1"/>
  <c r="K17" i="2"/>
  <c r="J17" i="2"/>
  <c r="I17" i="2"/>
  <c r="H17" i="2"/>
  <c r="G17" i="2"/>
  <c r="F17" i="2"/>
  <c r="E17" i="2"/>
  <c r="M16" i="2"/>
  <c r="M13" i="2"/>
  <c r="M12" i="2"/>
  <c r="M11" i="2"/>
  <c r="M10" i="2"/>
  <c r="F14" i="1"/>
  <c r="G14" i="1"/>
  <c r="H14" i="1"/>
  <c r="I14" i="1"/>
  <c r="J14" i="1"/>
  <c r="K14" i="1"/>
  <c r="E14" i="1"/>
  <c r="M10" i="1"/>
  <c r="M11" i="1"/>
  <c r="M12" i="1"/>
  <c r="M13" i="1"/>
  <c r="M14" i="1" l="1"/>
  <c r="M17" i="2"/>
</calcChain>
</file>

<file path=xl/sharedStrings.xml><?xml version="1.0" encoding="utf-8"?>
<sst xmlns="http://schemas.openxmlformats.org/spreadsheetml/2006/main" count="387" uniqueCount="146">
  <si>
    <t>Simon-Olivier Vaillancourt</t>
  </si>
  <si>
    <t>Date:</t>
  </si>
  <si>
    <t>Tâches</t>
  </si>
  <si>
    <t>Lundi</t>
  </si>
  <si>
    <t>Mardi</t>
  </si>
  <si>
    <t>Mercredi</t>
  </si>
  <si>
    <t>Jeudi</t>
  </si>
  <si>
    <t>Vendredi</t>
  </si>
  <si>
    <t>Samedi</t>
  </si>
  <si>
    <t>Dimanche</t>
  </si>
  <si>
    <t>Total</t>
  </si>
  <si>
    <t>Total des heures:</t>
  </si>
  <si>
    <t>Explications des tâches</t>
  </si>
  <si>
    <t>Commentaires</t>
  </si>
  <si>
    <t>Feuille de temps: Drone</t>
  </si>
  <si>
    <t>6.3 Intégrer un processus de déplacement</t>
  </si>
  <si>
    <t>7.1 Trouver le module de contrôle de caméra dans le SDK</t>
  </si>
  <si>
    <t>7.2 Étudier les fonctions du module</t>
  </si>
  <si>
    <t>11.3 Tester le module de déplacements</t>
  </si>
  <si>
    <t>7.3 Intégrer un processus de contrôle du gimbale</t>
  </si>
  <si>
    <t>7.4 Intégrer un processus de contrôle des mouvements de la caméra</t>
  </si>
  <si>
    <t>7.5 Intégrer un processus de prise de photos</t>
  </si>
  <si>
    <t>6.3: Fin du module de déplacement du drone</t>
  </si>
  <si>
    <t>7.1: Recherche dans la documentation du mobile SDK de DJI</t>
  </si>
  <si>
    <t>7.2: Étude de la documentation trouvée</t>
  </si>
  <si>
    <t>11.3: Test des dernières modification apportées au module de déplacement</t>
  </si>
  <si>
    <t>7.3: Étude de la documentation et ajout de fonctions permettant la rotation du gimbale</t>
  </si>
  <si>
    <t>7.4: Étude de la documentation, le contrôle est fait grâce au gimbale</t>
  </si>
  <si>
    <t>7.5: Récupération et affichage du flux vidéo de la caméra en direct. Isolation d'une seul frame du flux (Non-fini)</t>
  </si>
  <si>
    <t>7 mars 2022 au 13 mars 2022</t>
  </si>
  <si>
    <t>Semaine du 7 mars 2022</t>
  </si>
  <si>
    <t>8.1 Trouver et étudier une technologie de traitement d'image</t>
  </si>
  <si>
    <t>Semaine du 21 février 2022</t>
  </si>
  <si>
    <t>21 février 2022 au 27 février 2022</t>
  </si>
  <si>
    <t>14 février 2022 au 20 février 2022</t>
  </si>
  <si>
    <t>Semaine du 14 février 2022</t>
  </si>
  <si>
    <t>1.1 Étude des fiches techniques des drones</t>
  </si>
  <si>
    <t>1.2 Déterminer les points fort/faible de chaque option</t>
  </si>
  <si>
    <t>1.3 Choix du drone pour le développement</t>
  </si>
  <si>
    <t>2.1 Étude des SDK disponible</t>
  </si>
  <si>
    <t>2.2 Étude des languages de programmation disponible</t>
  </si>
  <si>
    <t>2.3 Trouver et étudier le logiciel de simulation</t>
  </si>
  <si>
    <t>3.1 Téléchargement et mise à jour de l'IDE</t>
  </si>
  <si>
    <t>Semaine du 7 février 2022</t>
  </si>
  <si>
    <t>28 janvier 2022 au 6 février 2022</t>
  </si>
  <si>
    <t>Semaine du 28 janvier 2022</t>
  </si>
  <si>
    <t>7 février au 13 février 2022</t>
  </si>
  <si>
    <t>3.2 Installation du simulateur</t>
  </si>
  <si>
    <t>3.3 Mise à jour de la manette du drone</t>
  </si>
  <si>
    <t>3.4 Mise à jour du drone</t>
  </si>
  <si>
    <t>3.5 Calibration du drone</t>
  </si>
  <si>
    <t>3.6 Documentation de l'environnement</t>
  </si>
  <si>
    <t>4.1 Mise en place un dépôt Git</t>
  </si>
  <si>
    <t>5.1 Conception de l'interface graphique</t>
  </si>
  <si>
    <t>5.2 Programmation de l'interface graphique</t>
  </si>
  <si>
    <t>4.2 Intégration du SDK dans un nouveau projet</t>
  </si>
  <si>
    <t>6.1 Trouver le module de déplacement dans le SDK</t>
  </si>
  <si>
    <t>6.2 Étudier les fonctions du module</t>
  </si>
  <si>
    <t>11.1 Tester l'intégration du SDK</t>
  </si>
  <si>
    <t>12.1 Documenter l'intégration du SDK</t>
  </si>
  <si>
    <t>12.3 Documenter le module de déplacement</t>
  </si>
  <si>
    <t>8.1: Étude sur la vision artificielle et le traitement d'images. Étude de la librairie OpenCV et création d'un programme de test sur cette même librairie.</t>
  </si>
  <si>
    <t>8.2 Intégrer la détection d'image dans l'application</t>
  </si>
  <si>
    <t>8.2: Ajout de la librairie OpenCV dans l'application du drone.</t>
  </si>
  <si>
    <t>8.1: La tâche a pris pratiquement le double du temps prévue. Par contre, le programme de test d'OpenCV n'était pas prévue, ce qui vient justifier le temps ajouté.</t>
  </si>
  <si>
    <t>14 mars 2022 au 20 mars 2022</t>
  </si>
  <si>
    <t>Semaine du 14 mars 2022</t>
  </si>
  <si>
    <t>8.2: Intégration d'OpenCV et prise de notes sur le processus. Création de code qui permet  de valider le chargement d'OpenCV et de code permettant des opérations de traitement d'images de base</t>
  </si>
  <si>
    <t>(Érosion, dilatation, etc.).</t>
  </si>
  <si>
    <t>21 mars 2022 au 27 mars 2022</t>
  </si>
  <si>
    <t>Semaine du 21 mars 2022</t>
  </si>
  <si>
    <t>8.3 Créer un algorithme qui effectue une action selon une image</t>
  </si>
  <si>
    <t>8.3: Création de code permettant la réalisation d'une action selon la pancarte détectée par le drone.</t>
  </si>
  <si>
    <t>8.2: Intégration de fonctionnalités d'OpenCV dans l'application du drone.</t>
  </si>
  <si>
    <t>3.6: Écriture de la documentation sur les logiciels et librairies de l'enironnement.</t>
  </si>
  <si>
    <t>28 mars 2022 au 3 avril 2022</t>
  </si>
  <si>
    <t>Semaine du 28 mars 2022</t>
  </si>
  <si>
    <t>8.3: Création de code qui permet de trouver l'angle vers laquelle la pancarte (flèche) pointe.</t>
  </si>
  <si>
    <t>La tâche 8.3 a été beaucoup plus longue que prévu.</t>
  </si>
  <si>
    <t>4 avril 2022 au 10 avril 2022</t>
  </si>
  <si>
    <t>Semaine du 4 avril 2022</t>
  </si>
  <si>
    <t>8.4 Calibrer le fonctionnement du module de déplacement et la caméra en symbiose</t>
  </si>
  <si>
    <t>8.3: Solidification de l'alorithme.</t>
  </si>
  <si>
    <t>8.4: Création du code qui combine les déplacements du drone et l'algorithme de détection d'images.</t>
  </si>
  <si>
    <t>5.1: Conception de l'interface graphique finale de l'application.</t>
  </si>
  <si>
    <t>5.2: Ajustement du code du côté graphique pour qu'il corresponde au nouvelle interface.</t>
  </si>
  <si>
    <t>11 avril 2022 au 17 avril 2022</t>
  </si>
  <si>
    <t>Semaine du 11 avril 2022</t>
  </si>
  <si>
    <t>9.1 Trouver et étudier une technologie permettant la détection de couleurs</t>
  </si>
  <si>
    <t>9.2 Intégrer la détection de couleurs</t>
  </si>
  <si>
    <t>11.4 Tester le module de la caméra</t>
  </si>
  <si>
    <t>11.2 Tester l'interface graphique</t>
  </si>
  <si>
    <t>11.5 Tester le suivi d'un parcours</t>
  </si>
  <si>
    <t>13.1 Centralisation des chaines de caractères</t>
  </si>
  <si>
    <t>8.4: Mise en place d'un système de confirmation de l'action a effectué</t>
  </si>
  <si>
    <t>9.1: Trouver les fonctions d'OpenCV permetttant le filtrage par couleurs</t>
  </si>
  <si>
    <t>9.2: Programmer la détection de la ligne verte</t>
  </si>
  <si>
    <t>11.4: Tester le zoom optique de la caméra</t>
  </si>
  <si>
    <t>11.2: Test de l'interface pour s'assurer qu'il n'y ait pas de bugs</t>
  </si>
  <si>
    <t>11.5: Test du suivi du parcours dynamique</t>
  </si>
  <si>
    <t>13.1: Centralisation des chaines de caractères pour faciliter le support de plusieurs langue</t>
  </si>
  <si>
    <t>18 avril 2022 au 24 avril 2022</t>
  </si>
  <si>
    <t>Semaine du 18 avril 2022</t>
  </si>
  <si>
    <t>9.3 Intégrer un algorithme de détection de formes</t>
  </si>
  <si>
    <t>9.4 Combiner la détection de couleurs et de formes</t>
  </si>
  <si>
    <t>9.5 Calibrer le module de déplacement et de détection de ligne en symbiose</t>
  </si>
  <si>
    <t>10.1 Recalibration du module de détection de ligne</t>
  </si>
  <si>
    <t>11.6 Tester le suivi d'une ligne</t>
  </si>
  <si>
    <t>11.7 Tester le sauvetage d'une balle</t>
  </si>
  <si>
    <t>12.6 Documenter le suivi d'une ligne</t>
  </si>
  <si>
    <t>12.7 Documenter le sauvetage d'une balle</t>
  </si>
  <si>
    <t>9.3: Programmer la détection de coins sur la ligne verte.</t>
  </si>
  <si>
    <t>9.4: Programmer la détection des coins sur le filtre vert de la ligne.</t>
  </si>
  <si>
    <t>9.5: Programmer les déplacements du drone selon la direction détectée de la ligne verte.</t>
  </si>
  <si>
    <t>10.1: Programmer la détection de la balle.</t>
  </si>
  <si>
    <t>11.6: Tester la détection de la ligne verte dans l'environnement réel.</t>
  </si>
  <si>
    <t>11.7: Tester la détection de la balle dans l'environnement réel.</t>
  </si>
  <si>
    <t>12.6: Documenter le code du suivi de ligne.</t>
  </si>
  <si>
    <t>12.7: Documenter le code de la détection de la balle.</t>
  </si>
  <si>
    <t>13.1: Ajout de chaines de caractères.</t>
  </si>
  <si>
    <t>6.3: Modification du module de déplacement du drone.</t>
  </si>
  <si>
    <t>11.5: Test du suivi de parcours dans l'environnement réel.</t>
  </si>
  <si>
    <t>25 avril 2022 au 1 mai 2022</t>
  </si>
  <si>
    <t>Semaine du 25 avril 2022</t>
  </si>
  <si>
    <t>10.2 Intégrer un algorithme de déplacement du drone vers un objet observé par la caméra</t>
  </si>
  <si>
    <t>10.2: Création de code permettant le déplacement du drone vers la balle</t>
  </si>
  <si>
    <t>6.3: Correction d'un bug lors de la rotation du drone sur l'axe du Yaw</t>
  </si>
  <si>
    <t>11.5: Test du parcours dynamique, ajustement du parcours dynamique, ajustement de la détection des pancartes</t>
  </si>
  <si>
    <t>11.6: Test du suivi de ligne, ajout d'un procédure permettant au drone de se placer sur la ligne avant de la suivre</t>
  </si>
  <si>
    <t>11.7: Test du sauvetage de la balle, ajustement de la détection selon l'environnement réel</t>
  </si>
  <si>
    <t>2 mai 2022 au 8 mai 2022</t>
  </si>
  <si>
    <t>Semaine du 2 mai 2022</t>
  </si>
  <si>
    <t>12.2 Documenter l'interface graphique</t>
  </si>
  <si>
    <t>11.5: Test du parcours dynamique et ajustement du code selon les résultats</t>
  </si>
  <si>
    <t>11.6: Test du suivi de ligne et ajustement du code selon les résultats</t>
  </si>
  <si>
    <t>11.1: Correction d'un crash lorsque l'application démarre et que le drone n'est pas allumé</t>
  </si>
  <si>
    <t>12.2: Documentation du code de l'interface graphique</t>
  </si>
  <si>
    <t>12.3: Documentation du code des déplacements du drone</t>
  </si>
  <si>
    <t>8.3: Expérimentation de la technologie OCR de ML KIT pour la reconnaissance des pancartes de l'objectif 1</t>
  </si>
  <si>
    <t>9 mai 2022 au 15 mai 2022</t>
  </si>
  <si>
    <t>Semaine du 9 mai 2022</t>
  </si>
  <si>
    <t>12.4 Documenter le module de la caméra</t>
  </si>
  <si>
    <t>12.5 Documenter le suivi d'un parcours</t>
  </si>
  <si>
    <t>16 mai 2022 au 22 mai 2022</t>
  </si>
  <si>
    <t>Semaine du 16 mai 2022</t>
  </si>
  <si>
    <t>13.2 Révision finale du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</si>
</sst>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h:mm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2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 applyBorder="1"/>
    <xf numFmtId="0" fontId="3" fillId="0" borderId="0" xfId="0" applyFont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2" fillId="0" borderId="2" xfId="0" applyFont="1" applyBorder="1"/>
    <xf numFmtId="164" fontId="0" fillId="0" borderId="13" xfId="0" applyNumberFormat="1" applyBorder="1"/>
    <xf numFmtId="164" fontId="0" fillId="0" borderId="14" xfId="0" applyNumberFormat="1" applyBorder="1"/>
    <xf numFmtId="0" fontId="0" fillId="0" borderId="16" xfId="0" applyBorder="1"/>
    <xf numFmtId="0" fontId="0" fillId="0" borderId="17" xfId="0" applyBorder="1"/>
    <xf numFmtId="165" fontId="0" fillId="0" borderId="1" xfId="0" applyNumberFormat="1" applyBorder="1"/>
    <xf numFmtId="165" fontId="0" fillId="0" borderId="0" xfId="0" applyNumberFormat="1" applyBorder="1"/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65" fontId="0" fillId="0" borderId="2" xfId="0" applyNumberFormat="1" applyBorder="1"/>
    <xf numFmtId="165" fontId="0" fillId="0" borderId="3" xfId="0" applyNumberFormat="1" applyBorder="1"/>
    <xf numFmtId="165" fontId="0" fillId="0" borderId="4" xfId="0" applyNumberFormat="1" applyBorder="1"/>
    <xf numFmtId="165" fontId="0" fillId="0" borderId="5" xfId="0" applyNumberFormat="1" applyBorder="1"/>
    <xf numFmtId="165" fontId="0" fillId="0" borderId="6" xfId="0" applyNumberFormat="1" applyBorder="1"/>
    <xf numFmtId="165" fontId="0" fillId="0" borderId="7" xfId="0" applyNumberFormat="1" applyBorder="1"/>
    <xf numFmtId="165" fontId="0" fillId="0" borderId="8" xfId="0" applyNumberFormat="1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165" fontId="0" fillId="0" borderId="1" xfId="0" applyNumberFormat="1" applyBorder="1" applyAlignment="1">
      <alignment horizontal="right"/>
    </xf>
    <xf numFmtId="165" fontId="0" fillId="0" borderId="19" xfId="0" applyNumberFormat="1" applyBorder="1"/>
    <xf numFmtId="165" fontId="0" fillId="0" borderId="19" xfId="0" applyNumberFormat="1" applyBorder="1" applyAlignment="1">
      <alignment horizontal="right"/>
    </xf>
    <xf numFmtId="165" fontId="0" fillId="0" borderId="22" xfId="0" applyNumberFormat="1" applyBorder="1"/>
    <xf numFmtId="0" fontId="5" fillId="0" borderId="15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5" fillId="0" borderId="18" xfId="0" applyFont="1" applyBorder="1" applyAlignment="1">
      <alignment horizontal="center"/>
    </xf>
  </cellXfs>
  <cellStyles count="1">
    <cellStyle name="Normal" xfId="0" builtinId="0"/>
  </cellStyles>
  <dxfs count="624"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</border>
    </dxf>
    <dxf>
      <numFmt numFmtId="165" formatCode="h:mm"/>
      <border diagonalUp="0" diagonalDown="0">
        <left/>
        <right style="medium">
          <color indexed="64"/>
        </right>
        <top/>
        <bottom/>
        <vertical/>
        <horizontal/>
      </border>
    </dxf>
    <dxf>
      <border diagonalUp="0" diagonalDown="0" outline="0">
        <left/>
        <right/>
        <top/>
        <bottom/>
      </border>
    </dxf>
    <dxf>
      <numFmt numFmtId="165" formatCode="h:mm"/>
    </dxf>
    <dxf>
      <border diagonalUp="0" diagonalDown="0" outline="0">
        <left/>
        <right/>
        <top/>
        <bottom/>
      </border>
    </dxf>
    <dxf>
      <numFmt numFmtId="165" formatCode="h:mm"/>
      <border diagonalUp="0" diagonalDown="0">
        <left style="medium">
          <color indexed="64"/>
        </left>
        <right/>
        <top/>
        <bottom/>
        <vertical/>
        <horizontal/>
      </border>
    </dxf>
    <dxf>
      <border diagonalUp="0" diagonalDown="0" outline="0">
        <left style="medium">
          <color indexed="64"/>
        </left>
        <right/>
        <top/>
        <bottom/>
      </border>
    </dxf>
    <dxf>
      <numFmt numFmtId="165" formatCode="h:mm"/>
      <border diagonalUp="0" diagonalDown="0">
        <left style="medium">
          <color indexed="64"/>
        </left>
        <right/>
        <top style="medium">
          <color indexed="64"/>
        </top>
        <bottom/>
        <vertical/>
        <horizontal/>
      </border>
    </dxf>
    <dxf>
      <border diagonalUp="0" diagonalDown="0" outline="0">
        <left/>
        <right style="medium">
          <color indexed="64"/>
        </right>
        <top/>
        <bottom/>
      </border>
    </dxf>
    <dxf>
      <numFmt numFmtId="165" formatCode="h:mm"/>
      <border diagonalUp="0" diagonalDown="0">
        <left style="medium">
          <color indexed="64"/>
        </left>
        <right/>
        <top style="medium">
          <color indexed="64"/>
        </top>
        <bottom/>
        <vertical/>
        <horizontal/>
      </border>
    </dxf>
    <dxf>
      <border diagonalUp="0" diagonalDown="0" outline="0">
        <left/>
        <right/>
        <top/>
        <bottom/>
      </border>
    </dxf>
    <dxf>
      <numFmt numFmtId="165" formatCode="h:mm"/>
      <border diagonalUp="0" diagonalDown="0">
        <left style="medium">
          <color indexed="64"/>
        </left>
        <right/>
        <top style="medium">
          <color indexed="64"/>
        </top>
        <bottom/>
        <vertical/>
        <horizontal/>
      </border>
    </dxf>
    <dxf>
      <border diagonalUp="0" diagonalDown="0" outline="0">
        <left/>
        <right/>
        <top/>
        <bottom/>
      </border>
    </dxf>
    <dxf>
      <numFmt numFmtId="165" formatCode="h:mm"/>
      <border diagonalUp="0" diagonalDown="0">
        <left style="medium">
          <color indexed="64"/>
        </left>
        <right/>
        <top style="medium">
          <color indexed="64"/>
        </top>
        <bottom/>
        <vertical/>
        <horizontal/>
      </border>
    </dxf>
    <dxf>
      <border diagonalUp="0" diagonalDown="0" outline="0">
        <left/>
        <right/>
        <top/>
        <bottom/>
      </border>
    </dxf>
    <dxf>
      <numFmt numFmtId="165" formatCode="h:mm"/>
      <border diagonalUp="0" diagonalDown="0">
        <left style="medium">
          <color indexed="64"/>
        </left>
        <right/>
        <top style="medium">
          <color indexed="64"/>
        </top>
        <bottom/>
        <vertical/>
        <horizontal/>
      </border>
    </dxf>
    <dxf>
      <border diagonalUp="0" diagonalDown="0" outline="0">
        <left/>
        <right/>
        <top/>
        <bottom/>
      </border>
    </dxf>
    <dxf>
      <numFmt numFmtId="165" formatCode="h:mm"/>
      <border diagonalUp="0" diagonalDown="0">
        <left style="medium">
          <color indexed="64"/>
        </left>
        <right/>
        <top style="medium">
          <color indexed="64"/>
        </top>
        <bottom/>
        <vertical/>
        <horizontal/>
      </border>
    </dxf>
    <dxf>
      <border diagonalUp="0" diagonalDown="0" outline="0">
        <left/>
        <right/>
        <top/>
        <bottom/>
      </border>
    </dxf>
    <dxf>
      <numFmt numFmtId="165" formatCode="h:mm"/>
      <border diagonalUp="0" diagonalDown="0">
        <left style="medium">
          <color indexed="64"/>
        </left>
        <right/>
        <top style="medium">
          <color indexed="64"/>
        </top>
        <bottom/>
        <vertical/>
        <horizontal/>
      </border>
    </dxf>
    <dxf>
      <border diagonalUp="0" diagonalDown="0" outline="0">
        <left style="medium">
          <color indexed="64"/>
        </left>
        <right/>
        <top/>
        <bottom/>
      </border>
    </dxf>
    <dxf>
      <border diagonalUp="0" diagonalDown="0">
        <left/>
        <right style="medium">
          <color indexed="64"/>
        </right>
        <top/>
        <bottom/>
        <vertical/>
        <horizontal/>
      </border>
    </dxf>
    <dxf>
      <border diagonalUp="0" diagonalDown="0" outline="0">
        <left/>
        <right style="medium">
          <color indexed="64"/>
        </right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 outline="0">
        <left/>
        <right/>
        <top/>
        <bottom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</border>
    </dxf>
    <dxf>
      <numFmt numFmtId="165" formatCode="h:mm"/>
      <border diagonalUp="0" diagonalDown="0">
        <left/>
        <right style="medium">
          <color indexed="64"/>
        </right>
        <top/>
        <bottom/>
        <vertical/>
        <horizontal/>
      </border>
    </dxf>
    <dxf>
      <border diagonalUp="0" diagonalDown="0" outline="0">
        <left/>
        <right/>
        <top/>
        <bottom/>
      </border>
    </dxf>
    <dxf>
      <numFmt numFmtId="165" formatCode="h:mm"/>
    </dxf>
    <dxf>
      <border diagonalUp="0" diagonalDown="0" outline="0">
        <left/>
        <right/>
        <top/>
        <bottom/>
      </border>
    </dxf>
    <dxf>
      <numFmt numFmtId="165" formatCode="h:mm"/>
      <border diagonalUp="0" diagonalDown="0">
        <left style="medium">
          <color indexed="64"/>
        </left>
        <right/>
        <top/>
        <bottom/>
        <vertical/>
        <horizontal/>
      </border>
    </dxf>
    <dxf>
      <border diagonalUp="0" diagonalDown="0" outline="0">
        <left style="medium">
          <color indexed="64"/>
        </left>
        <right/>
        <top/>
        <bottom/>
      </border>
    </dxf>
    <dxf>
      <numFmt numFmtId="165" formatCode="h:mm"/>
      <border diagonalUp="0" diagonalDown="0">
        <left style="medium">
          <color indexed="64"/>
        </left>
        <right/>
        <top style="medium">
          <color indexed="64"/>
        </top>
        <bottom/>
        <vertical/>
        <horizontal/>
      </border>
    </dxf>
    <dxf>
      <border diagonalUp="0" diagonalDown="0" outline="0">
        <left/>
        <right style="medium">
          <color indexed="64"/>
        </right>
        <top/>
        <bottom/>
      </border>
    </dxf>
    <dxf>
      <numFmt numFmtId="165" formatCode="h:mm"/>
      <border diagonalUp="0" diagonalDown="0">
        <left style="medium">
          <color indexed="64"/>
        </left>
        <right/>
        <top style="medium">
          <color indexed="64"/>
        </top>
        <bottom/>
        <vertical/>
        <horizontal/>
      </border>
    </dxf>
    <dxf>
      <border diagonalUp="0" diagonalDown="0" outline="0">
        <left/>
        <right/>
        <top/>
        <bottom/>
      </border>
    </dxf>
    <dxf>
      <numFmt numFmtId="165" formatCode="h:mm"/>
      <border diagonalUp="0" diagonalDown="0">
        <left style="medium">
          <color indexed="64"/>
        </left>
        <right/>
        <top style="medium">
          <color indexed="64"/>
        </top>
        <bottom/>
        <vertical/>
        <horizontal/>
      </border>
    </dxf>
    <dxf>
      <border diagonalUp="0" diagonalDown="0" outline="0">
        <left/>
        <right/>
        <top/>
        <bottom/>
      </border>
    </dxf>
    <dxf>
      <numFmt numFmtId="165" formatCode="h:mm"/>
      <border diagonalUp="0" diagonalDown="0">
        <left style="medium">
          <color indexed="64"/>
        </left>
        <right/>
        <top style="medium">
          <color indexed="64"/>
        </top>
        <bottom/>
        <vertical/>
        <horizontal/>
      </border>
    </dxf>
    <dxf>
      <border diagonalUp="0" diagonalDown="0" outline="0">
        <left/>
        <right/>
        <top/>
        <bottom/>
      </border>
    </dxf>
    <dxf>
      <numFmt numFmtId="165" formatCode="h:mm"/>
      <border diagonalUp="0" diagonalDown="0">
        <left style="medium">
          <color indexed="64"/>
        </left>
        <right/>
        <top style="medium">
          <color indexed="64"/>
        </top>
        <bottom/>
        <vertical/>
        <horizontal/>
      </border>
    </dxf>
    <dxf>
      <border diagonalUp="0" diagonalDown="0" outline="0">
        <left/>
        <right/>
        <top/>
        <bottom/>
      </border>
    </dxf>
    <dxf>
      <numFmt numFmtId="165" formatCode="h:mm"/>
      <border diagonalUp="0" diagonalDown="0">
        <left style="medium">
          <color indexed="64"/>
        </left>
        <right/>
        <top style="medium">
          <color indexed="64"/>
        </top>
        <bottom/>
        <vertical/>
        <horizontal/>
      </border>
    </dxf>
    <dxf>
      <border diagonalUp="0" diagonalDown="0" outline="0">
        <left/>
        <right/>
        <top/>
        <bottom/>
      </border>
    </dxf>
    <dxf>
      <numFmt numFmtId="165" formatCode="h:mm"/>
      <border diagonalUp="0" diagonalDown="0">
        <left style="medium">
          <color indexed="64"/>
        </left>
        <right/>
        <top style="medium">
          <color indexed="64"/>
        </top>
        <bottom/>
        <vertical/>
        <horizontal/>
      </border>
    </dxf>
    <dxf>
      <border diagonalUp="0" diagonalDown="0" outline="0">
        <left style="medium">
          <color indexed="64"/>
        </left>
        <right/>
        <top/>
        <bottom/>
      </border>
    </dxf>
    <dxf>
      <border diagonalUp="0" diagonalDown="0">
        <left/>
        <right style="medium">
          <color indexed="64"/>
        </right>
        <top/>
        <bottom/>
        <vertical/>
        <horizontal/>
      </border>
    </dxf>
    <dxf>
      <border diagonalUp="0" diagonalDown="0" outline="0">
        <left/>
        <right style="medium">
          <color indexed="64"/>
        </right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 outline="0">
        <left/>
        <right/>
        <top/>
        <bottom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numFmt numFmtId="165" formatCode="h:mm"/>
      <border diagonalUp="0" diagonalDown="0">
        <left/>
        <right style="medium">
          <color indexed="64"/>
        </right>
        <top/>
        <bottom/>
        <vertical/>
        <horizontal/>
      </border>
    </dxf>
    <dxf>
      <border diagonalUp="0" diagonalDown="0" outline="0">
        <left/>
        <right/>
        <top/>
        <bottom/>
      </border>
    </dxf>
    <dxf>
      <numFmt numFmtId="165" formatCode="h:mm"/>
    </dxf>
    <dxf>
      <border diagonalUp="0" diagonalDown="0" outline="0">
        <left/>
        <right/>
        <top/>
        <bottom/>
      </border>
    </dxf>
    <dxf>
      <numFmt numFmtId="165" formatCode="h:mm"/>
      <border diagonalUp="0" diagonalDown="0">
        <left style="medium">
          <color indexed="64"/>
        </left>
        <right/>
        <top/>
        <bottom/>
        <vertical/>
        <horizontal/>
      </border>
    </dxf>
    <dxf>
      <border diagonalUp="0" diagonalDown="0" outline="0">
        <left style="medium">
          <color indexed="64"/>
        </left>
        <right/>
        <top/>
        <bottom/>
      </border>
    </dxf>
    <dxf>
      <numFmt numFmtId="165" formatCode="h:mm"/>
      <border diagonalUp="0" diagonalDown="0">
        <left style="medium">
          <color indexed="64"/>
        </left>
        <right/>
        <top style="medium">
          <color indexed="64"/>
        </top>
        <bottom/>
        <vertical/>
        <horizontal/>
      </border>
    </dxf>
    <dxf>
      <border diagonalUp="0" diagonalDown="0" outline="0">
        <left/>
        <right style="medium">
          <color indexed="64"/>
        </right>
        <top/>
        <bottom/>
      </border>
    </dxf>
    <dxf>
      <numFmt numFmtId="165" formatCode="h:mm"/>
      <border diagonalUp="0" diagonalDown="0">
        <left style="medium">
          <color indexed="64"/>
        </left>
        <right/>
        <top style="medium">
          <color indexed="64"/>
        </top>
        <bottom/>
        <vertical/>
        <horizontal/>
      </border>
    </dxf>
    <dxf>
      <border diagonalUp="0" diagonalDown="0" outline="0">
        <left/>
        <right/>
        <top/>
        <bottom/>
      </border>
    </dxf>
    <dxf>
      <numFmt numFmtId="165" formatCode="h:mm"/>
      <border diagonalUp="0" diagonalDown="0">
        <left style="medium">
          <color indexed="64"/>
        </left>
        <right/>
        <top style="medium">
          <color indexed="64"/>
        </top>
        <bottom/>
        <vertical/>
        <horizontal/>
      </border>
    </dxf>
    <dxf>
      <border diagonalUp="0" diagonalDown="0" outline="0">
        <left/>
        <right/>
        <top/>
        <bottom/>
      </border>
    </dxf>
    <dxf>
      <numFmt numFmtId="165" formatCode="h:mm"/>
      <border diagonalUp="0" diagonalDown="0">
        <left style="medium">
          <color indexed="64"/>
        </left>
        <right/>
        <top style="medium">
          <color indexed="64"/>
        </top>
        <bottom/>
        <vertical/>
        <horizontal/>
      </border>
    </dxf>
    <dxf>
      <border diagonalUp="0" diagonalDown="0" outline="0">
        <left/>
        <right/>
        <top/>
        <bottom/>
      </border>
    </dxf>
    <dxf>
      <numFmt numFmtId="165" formatCode="h:mm"/>
      <border diagonalUp="0" diagonalDown="0">
        <left style="medium">
          <color indexed="64"/>
        </left>
        <right/>
        <top style="medium">
          <color indexed="64"/>
        </top>
        <bottom/>
        <vertical/>
        <horizontal/>
      </border>
    </dxf>
    <dxf>
      <border diagonalUp="0" diagonalDown="0" outline="0">
        <left/>
        <right/>
        <top/>
        <bottom/>
      </border>
    </dxf>
    <dxf>
      <numFmt numFmtId="165" formatCode="h:mm"/>
      <border diagonalUp="0" diagonalDown="0">
        <left style="medium">
          <color indexed="64"/>
        </left>
        <right/>
        <top style="medium">
          <color indexed="64"/>
        </top>
        <bottom/>
        <vertical/>
        <horizontal/>
      </border>
    </dxf>
    <dxf>
      <border diagonalUp="0" diagonalDown="0" outline="0">
        <left/>
        <right/>
        <top/>
        <bottom/>
      </border>
    </dxf>
    <dxf>
      <numFmt numFmtId="165" formatCode="h:mm"/>
      <border diagonalUp="0" diagonalDown="0">
        <left style="medium">
          <color indexed="64"/>
        </left>
        <right/>
        <top style="medium">
          <color indexed="64"/>
        </top>
        <bottom/>
        <vertical/>
        <horizontal/>
      </border>
    </dxf>
    <dxf>
      <border diagonalUp="0" diagonalDown="0" outline="0">
        <left style="medium">
          <color indexed="64"/>
        </left>
        <right/>
        <top/>
        <bottom/>
      </border>
    </dxf>
    <dxf>
      <border diagonalUp="0" diagonalDown="0">
        <left/>
        <right style="medium">
          <color indexed="64"/>
        </right>
        <top/>
        <bottom/>
        <vertical/>
        <horizontal/>
      </border>
    </dxf>
    <dxf>
      <border diagonalUp="0" diagonalDown="0" outline="0">
        <left/>
        <right style="medium">
          <color indexed="64"/>
        </right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 outline="0">
        <left/>
        <right/>
        <top/>
        <bottom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</border>
    </dxf>
    <dxf>
      <numFmt numFmtId="165" formatCode="h:mm"/>
      <border diagonalUp="0" diagonalDown="0">
        <left/>
        <right style="medium">
          <color indexed="64"/>
        </right>
        <top/>
        <bottom/>
        <vertical/>
        <horizontal/>
      </border>
    </dxf>
    <dxf>
      <border diagonalUp="0" diagonalDown="0" outline="0">
        <left/>
        <right/>
        <top/>
        <bottom/>
      </border>
    </dxf>
    <dxf>
      <numFmt numFmtId="165" formatCode="h:mm"/>
    </dxf>
    <dxf>
      <border diagonalUp="0" diagonalDown="0" outline="0">
        <left/>
        <right/>
        <top/>
        <bottom/>
      </border>
    </dxf>
    <dxf>
      <numFmt numFmtId="165" formatCode="h:mm"/>
      <border diagonalUp="0" diagonalDown="0">
        <left style="medium">
          <color indexed="64"/>
        </left>
        <right/>
        <top/>
        <bottom/>
        <vertical/>
        <horizontal/>
      </border>
    </dxf>
    <dxf>
      <border diagonalUp="0" diagonalDown="0" outline="0">
        <left style="medium">
          <color indexed="64"/>
        </left>
        <right/>
        <top/>
        <bottom/>
      </border>
    </dxf>
    <dxf>
      <numFmt numFmtId="165" formatCode="h:mm"/>
      <border diagonalUp="0" diagonalDown="0">
        <left style="medium">
          <color indexed="64"/>
        </left>
        <right/>
        <top style="medium">
          <color indexed="64"/>
        </top>
        <bottom/>
        <vertical/>
        <horizontal/>
      </border>
    </dxf>
    <dxf>
      <border diagonalUp="0" diagonalDown="0" outline="0">
        <left/>
        <right style="medium">
          <color indexed="64"/>
        </right>
        <top/>
        <bottom/>
      </border>
    </dxf>
    <dxf>
      <numFmt numFmtId="165" formatCode="h:mm"/>
      <border diagonalUp="0" diagonalDown="0">
        <left style="medium">
          <color indexed="64"/>
        </left>
        <right/>
        <top style="medium">
          <color indexed="64"/>
        </top>
        <bottom/>
        <vertical/>
        <horizontal/>
      </border>
    </dxf>
    <dxf>
      <border diagonalUp="0" diagonalDown="0" outline="0">
        <left/>
        <right/>
        <top/>
        <bottom/>
      </border>
    </dxf>
    <dxf>
      <numFmt numFmtId="165" formatCode="h:mm"/>
      <border diagonalUp="0" diagonalDown="0">
        <left style="medium">
          <color indexed="64"/>
        </left>
        <right/>
        <top style="medium">
          <color indexed="64"/>
        </top>
        <bottom/>
        <vertical/>
        <horizontal/>
      </border>
    </dxf>
    <dxf>
      <border diagonalUp="0" diagonalDown="0" outline="0">
        <left/>
        <right/>
        <top/>
        <bottom/>
      </border>
    </dxf>
    <dxf>
      <numFmt numFmtId="165" formatCode="h:mm"/>
      <border diagonalUp="0" diagonalDown="0">
        <left style="medium">
          <color indexed="64"/>
        </left>
        <right/>
        <top style="medium">
          <color indexed="64"/>
        </top>
        <bottom/>
        <vertical/>
        <horizontal/>
      </border>
    </dxf>
    <dxf>
      <border diagonalUp="0" diagonalDown="0" outline="0">
        <left/>
        <right/>
        <top/>
        <bottom/>
      </border>
    </dxf>
    <dxf>
      <numFmt numFmtId="165" formatCode="h:mm"/>
      <border diagonalUp="0" diagonalDown="0">
        <left style="medium">
          <color indexed="64"/>
        </left>
        <right/>
        <top style="medium">
          <color indexed="64"/>
        </top>
        <bottom/>
        <vertical/>
        <horizontal/>
      </border>
    </dxf>
    <dxf>
      <border diagonalUp="0" diagonalDown="0" outline="0">
        <left/>
        <right/>
        <top/>
        <bottom/>
      </border>
    </dxf>
    <dxf>
      <numFmt numFmtId="165" formatCode="h:mm"/>
      <border diagonalUp="0" diagonalDown="0">
        <left style="medium">
          <color indexed="64"/>
        </left>
        <right/>
        <top style="medium">
          <color indexed="64"/>
        </top>
        <bottom/>
        <vertical/>
        <horizontal/>
      </border>
    </dxf>
    <dxf>
      <border diagonalUp="0" diagonalDown="0" outline="0">
        <left/>
        <right/>
        <top/>
        <bottom/>
      </border>
    </dxf>
    <dxf>
      <numFmt numFmtId="165" formatCode="h:mm"/>
      <border diagonalUp="0" diagonalDown="0">
        <left style="medium">
          <color indexed="64"/>
        </left>
        <right/>
        <top style="medium">
          <color indexed="64"/>
        </top>
        <bottom/>
        <vertical/>
        <horizontal/>
      </border>
    </dxf>
    <dxf>
      <border diagonalUp="0" diagonalDown="0" outline="0">
        <left style="medium">
          <color indexed="64"/>
        </left>
        <right/>
        <top/>
        <bottom/>
      </border>
    </dxf>
    <dxf>
      <border diagonalUp="0" diagonalDown="0">
        <left/>
        <right style="medium">
          <color indexed="64"/>
        </right>
        <top/>
        <bottom/>
        <vertical/>
        <horizontal/>
      </border>
    </dxf>
    <dxf>
      <border diagonalUp="0" diagonalDown="0" outline="0">
        <left/>
        <right style="medium">
          <color indexed="64"/>
        </right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 outline="0">
        <left/>
        <right/>
        <top/>
        <bottom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</border>
    </dxf>
    <dxf>
      <numFmt numFmtId="165" formatCode="h:mm"/>
      <border diagonalUp="0" diagonalDown="0">
        <left/>
        <right style="medium">
          <color indexed="64"/>
        </right>
        <top/>
        <bottom/>
        <vertical/>
        <horizontal/>
      </border>
    </dxf>
    <dxf>
      <border diagonalUp="0" diagonalDown="0" outline="0">
        <left/>
        <right/>
        <top/>
        <bottom/>
      </border>
    </dxf>
    <dxf>
      <numFmt numFmtId="165" formatCode="h:mm"/>
    </dxf>
    <dxf>
      <border diagonalUp="0" diagonalDown="0" outline="0">
        <left/>
        <right/>
        <top/>
        <bottom/>
      </border>
    </dxf>
    <dxf>
      <numFmt numFmtId="165" formatCode="h:mm"/>
      <border diagonalUp="0" diagonalDown="0">
        <left style="medium">
          <color indexed="64"/>
        </left>
        <right/>
        <top/>
        <bottom/>
        <vertical/>
        <horizontal/>
      </border>
    </dxf>
    <dxf>
      <border diagonalUp="0" diagonalDown="0" outline="0">
        <left style="medium">
          <color indexed="64"/>
        </left>
        <right/>
        <top/>
        <bottom/>
      </border>
    </dxf>
    <dxf>
      <numFmt numFmtId="165" formatCode="h:mm"/>
      <border diagonalUp="0" diagonalDown="0">
        <left style="medium">
          <color indexed="64"/>
        </left>
        <right/>
        <top style="medium">
          <color indexed="64"/>
        </top>
        <bottom/>
        <vertical/>
        <horizontal/>
      </border>
    </dxf>
    <dxf>
      <border diagonalUp="0" diagonalDown="0" outline="0">
        <left/>
        <right style="medium">
          <color indexed="64"/>
        </right>
        <top/>
        <bottom/>
      </border>
    </dxf>
    <dxf>
      <numFmt numFmtId="165" formatCode="h:mm"/>
      <border diagonalUp="0" diagonalDown="0">
        <left style="medium">
          <color indexed="64"/>
        </left>
        <right/>
        <top style="medium">
          <color indexed="64"/>
        </top>
        <bottom/>
        <vertical/>
        <horizontal/>
      </border>
    </dxf>
    <dxf>
      <border diagonalUp="0" diagonalDown="0" outline="0">
        <left/>
        <right/>
        <top/>
        <bottom/>
      </border>
    </dxf>
    <dxf>
      <numFmt numFmtId="165" formatCode="h:mm"/>
      <border diagonalUp="0" diagonalDown="0">
        <left style="medium">
          <color indexed="64"/>
        </left>
        <right/>
        <top style="medium">
          <color indexed="64"/>
        </top>
        <bottom/>
        <vertical/>
        <horizontal/>
      </border>
    </dxf>
    <dxf>
      <border diagonalUp="0" diagonalDown="0" outline="0">
        <left/>
        <right/>
        <top/>
        <bottom/>
      </border>
    </dxf>
    <dxf>
      <numFmt numFmtId="165" formatCode="h:mm"/>
      <border diagonalUp="0" diagonalDown="0">
        <left style="medium">
          <color indexed="64"/>
        </left>
        <right/>
        <top style="medium">
          <color indexed="64"/>
        </top>
        <bottom/>
        <vertical/>
        <horizontal/>
      </border>
    </dxf>
    <dxf>
      <border diagonalUp="0" diagonalDown="0" outline="0">
        <left/>
        <right/>
        <top/>
        <bottom/>
      </border>
    </dxf>
    <dxf>
      <numFmt numFmtId="165" formatCode="h:mm"/>
      <border diagonalUp="0" diagonalDown="0">
        <left style="medium">
          <color indexed="64"/>
        </left>
        <right/>
        <top style="medium">
          <color indexed="64"/>
        </top>
        <bottom/>
        <vertical/>
        <horizontal/>
      </border>
    </dxf>
    <dxf>
      <border diagonalUp="0" diagonalDown="0" outline="0">
        <left/>
        <right/>
        <top/>
        <bottom/>
      </border>
    </dxf>
    <dxf>
      <numFmt numFmtId="165" formatCode="h:mm"/>
      <border diagonalUp="0" diagonalDown="0">
        <left style="medium">
          <color indexed="64"/>
        </left>
        <right/>
        <top style="medium">
          <color indexed="64"/>
        </top>
        <bottom/>
        <vertical/>
        <horizontal/>
      </border>
    </dxf>
    <dxf>
      <border diagonalUp="0" diagonalDown="0" outline="0">
        <left/>
        <right/>
        <top/>
        <bottom/>
      </border>
    </dxf>
    <dxf>
      <numFmt numFmtId="165" formatCode="h:mm"/>
      <border diagonalUp="0" diagonalDown="0">
        <left style="medium">
          <color indexed="64"/>
        </left>
        <right/>
        <top style="medium">
          <color indexed="64"/>
        </top>
        <bottom/>
        <vertical/>
        <horizontal/>
      </border>
    </dxf>
    <dxf>
      <border diagonalUp="0" diagonalDown="0" outline="0">
        <left style="medium">
          <color indexed="64"/>
        </left>
        <right/>
        <top/>
        <bottom/>
      </border>
    </dxf>
    <dxf>
      <border diagonalUp="0" diagonalDown="0">
        <left/>
        <right style="medium">
          <color indexed="64"/>
        </right>
        <top/>
        <bottom/>
        <vertical/>
        <horizontal/>
      </border>
    </dxf>
    <dxf>
      <border diagonalUp="0" diagonalDown="0" outline="0">
        <left/>
        <right style="medium">
          <color indexed="64"/>
        </right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 outline="0">
        <left/>
        <right/>
        <top/>
        <bottom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</border>
    </dxf>
    <dxf>
      <numFmt numFmtId="165" formatCode="h:mm"/>
      <border diagonalUp="0" diagonalDown="0">
        <left/>
        <right style="medium">
          <color indexed="64"/>
        </right>
        <top/>
        <bottom/>
        <vertical/>
        <horizontal/>
      </border>
    </dxf>
    <dxf>
      <border diagonalUp="0" diagonalDown="0" outline="0">
        <left/>
        <right/>
        <top/>
        <bottom/>
      </border>
    </dxf>
    <dxf>
      <numFmt numFmtId="165" formatCode="h:mm"/>
    </dxf>
    <dxf>
      <border diagonalUp="0" diagonalDown="0" outline="0">
        <left/>
        <right/>
        <top/>
        <bottom/>
      </border>
    </dxf>
    <dxf>
      <numFmt numFmtId="165" formatCode="h:mm"/>
      <border diagonalUp="0" diagonalDown="0">
        <left style="medium">
          <color indexed="64"/>
        </left>
        <right/>
        <top/>
        <bottom/>
        <vertical/>
        <horizontal/>
      </border>
    </dxf>
    <dxf>
      <border diagonalUp="0" diagonalDown="0" outline="0">
        <left style="medium">
          <color indexed="64"/>
        </left>
        <right/>
        <top/>
        <bottom/>
      </border>
    </dxf>
    <dxf>
      <numFmt numFmtId="165" formatCode="h:mm"/>
      <border diagonalUp="0" diagonalDown="0">
        <left style="medium">
          <color indexed="64"/>
        </left>
        <right/>
        <top style="medium">
          <color indexed="64"/>
        </top>
        <bottom/>
        <vertical/>
        <horizontal/>
      </border>
    </dxf>
    <dxf>
      <border diagonalUp="0" diagonalDown="0" outline="0">
        <left/>
        <right style="medium">
          <color indexed="64"/>
        </right>
        <top/>
        <bottom/>
      </border>
    </dxf>
    <dxf>
      <numFmt numFmtId="165" formatCode="h:mm"/>
      <border diagonalUp="0" diagonalDown="0">
        <left style="medium">
          <color indexed="64"/>
        </left>
        <right/>
        <top style="medium">
          <color indexed="64"/>
        </top>
        <bottom/>
        <vertical/>
        <horizontal/>
      </border>
    </dxf>
    <dxf>
      <border diagonalUp="0" diagonalDown="0" outline="0">
        <left/>
        <right/>
        <top/>
        <bottom/>
      </border>
    </dxf>
    <dxf>
      <numFmt numFmtId="165" formatCode="h:mm"/>
      <border diagonalUp="0" diagonalDown="0">
        <left style="medium">
          <color indexed="64"/>
        </left>
        <right/>
        <top style="medium">
          <color indexed="64"/>
        </top>
        <bottom/>
        <vertical/>
        <horizontal/>
      </border>
    </dxf>
    <dxf>
      <border diagonalUp="0" diagonalDown="0" outline="0">
        <left/>
        <right/>
        <top/>
        <bottom/>
      </border>
    </dxf>
    <dxf>
      <numFmt numFmtId="165" formatCode="h:mm"/>
      <border diagonalUp="0" diagonalDown="0">
        <left style="medium">
          <color indexed="64"/>
        </left>
        <right/>
        <top style="medium">
          <color indexed="64"/>
        </top>
        <bottom/>
        <vertical/>
        <horizontal/>
      </border>
    </dxf>
    <dxf>
      <border diagonalUp="0" diagonalDown="0" outline="0">
        <left/>
        <right/>
        <top/>
        <bottom/>
      </border>
    </dxf>
    <dxf>
      <numFmt numFmtId="165" formatCode="h:mm"/>
      <border diagonalUp="0" diagonalDown="0">
        <left style="medium">
          <color indexed="64"/>
        </left>
        <right/>
        <top style="medium">
          <color indexed="64"/>
        </top>
        <bottom/>
        <vertical/>
        <horizontal/>
      </border>
    </dxf>
    <dxf>
      <border diagonalUp="0" diagonalDown="0" outline="0">
        <left/>
        <right/>
        <top/>
        <bottom/>
      </border>
    </dxf>
    <dxf>
      <numFmt numFmtId="165" formatCode="h:mm"/>
      <border diagonalUp="0" diagonalDown="0">
        <left style="medium">
          <color indexed="64"/>
        </left>
        <right/>
        <top style="medium">
          <color indexed="64"/>
        </top>
        <bottom/>
        <vertical/>
        <horizontal/>
      </border>
    </dxf>
    <dxf>
      <border diagonalUp="0" diagonalDown="0" outline="0">
        <left/>
        <right/>
        <top/>
        <bottom/>
      </border>
    </dxf>
    <dxf>
      <numFmt numFmtId="165" formatCode="h:mm"/>
      <border diagonalUp="0" diagonalDown="0">
        <left style="medium">
          <color indexed="64"/>
        </left>
        <right/>
        <top style="medium">
          <color indexed="64"/>
        </top>
        <bottom/>
        <vertical/>
        <horizontal/>
      </border>
    </dxf>
    <dxf>
      <border diagonalUp="0" diagonalDown="0" outline="0">
        <left style="medium">
          <color indexed="64"/>
        </left>
        <right/>
        <top/>
        <bottom/>
      </border>
    </dxf>
    <dxf>
      <border diagonalUp="0" diagonalDown="0">
        <left/>
        <right style="medium">
          <color indexed="64"/>
        </right>
        <top/>
        <bottom/>
        <vertical/>
        <horizontal/>
      </border>
    </dxf>
    <dxf>
      <border diagonalUp="0" diagonalDown="0" outline="0">
        <left/>
        <right style="medium">
          <color indexed="64"/>
        </right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 outline="0">
        <left/>
        <right/>
        <top/>
        <bottom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</border>
    </dxf>
    <dxf>
      <numFmt numFmtId="165" formatCode="h:mm"/>
      <border diagonalUp="0" diagonalDown="0">
        <left/>
        <right style="medium">
          <color indexed="64"/>
        </right>
        <top/>
        <bottom/>
        <vertical/>
        <horizontal/>
      </border>
    </dxf>
    <dxf>
      <border diagonalUp="0" diagonalDown="0" outline="0">
        <left/>
        <right/>
        <top/>
        <bottom/>
      </border>
    </dxf>
    <dxf>
      <numFmt numFmtId="165" formatCode="h:mm"/>
    </dxf>
    <dxf>
      <border diagonalUp="0" diagonalDown="0" outline="0">
        <left/>
        <right/>
        <top/>
        <bottom/>
      </border>
    </dxf>
    <dxf>
      <numFmt numFmtId="165" formatCode="h:mm"/>
      <border diagonalUp="0" diagonalDown="0">
        <left style="medium">
          <color indexed="64"/>
        </left>
        <right/>
        <top/>
        <bottom/>
        <vertical/>
        <horizontal/>
      </border>
    </dxf>
    <dxf>
      <border diagonalUp="0" diagonalDown="0" outline="0">
        <left style="medium">
          <color indexed="64"/>
        </left>
        <right/>
        <top/>
        <bottom/>
      </border>
    </dxf>
    <dxf>
      <numFmt numFmtId="165" formatCode="h:mm"/>
      <border diagonalUp="0" diagonalDown="0">
        <left style="medium">
          <color indexed="64"/>
        </left>
        <right/>
        <top style="medium">
          <color indexed="64"/>
        </top>
        <bottom/>
        <vertical/>
        <horizontal/>
      </border>
    </dxf>
    <dxf>
      <border diagonalUp="0" diagonalDown="0" outline="0">
        <left/>
        <right style="medium">
          <color indexed="64"/>
        </right>
        <top/>
        <bottom/>
      </border>
    </dxf>
    <dxf>
      <numFmt numFmtId="165" formatCode="h:mm"/>
      <border diagonalUp="0" diagonalDown="0">
        <left style="medium">
          <color indexed="64"/>
        </left>
        <right/>
        <top style="medium">
          <color indexed="64"/>
        </top>
        <bottom/>
        <vertical/>
        <horizontal/>
      </border>
    </dxf>
    <dxf>
      <border diagonalUp="0" diagonalDown="0" outline="0">
        <left/>
        <right/>
        <top/>
        <bottom/>
      </border>
    </dxf>
    <dxf>
      <numFmt numFmtId="165" formatCode="h:mm"/>
      <border diagonalUp="0" diagonalDown="0">
        <left style="medium">
          <color indexed="64"/>
        </left>
        <right/>
        <top style="medium">
          <color indexed="64"/>
        </top>
        <bottom/>
        <vertical/>
        <horizontal/>
      </border>
    </dxf>
    <dxf>
      <border diagonalUp="0" diagonalDown="0" outline="0">
        <left/>
        <right/>
        <top/>
        <bottom/>
      </border>
    </dxf>
    <dxf>
      <numFmt numFmtId="165" formatCode="h:mm"/>
      <border diagonalUp="0" diagonalDown="0">
        <left style="medium">
          <color indexed="64"/>
        </left>
        <right/>
        <top style="medium">
          <color indexed="64"/>
        </top>
        <bottom/>
        <vertical/>
        <horizontal/>
      </border>
    </dxf>
    <dxf>
      <border diagonalUp="0" diagonalDown="0" outline="0">
        <left/>
        <right/>
        <top/>
        <bottom/>
      </border>
    </dxf>
    <dxf>
      <numFmt numFmtId="165" formatCode="h:mm"/>
      <border diagonalUp="0" diagonalDown="0" outline="0">
        <left/>
        <right/>
        <top style="medium">
          <color indexed="64"/>
        </top>
        <bottom/>
      </border>
    </dxf>
    <dxf>
      <border diagonalUp="0" diagonalDown="0" outline="0">
        <left/>
        <right/>
        <top/>
        <bottom/>
      </border>
    </dxf>
    <dxf>
      <numFmt numFmtId="165" formatCode="h:mm"/>
      <alignment horizontal="right" vertical="bottom" textRotation="0" wrapText="0" indent="0" justifyLastLine="0" shrinkToFit="0" readingOrder="0"/>
      <border diagonalUp="0" diagonalDown="0">
        <left style="medium">
          <color indexed="64"/>
        </left>
        <right/>
        <top style="medium">
          <color indexed="64"/>
        </top>
        <bottom/>
        <vertical/>
        <horizontal/>
      </border>
    </dxf>
    <dxf>
      <border diagonalUp="0" diagonalDown="0" outline="0">
        <left/>
        <right/>
        <top/>
        <bottom/>
      </border>
    </dxf>
    <dxf>
      <numFmt numFmtId="165" formatCode="h:mm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/>
      </border>
    </dxf>
    <dxf>
      <border diagonalUp="0" diagonalDown="0" outline="0">
        <left style="medium">
          <color indexed="64"/>
        </left>
        <right/>
        <top/>
        <bottom/>
      </border>
    </dxf>
    <dxf>
      <border diagonalUp="0" diagonalDown="0">
        <left/>
        <right style="medium">
          <color indexed="64"/>
        </right>
        <top/>
        <bottom/>
        <vertical/>
        <horizontal/>
      </border>
    </dxf>
    <dxf>
      <border diagonalUp="0" diagonalDown="0" outline="0">
        <left/>
        <right style="medium">
          <color indexed="64"/>
        </right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 outline="0">
        <left/>
        <right/>
        <top/>
        <bottom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</border>
    </dxf>
    <dxf>
      <numFmt numFmtId="165" formatCode="h:mm"/>
      <border diagonalUp="0" diagonalDown="0">
        <left/>
        <right style="medium">
          <color indexed="64"/>
        </right>
        <top/>
        <bottom/>
        <vertical/>
        <horizontal/>
      </border>
    </dxf>
    <dxf>
      <border diagonalUp="0" diagonalDown="0" outline="0">
        <left/>
        <right/>
        <top/>
        <bottom/>
      </border>
    </dxf>
    <dxf>
      <numFmt numFmtId="165" formatCode="h:mm"/>
    </dxf>
    <dxf>
      <border diagonalUp="0" diagonalDown="0" outline="0">
        <left/>
        <right/>
        <top/>
        <bottom/>
      </border>
    </dxf>
    <dxf>
      <numFmt numFmtId="165" formatCode="h:mm"/>
      <border diagonalUp="0" diagonalDown="0">
        <left style="medium">
          <color indexed="64"/>
        </left>
        <right/>
        <top/>
        <bottom/>
        <vertical/>
        <horizontal/>
      </border>
    </dxf>
    <dxf>
      <border diagonalUp="0" diagonalDown="0" outline="0">
        <left style="medium">
          <color indexed="64"/>
        </left>
        <right/>
        <top/>
        <bottom/>
      </border>
    </dxf>
    <dxf>
      <numFmt numFmtId="165" formatCode="h:mm"/>
      <border diagonalUp="0" diagonalDown="0">
        <left style="medium">
          <color indexed="64"/>
        </left>
        <right/>
        <top style="medium">
          <color indexed="64"/>
        </top>
        <bottom/>
        <vertical/>
        <horizontal/>
      </border>
    </dxf>
    <dxf>
      <border diagonalUp="0" diagonalDown="0" outline="0">
        <left/>
        <right style="medium">
          <color indexed="64"/>
        </right>
        <top/>
        <bottom/>
      </border>
    </dxf>
    <dxf>
      <numFmt numFmtId="165" formatCode="h:mm"/>
      <border diagonalUp="0" diagonalDown="0">
        <left style="medium">
          <color indexed="64"/>
        </left>
        <right/>
        <top style="medium">
          <color indexed="64"/>
        </top>
        <bottom/>
        <vertical/>
        <horizontal/>
      </border>
    </dxf>
    <dxf>
      <border diagonalUp="0" diagonalDown="0" outline="0">
        <left/>
        <right/>
        <top/>
        <bottom/>
      </border>
    </dxf>
    <dxf>
      <numFmt numFmtId="165" formatCode="h:mm"/>
      <border diagonalUp="0" diagonalDown="0">
        <left style="medium">
          <color indexed="64"/>
        </left>
        <right/>
        <top style="medium">
          <color indexed="64"/>
        </top>
        <bottom/>
        <vertical/>
        <horizontal/>
      </border>
    </dxf>
    <dxf>
      <border diagonalUp="0" diagonalDown="0" outline="0">
        <left/>
        <right/>
        <top/>
        <bottom/>
      </border>
    </dxf>
    <dxf>
      <numFmt numFmtId="165" formatCode="h:mm"/>
      <border diagonalUp="0" diagonalDown="0">
        <left style="medium">
          <color indexed="64"/>
        </left>
        <right/>
        <top style="medium">
          <color indexed="64"/>
        </top>
        <bottom/>
        <vertical/>
        <horizontal/>
      </border>
    </dxf>
    <dxf>
      <border diagonalUp="0" diagonalDown="0" outline="0">
        <left/>
        <right/>
        <top/>
        <bottom/>
      </border>
    </dxf>
    <dxf>
      <numFmt numFmtId="165" formatCode="h:mm"/>
      <border diagonalUp="0" diagonalDown="0" outline="0">
        <left/>
        <right/>
        <top style="medium">
          <color indexed="64"/>
        </top>
        <bottom/>
      </border>
    </dxf>
    <dxf>
      <border diagonalUp="0" diagonalDown="0" outline="0">
        <left/>
        <right/>
        <top/>
        <bottom/>
      </border>
    </dxf>
    <dxf>
      <numFmt numFmtId="165" formatCode="h:mm"/>
      <alignment horizontal="right" vertical="bottom" textRotation="0" wrapText="0" indent="0" justifyLastLine="0" shrinkToFit="0" readingOrder="0"/>
      <border diagonalUp="0" diagonalDown="0">
        <left style="medium">
          <color indexed="64"/>
        </left>
        <right/>
        <top style="medium">
          <color indexed="64"/>
        </top>
        <bottom/>
        <vertical/>
        <horizontal/>
      </border>
    </dxf>
    <dxf>
      <border diagonalUp="0" diagonalDown="0" outline="0">
        <left/>
        <right/>
        <top/>
        <bottom/>
      </border>
    </dxf>
    <dxf>
      <numFmt numFmtId="165" formatCode="h:mm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/>
      </border>
    </dxf>
    <dxf>
      <border diagonalUp="0" diagonalDown="0" outline="0">
        <left style="medium">
          <color indexed="64"/>
        </left>
        <right/>
        <top/>
        <bottom/>
      </border>
    </dxf>
    <dxf>
      <border diagonalUp="0" diagonalDown="0">
        <left/>
        <right style="medium">
          <color indexed="64"/>
        </right>
        <top/>
        <bottom/>
        <vertical/>
        <horizontal/>
      </border>
    </dxf>
    <dxf>
      <border diagonalUp="0" diagonalDown="0" outline="0">
        <left/>
        <right style="medium">
          <color indexed="64"/>
        </right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 outline="0">
        <left/>
        <right/>
        <top/>
        <bottom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</border>
    </dxf>
    <dxf>
      <numFmt numFmtId="165" formatCode="h:mm"/>
      <border diagonalUp="0" diagonalDown="0">
        <left/>
        <right style="medium">
          <color indexed="64"/>
        </right>
        <top/>
        <bottom/>
        <vertical/>
        <horizontal/>
      </border>
    </dxf>
    <dxf>
      <border diagonalUp="0" diagonalDown="0" outline="0">
        <left/>
        <right/>
        <top/>
        <bottom/>
      </border>
    </dxf>
    <dxf>
      <numFmt numFmtId="165" formatCode="h:mm"/>
    </dxf>
    <dxf>
      <border diagonalUp="0" diagonalDown="0" outline="0">
        <left/>
        <right/>
        <top/>
        <bottom/>
      </border>
    </dxf>
    <dxf>
      <numFmt numFmtId="165" formatCode="h:mm"/>
      <border diagonalUp="0" diagonalDown="0">
        <left style="medium">
          <color indexed="64"/>
        </left>
        <right/>
        <top/>
        <bottom/>
        <vertical/>
        <horizontal/>
      </border>
    </dxf>
    <dxf>
      <border diagonalUp="0" diagonalDown="0" outline="0">
        <left style="medium">
          <color indexed="64"/>
        </left>
        <right/>
        <top/>
        <bottom/>
      </border>
    </dxf>
    <dxf>
      <numFmt numFmtId="165" formatCode="h:mm"/>
      <border diagonalUp="0" diagonalDown="0">
        <left style="medium">
          <color indexed="64"/>
        </left>
        <right/>
        <top style="medium">
          <color indexed="64"/>
        </top>
        <bottom/>
        <vertical/>
        <horizontal/>
      </border>
    </dxf>
    <dxf>
      <border diagonalUp="0" diagonalDown="0" outline="0">
        <left/>
        <right style="medium">
          <color indexed="64"/>
        </right>
        <top/>
        <bottom/>
      </border>
    </dxf>
    <dxf>
      <numFmt numFmtId="165" formatCode="h:mm"/>
      <border diagonalUp="0" diagonalDown="0">
        <left style="medium">
          <color indexed="64"/>
        </left>
        <right/>
        <top style="medium">
          <color indexed="64"/>
        </top>
        <bottom/>
        <vertical/>
        <horizontal/>
      </border>
    </dxf>
    <dxf>
      <border diagonalUp="0" diagonalDown="0" outline="0">
        <left/>
        <right/>
        <top/>
        <bottom/>
      </border>
    </dxf>
    <dxf>
      <numFmt numFmtId="165" formatCode="h:mm"/>
      <border diagonalUp="0" diagonalDown="0">
        <left style="medium">
          <color indexed="64"/>
        </left>
        <right/>
        <top style="medium">
          <color indexed="64"/>
        </top>
        <bottom/>
        <vertical/>
        <horizontal/>
      </border>
    </dxf>
    <dxf>
      <border diagonalUp="0" diagonalDown="0" outline="0">
        <left/>
        <right/>
        <top/>
        <bottom/>
      </border>
    </dxf>
    <dxf>
      <numFmt numFmtId="165" formatCode="h:mm"/>
      <border diagonalUp="0" diagonalDown="0">
        <left style="medium">
          <color indexed="64"/>
        </left>
        <right/>
        <top style="medium">
          <color indexed="64"/>
        </top>
        <bottom/>
        <vertical/>
        <horizontal/>
      </border>
    </dxf>
    <dxf>
      <border diagonalUp="0" diagonalDown="0" outline="0">
        <left/>
        <right/>
        <top/>
        <bottom/>
      </border>
    </dxf>
    <dxf>
      <numFmt numFmtId="165" formatCode="h:mm"/>
      <border diagonalUp="0" diagonalDown="0" outline="0">
        <left/>
        <right/>
        <top style="medium">
          <color indexed="64"/>
        </top>
        <bottom/>
      </border>
    </dxf>
    <dxf>
      <border diagonalUp="0" diagonalDown="0" outline="0">
        <left/>
        <right/>
        <top/>
        <bottom/>
      </border>
    </dxf>
    <dxf>
      <numFmt numFmtId="165" formatCode="h:mm"/>
      <alignment horizontal="right" vertical="bottom" textRotation="0" wrapText="0" indent="0" justifyLastLine="0" shrinkToFit="0" readingOrder="0"/>
      <border diagonalUp="0" diagonalDown="0">
        <left style="medium">
          <color indexed="64"/>
        </left>
        <right/>
        <top style="medium">
          <color indexed="64"/>
        </top>
        <bottom/>
        <vertical/>
        <horizontal/>
      </border>
    </dxf>
    <dxf>
      <border diagonalUp="0" diagonalDown="0" outline="0">
        <left/>
        <right/>
        <top/>
        <bottom/>
      </border>
    </dxf>
    <dxf>
      <numFmt numFmtId="165" formatCode="h:mm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/>
      </border>
    </dxf>
    <dxf>
      <border diagonalUp="0" diagonalDown="0" outline="0">
        <left style="medium">
          <color indexed="64"/>
        </left>
        <right/>
        <top/>
        <bottom/>
      </border>
    </dxf>
    <dxf>
      <border diagonalUp="0" diagonalDown="0">
        <left/>
        <right style="medium">
          <color indexed="64"/>
        </right>
        <top/>
        <bottom/>
        <vertical/>
        <horizontal/>
      </border>
    </dxf>
    <dxf>
      <border diagonalUp="0" diagonalDown="0" outline="0">
        <left/>
        <right style="medium">
          <color indexed="64"/>
        </right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 outline="0">
        <left/>
        <right/>
        <top/>
        <bottom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</border>
    </dxf>
    <dxf>
      <numFmt numFmtId="165" formatCode="h:mm"/>
      <border diagonalUp="0" diagonalDown="0">
        <left/>
        <right style="medium">
          <color indexed="64"/>
        </right>
        <top/>
        <bottom/>
        <vertical/>
        <horizontal/>
      </border>
    </dxf>
    <dxf>
      <border diagonalUp="0" diagonalDown="0" outline="0">
        <left/>
        <right/>
        <top/>
        <bottom/>
      </border>
    </dxf>
    <dxf>
      <numFmt numFmtId="165" formatCode="h:mm"/>
    </dxf>
    <dxf>
      <border diagonalUp="0" diagonalDown="0" outline="0">
        <left/>
        <right/>
        <top/>
        <bottom/>
      </border>
    </dxf>
    <dxf>
      <numFmt numFmtId="165" formatCode="h:mm"/>
      <border diagonalUp="0" diagonalDown="0">
        <left style="medium">
          <color indexed="64"/>
        </left>
        <right/>
        <top/>
        <bottom/>
        <vertical/>
        <horizontal/>
      </border>
    </dxf>
    <dxf>
      <border diagonalUp="0" diagonalDown="0" outline="0">
        <left style="medium">
          <color indexed="64"/>
        </left>
        <right/>
        <top/>
        <bottom/>
      </border>
    </dxf>
    <dxf>
      <numFmt numFmtId="165" formatCode="h:mm"/>
      <border diagonalUp="0" diagonalDown="0">
        <left style="medium">
          <color indexed="64"/>
        </left>
        <right/>
        <top style="medium">
          <color indexed="64"/>
        </top>
        <bottom/>
        <vertical/>
        <horizontal/>
      </border>
    </dxf>
    <dxf>
      <border diagonalUp="0" diagonalDown="0" outline="0">
        <left/>
        <right style="medium">
          <color indexed="64"/>
        </right>
        <top/>
        <bottom/>
      </border>
    </dxf>
    <dxf>
      <numFmt numFmtId="165" formatCode="h:mm"/>
      <border diagonalUp="0" diagonalDown="0">
        <left style="medium">
          <color indexed="64"/>
        </left>
        <right/>
        <top style="medium">
          <color indexed="64"/>
        </top>
        <bottom/>
        <vertical/>
        <horizontal/>
      </border>
    </dxf>
    <dxf>
      <border diagonalUp="0" diagonalDown="0" outline="0">
        <left/>
        <right/>
        <top/>
        <bottom/>
      </border>
    </dxf>
    <dxf>
      <numFmt numFmtId="165" formatCode="h:mm"/>
      <border diagonalUp="0" diagonalDown="0">
        <left style="medium">
          <color indexed="64"/>
        </left>
        <right/>
        <top style="medium">
          <color indexed="64"/>
        </top>
        <bottom/>
        <vertical/>
        <horizontal/>
      </border>
    </dxf>
    <dxf>
      <border diagonalUp="0" diagonalDown="0" outline="0">
        <left/>
        <right/>
        <top/>
        <bottom/>
      </border>
    </dxf>
    <dxf>
      <numFmt numFmtId="165" formatCode="h:mm"/>
      <border diagonalUp="0" diagonalDown="0">
        <left style="medium">
          <color indexed="64"/>
        </left>
        <right/>
        <top style="medium">
          <color indexed="64"/>
        </top>
        <bottom/>
        <vertical/>
        <horizontal/>
      </border>
    </dxf>
    <dxf>
      <border diagonalUp="0" diagonalDown="0" outline="0">
        <left/>
        <right/>
        <top/>
        <bottom/>
      </border>
    </dxf>
    <dxf>
      <numFmt numFmtId="165" formatCode="h:mm"/>
      <border diagonalUp="0" diagonalDown="0" outline="0">
        <left/>
        <right/>
        <top style="medium">
          <color indexed="64"/>
        </top>
        <bottom/>
      </border>
    </dxf>
    <dxf>
      <border diagonalUp="0" diagonalDown="0" outline="0">
        <left/>
        <right/>
        <top/>
        <bottom/>
      </border>
    </dxf>
    <dxf>
      <numFmt numFmtId="165" formatCode="h:mm"/>
      <alignment horizontal="right" vertical="bottom" textRotation="0" wrapText="0" indent="0" justifyLastLine="0" shrinkToFit="0" readingOrder="0"/>
      <border diagonalUp="0" diagonalDown="0">
        <left style="medium">
          <color indexed="64"/>
        </left>
        <right/>
        <top style="medium">
          <color indexed="64"/>
        </top>
        <bottom/>
        <vertical/>
        <horizontal/>
      </border>
    </dxf>
    <dxf>
      <border diagonalUp="0" diagonalDown="0" outline="0">
        <left/>
        <right/>
        <top/>
        <bottom/>
      </border>
    </dxf>
    <dxf>
      <numFmt numFmtId="165" formatCode="h:mm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/>
      </border>
    </dxf>
    <dxf>
      <border diagonalUp="0" diagonalDown="0" outline="0">
        <left style="medium">
          <color indexed="64"/>
        </left>
        <right/>
        <top/>
        <bottom/>
      </border>
    </dxf>
    <dxf>
      <border diagonalUp="0" diagonalDown="0">
        <left/>
        <right style="medium">
          <color indexed="64"/>
        </right>
        <top/>
        <bottom/>
        <vertical/>
        <horizontal/>
      </border>
    </dxf>
    <dxf>
      <border diagonalUp="0" diagonalDown="0" outline="0">
        <left/>
        <right style="medium">
          <color indexed="64"/>
        </right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 outline="0">
        <left/>
        <right/>
        <top/>
        <bottom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</border>
    </dxf>
    <dxf>
      <numFmt numFmtId="165" formatCode="h:mm"/>
      <border diagonalUp="0" diagonalDown="0">
        <left/>
        <right style="medium">
          <color indexed="64"/>
        </right>
        <top/>
        <bottom/>
        <vertical/>
        <horizontal/>
      </border>
    </dxf>
    <dxf>
      <border diagonalUp="0" diagonalDown="0" outline="0">
        <left/>
        <right/>
        <top/>
        <bottom/>
      </border>
    </dxf>
    <dxf>
      <numFmt numFmtId="165" formatCode="h:mm"/>
    </dxf>
    <dxf>
      <border diagonalUp="0" diagonalDown="0" outline="0">
        <left/>
        <right/>
        <top/>
        <bottom/>
      </border>
    </dxf>
    <dxf>
      <numFmt numFmtId="165" formatCode="h:mm"/>
      <border diagonalUp="0" diagonalDown="0">
        <left style="medium">
          <color indexed="64"/>
        </left>
        <right/>
        <top/>
        <bottom/>
        <vertical/>
        <horizontal/>
      </border>
    </dxf>
    <dxf>
      <border diagonalUp="0" diagonalDown="0" outline="0">
        <left style="medium">
          <color indexed="64"/>
        </left>
        <right/>
        <top/>
        <bottom/>
      </border>
    </dxf>
    <dxf>
      <numFmt numFmtId="165" formatCode="h:mm"/>
      <border diagonalUp="0" diagonalDown="0">
        <left style="medium">
          <color indexed="64"/>
        </left>
        <right/>
        <top style="medium">
          <color indexed="64"/>
        </top>
        <bottom/>
        <vertical/>
        <horizontal/>
      </border>
    </dxf>
    <dxf>
      <border diagonalUp="0" diagonalDown="0" outline="0">
        <left/>
        <right style="medium">
          <color indexed="64"/>
        </right>
        <top/>
        <bottom/>
      </border>
    </dxf>
    <dxf>
      <numFmt numFmtId="165" formatCode="h:mm"/>
      <border diagonalUp="0" diagonalDown="0">
        <left style="medium">
          <color indexed="64"/>
        </left>
        <right/>
        <top style="medium">
          <color indexed="64"/>
        </top>
        <bottom/>
        <vertical/>
        <horizontal/>
      </border>
    </dxf>
    <dxf>
      <border diagonalUp="0" diagonalDown="0" outline="0">
        <left/>
        <right/>
        <top/>
        <bottom/>
      </border>
    </dxf>
    <dxf>
      <numFmt numFmtId="165" formatCode="h:mm"/>
      <border diagonalUp="0" diagonalDown="0">
        <left style="medium">
          <color indexed="64"/>
        </left>
        <right/>
        <top style="medium">
          <color indexed="64"/>
        </top>
        <bottom/>
        <vertical/>
        <horizontal/>
      </border>
    </dxf>
    <dxf>
      <border diagonalUp="0" diagonalDown="0" outline="0">
        <left/>
        <right/>
        <top/>
        <bottom/>
      </border>
    </dxf>
    <dxf>
      <numFmt numFmtId="165" formatCode="h:mm"/>
      <border diagonalUp="0" diagonalDown="0">
        <left style="medium">
          <color indexed="64"/>
        </left>
        <right/>
        <top style="medium">
          <color indexed="64"/>
        </top>
        <bottom/>
        <vertical/>
        <horizontal/>
      </border>
    </dxf>
    <dxf>
      <border diagonalUp="0" diagonalDown="0" outline="0">
        <left/>
        <right/>
        <top/>
        <bottom/>
      </border>
    </dxf>
    <dxf>
      <numFmt numFmtId="165" formatCode="h:mm"/>
      <border diagonalUp="0" diagonalDown="0" outline="0">
        <left/>
        <right/>
        <top style="medium">
          <color indexed="64"/>
        </top>
        <bottom/>
      </border>
    </dxf>
    <dxf>
      <border diagonalUp="0" diagonalDown="0" outline="0">
        <left/>
        <right/>
        <top/>
        <bottom/>
      </border>
    </dxf>
    <dxf>
      <numFmt numFmtId="165" formatCode="h:mm"/>
      <alignment horizontal="right" vertical="bottom" textRotation="0" wrapText="0" indent="0" justifyLastLine="0" shrinkToFit="0" readingOrder="0"/>
      <border diagonalUp="0" diagonalDown="0">
        <left style="medium">
          <color indexed="64"/>
        </left>
        <right/>
        <top style="medium">
          <color indexed="64"/>
        </top>
        <bottom/>
        <vertical/>
        <horizontal/>
      </border>
    </dxf>
    <dxf>
      <border diagonalUp="0" diagonalDown="0" outline="0">
        <left/>
        <right/>
        <top/>
        <bottom/>
      </border>
    </dxf>
    <dxf>
      <numFmt numFmtId="165" formatCode="h:mm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/>
      </border>
    </dxf>
    <dxf>
      <border diagonalUp="0" diagonalDown="0" outline="0">
        <left style="medium">
          <color indexed="64"/>
        </left>
        <right/>
        <top/>
        <bottom/>
      </border>
    </dxf>
    <dxf>
      <border diagonalUp="0" diagonalDown="0">
        <left/>
        <right style="medium">
          <color indexed="64"/>
        </right>
        <top/>
        <bottom/>
        <vertical/>
        <horizontal/>
      </border>
    </dxf>
    <dxf>
      <border diagonalUp="0" diagonalDown="0" outline="0">
        <left/>
        <right style="medium">
          <color indexed="64"/>
        </right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 outline="0">
        <left/>
        <right/>
        <top/>
        <bottom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</border>
    </dxf>
    <dxf>
      <numFmt numFmtId="165" formatCode="h:mm"/>
      <border diagonalUp="0" diagonalDown="0">
        <left/>
        <right style="medium">
          <color indexed="64"/>
        </right>
        <top/>
        <bottom/>
        <vertical/>
        <horizontal/>
      </border>
    </dxf>
    <dxf>
      <border diagonalUp="0" diagonalDown="0" outline="0">
        <left/>
        <right/>
        <top/>
        <bottom/>
      </border>
    </dxf>
    <dxf>
      <numFmt numFmtId="165" formatCode="h:mm"/>
    </dxf>
    <dxf>
      <border diagonalUp="0" diagonalDown="0" outline="0">
        <left/>
        <right/>
        <top/>
        <bottom/>
      </border>
    </dxf>
    <dxf>
      <numFmt numFmtId="165" formatCode="h:mm"/>
      <border diagonalUp="0" diagonalDown="0">
        <left style="medium">
          <color indexed="64"/>
        </left>
        <right/>
        <top/>
        <bottom/>
        <vertical/>
        <horizontal/>
      </border>
    </dxf>
    <dxf>
      <border diagonalUp="0" diagonalDown="0" outline="0">
        <left style="medium">
          <color indexed="64"/>
        </left>
        <right/>
        <top/>
        <bottom/>
      </border>
    </dxf>
    <dxf>
      <numFmt numFmtId="165" formatCode="h:mm"/>
      <border diagonalUp="0" diagonalDown="0">
        <left style="medium">
          <color indexed="64"/>
        </left>
        <right/>
        <top style="medium">
          <color indexed="64"/>
        </top>
        <bottom/>
        <vertical/>
        <horizontal/>
      </border>
    </dxf>
    <dxf>
      <border diagonalUp="0" diagonalDown="0" outline="0">
        <left/>
        <right style="medium">
          <color indexed="64"/>
        </right>
        <top/>
        <bottom/>
      </border>
    </dxf>
    <dxf>
      <numFmt numFmtId="165" formatCode="h:mm"/>
      <border diagonalUp="0" diagonalDown="0">
        <left style="medium">
          <color indexed="64"/>
        </left>
        <right/>
        <top style="medium">
          <color indexed="64"/>
        </top>
        <bottom/>
        <vertical/>
        <horizontal/>
      </border>
    </dxf>
    <dxf>
      <border diagonalUp="0" diagonalDown="0" outline="0">
        <left/>
        <right/>
        <top/>
        <bottom/>
      </border>
    </dxf>
    <dxf>
      <numFmt numFmtId="165" formatCode="h:mm"/>
      <border diagonalUp="0" diagonalDown="0">
        <left style="medium">
          <color indexed="64"/>
        </left>
        <right/>
        <top style="medium">
          <color indexed="64"/>
        </top>
        <bottom/>
        <vertical/>
        <horizontal/>
      </border>
    </dxf>
    <dxf>
      <border diagonalUp="0" diagonalDown="0" outline="0">
        <left/>
        <right/>
        <top/>
        <bottom/>
      </border>
    </dxf>
    <dxf>
      <numFmt numFmtId="165" formatCode="h:mm"/>
      <border diagonalUp="0" diagonalDown="0">
        <left style="medium">
          <color indexed="64"/>
        </left>
        <right/>
        <top style="medium">
          <color indexed="64"/>
        </top>
        <bottom/>
        <vertical/>
        <horizontal/>
      </border>
    </dxf>
    <dxf>
      <border diagonalUp="0" diagonalDown="0" outline="0">
        <left/>
        <right/>
        <top/>
        <bottom/>
      </border>
    </dxf>
    <dxf>
      <numFmt numFmtId="165" formatCode="h:mm"/>
      <border diagonalUp="0" diagonalDown="0" outline="0">
        <left/>
        <right/>
        <top style="medium">
          <color indexed="64"/>
        </top>
        <bottom/>
      </border>
    </dxf>
    <dxf>
      <border diagonalUp="0" diagonalDown="0" outline="0">
        <left/>
        <right/>
        <top/>
        <bottom/>
      </border>
    </dxf>
    <dxf>
      <numFmt numFmtId="165" formatCode="h:mm"/>
      <alignment horizontal="right" vertical="bottom" textRotation="0" wrapText="0" indent="0" justifyLastLine="0" shrinkToFit="0" readingOrder="0"/>
      <border diagonalUp="0" diagonalDown="0">
        <left style="medium">
          <color indexed="64"/>
        </left>
        <right/>
        <top style="medium">
          <color indexed="64"/>
        </top>
        <bottom/>
        <vertical/>
        <horizontal/>
      </border>
    </dxf>
    <dxf>
      <border diagonalUp="0" diagonalDown="0" outline="0">
        <left/>
        <right/>
        <top/>
        <bottom/>
      </border>
    </dxf>
    <dxf>
      <numFmt numFmtId="165" formatCode="h:mm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/>
      </border>
    </dxf>
    <dxf>
      <border diagonalUp="0" diagonalDown="0" outline="0">
        <left style="medium">
          <color indexed="64"/>
        </left>
        <right/>
        <top/>
        <bottom/>
      </border>
    </dxf>
    <dxf>
      <border diagonalUp="0" diagonalDown="0">
        <left/>
        <right style="medium">
          <color indexed="64"/>
        </right>
        <top/>
        <bottom/>
        <vertical/>
        <horizontal/>
      </border>
    </dxf>
    <dxf>
      <border diagonalUp="0" diagonalDown="0" outline="0">
        <left/>
        <right style="medium">
          <color indexed="64"/>
        </right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>
        <left style="medium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 outline="0">
        <left/>
        <right/>
        <top/>
        <bottom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</border>
    </dxf>
    <dxf>
      <numFmt numFmtId="165" formatCode="h:mm"/>
      <border diagonalUp="0" diagonalDown="0">
        <left/>
        <right style="medium">
          <color indexed="64"/>
        </right>
        <top/>
        <bottom/>
        <vertical/>
        <horizontal/>
      </border>
    </dxf>
    <dxf>
      <border diagonalUp="0" diagonalDown="0" outline="0">
        <left/>
        <right/>
        <top/>
        <bottom/>
      </border>
    </dxf>
    <dxf>
      <numFmt numFmtId="165" formatCode="h:mm"/>
    </dxf>
    <dxf>
      <border diagonalUp="0" diagonalDown="0" outline="0">
        <left/>
        <right/>
        <top/>
        <bottom/>
      </border>
    </dxf>
    <dxf>
      <numFmt numFmtId="165" formatCode="h:mm"/>
      <border diagonalUp="0" diagonalDown="0">
        <left style="medium">
          <color indexed="64"/>
        </left>
        <right/>
        <top/>
        <bottom/>
        <vertical/>
        <horizontal/>
      </border>
    </dxf>
    <dxf>
      <border diagonalUp="0" diagonalDown="0" outline="0">
        <left style="medium">
          <color indexed="64"/>
        </left>
        <right/>
        <top/>
        <bottom/>
      </border>
    </dxf>
    <dxf>
      <numFmt numFmtId="165" formatCode="h:mm"/>
      <border diagonalUp="0" diagonalDown="0">
        <left style="medium">
          <color indexed="64"/>
        </left>
        <right/>
        <top style="medium">
          <color indexed="64"/>
        </top>
        <bottom/>
        <vertical/>
        <horizontal/>
      </border>
    </dxf>
    <dxf>
      <border diagonalUp="0" diagonalDown="0" outline="0">
        <left/>
        <right style="medium">
          <color indexed="64"/>
        </right>
        <top/>
        <bottom/>
      </border>
    </dxf>
    <dxf>
      <numFmt numFmtId="165" formatCode="h:mm"/>
      <border diagonalUp="0" diagonalDown="0">
        <left style="medium">
          <color indexed="64"/>
        </left>
        <right/>
        <top style="medium">
          <color indexed="64"/>
        </top>
        <bottom/>
        <vertical/>
        <horizontal/>
      </border>
    </dxf>
    <dxf>
      <border diagonalUp="0" diagonalDown="0" outline="0">
        <left/>
        <right/>
        <top/>
        <bottom/>
      </border>
    </dxf>
    <dxf>
      <numFmt numFmtId="165" formatCode="h:mm"/>
      <border diagonalUp="0" diagonalDown="0">
        <left style="medium">
          <color indexed="64"/>
        </left>
        <right/>
        <top style="medium">
          <color indexed="64"/>
        </top>
        <bottom/>
        <vertical/>
        <horizontal/>
      </border>
    </dxf>
    <dxf>
      <border diagonalUp="0" diagonalDown="0" outline="0">
        <left/>
        <right/>
        <top/>
        <bottom/>
      </border>
    </dxf>
    <dxf>
      <numFmt numFmtId="165" formatCode="h:mm"/>
      <border diagonalUp="0" diagonalDown="0">
        <left style="medium">
          <color indexed="64"/>
        </left>
        <right/>
        <top style="medium">
          <color indexed="64"/>
        </top>
        <bottom/>
        <vertical/>
        <horizontal/>
      </border>
    </dxf>
    <dxf>
      <border diagonalUp="0" diagonalDown="0" outline="0">
        <left/>
        <right/>
        <top/>
        <bottom/>
      </border>
    </dxf>
    <dxf>
      <numFmt numFmtId="165" formatCode="h:mm"/>
      <border diagonalUp="0" diagonalDown="0" outline="0">
        <left/>
        <right/>
        <top style="medium">
          <color indexed="64"/>
        </top>
        <bottom/>
      </border>
    </dxf>
    <dxf>
      <border diagonalUp="0" diagonalDown="0" outline="0">
        <left/>
        <right/>
        <top/>
        <bottom/>
      </border>
    </dxf>
    <dxf>
      <numFmt numFmtId="165" formatCode="h:mm"/>
      <alignment horizontal="right" vertical="bottom" textRotation="0" wrapText="0" indent="0" justifyLastLine="0" shrinkToFit="0" readingOrder="0"/>
      <border diagonalUp="0" diagonalDown="0">
        <left style="medium">
          <color indexed="64"/>
        </left>
        <right/>
        <top style="medium">
          <color indexed="64"/>
        </top>
        <bottom/>
        <vertical/>
        <horizontal/>
      </border>
    </dxf>
    <dxf>
      <border diagonalUp="0" diagonalDown="0" outline="0">
        <left/>
        <right/>
        <top/>
        <bottom/>
      </border>
    </dxf>
    <dxf>
      <numFmt numFmtId="165" formatCode="h:mm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/>
      </border>
    </dxf>
    <dxf>
      <border diagonalUp="0" diagonalDown="0" outline="0">
        <left style="medium">
          <color indexed="64"/>
        </left>
        <right/>
        <top/>
        <bottom/>
      </border>
    </dxf>
    <dxf>
      <border diagonalUp="0" diagonalDown="0">
        <left/>
        <right style="medium">
          <color indexed="64"/>
        </right>
        <top/>
        <bottom/>
        <vertical/>
        <horizontal/>
      </border>
    </dxf>
    <dxf>
      <border diagonalUp="0" diagonalDown="0" outline="0">
        <left/>
        <right style="medium">
          <color indexed="64"/>
        </right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>
        <left style="medium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 outline="0">
        <left/>
        <right/>
        <top/>
        <bottom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</border>
    </dxf>
    <dxf>
      <numFmt numFmtId="165" formatCode="h:mm"/>
      <border diagonalUp="0" diagonalDown="0">
        <left/>
        <right style="medium">
          <color indexed="64"/>
        </right>
        <top/>
        <bottom/>
        <vertical/>
        <horizontal/>
      </border>
    </dxf>
    <dxf>
      <border diagonalUp="0" diagonalDown="0" outline="0">
        <left/>
        <right/>
        <top/>
        <bottom/>
      </border>
    </dxf>
    <dxf>
      <numFmt numFmtId="165" formatCode="h:mm"/>
    </dxf>
    <dxf>
      <border diagonalUp="0" diagonalDown="0" outline="0">
        <left/>
        <right/>
        <top/>
        <bottom/>
      </border>
    </dxf>
    <dxf>
      <numFmt numFmtId="165" formatCode="h:mm"/>
      <border diagonalUp="0" diagonalDown="0">
        <left style="medium">
          <color indexed="64"/>
        </left>
        <right/>
        <top/>
        <bottom/>
        <vertical/>
        <horizontal/>
      </border>
    </dxf>
    <dxf>
      <border diagonalUp="0" diagonalDown="0" outline="0">
        <left style="medium">
          <color indexed="64"/>
        </left>
        <right/>
        <top/>
        <bottom/>
      </border>
    </dxf>
    <dxf>
      <numFmt numFmtId="165" formatCode="h:mm"/>
      <border diagonalUp="0" diagonalDown="0">
        <left style="medium">
          <color indexed="64"/>
        </left>
        <right/>
        <top style="medium">
          <color indexed="64"/>
        </top>
        <bottom/>
        <vertical/>
        <horizontal/>
      </border>
    </dxf>
    <dxf>
      <border diagonalUp="0" diagonalDown="0" outline="0">
        <left/>
        <right style="medium">
          <color indexed="64"/>
        </right>
        <top/>
        <bottom/>
      </border>
    </dxf>
    <dxf>
      <numFmt numFmtId="165" formatCode="h:mm"/>
      <border diagonalUp="0" diagonalDown="0">
        <left style="medium">
          <color indexed="64"/>
        </left>
        <right/>
        <top style="medium">
          <color indexed="64"/>
        </top>
        <bottom/>
        <vertical/>
        <horizontal/>
      </border>
    </dxf>
    <dxf>
      <border diagonalUp="0" diagonalDown="0" outline="0">
        <left/>
        <right/>
        <top/>
        <bottom/>
      </border>
    </dxf>
    <dxf>
      <numFmt numFmtId="165" formatCode="h:mm"/>
      <border diagonalUp="0" diagonalDown="0">
        <left style="medium">
          <color indexed="64"/>
        </left>
        <right/>
        <top style="medium">
          <color indexed="64"/>
        </top>
        <bottom/>
        <vertical/>
        <horizontal/>
      </border>
    </dxf>
    <dxf>
      <border diagonalUp="0" diagonalDown="0" outline="0">
        <left/>
        <right/>
        <top/>
        <bottom/>
      </border>
    </dxf>
    <dxf>
      <numFmt numFmtId="165" formatCode="h:mm"/>
      <border diagonalUp="0" diagonalDown="0">
        <left style="medium">
          <color indexed="64"/>
        </left>
        <right/>
        <top style="medium">
          <color indexed="64"/>
        </top>
        <bottom/>
        <vertical/>
        <horizontal/>
      </border>
    </dxf>
    <dxf>
      <border diagonalUp="0" diagonalDown="0" outline="0">
        <left/>
        <right/>
        <top/>
        <bottom/>
      </border>
    </dxf>
    <dxf>
      <numFmt numFmtId="165" formatCode="h:mm"/>
      <border diagonalUp="0" diagonalDown="0" outline="0">
        <left/>
        <right/>
        <top style="medium">
          <color indexed="64"/>
        </top>
        <bottom/>
      </border>
    </dxf>
    <dxf>
      <border diagonalUp="0" diagonalDown="0" outline="0">
        <left/>
        <right/>
        <top/>
        <bottom/>
      </border>
    </dxf>
    <dxf>
      <numFmt numFmtId="165" formatCode="h:mm"/>
      <alignment horizontal="right" vertical="bottom" textRotation="0" wrapText="0" indent="0" justifyLastLine="0" shrinkToFit="0" readingOrder="0"/>
      <border diagonalUp="0" diagonalDown="0">
        <left style="medium">
          <color indexed="64"/>
        </left>
        <right/>
        <top style="medium">
          <color indexed="64"/>
        </top>
        <bottom/>
        <vertical/>
        <horizontal/>
      </border>
    </dxf>
    <dxf>
      <border diagonalUp="0" diagonalDown="0" outline="0">
        <left/>
        <right/>
        <top/>
        <bottom/>
      </border>
    </dxf>
    <dxf>
      <numFmt numFmtId="165" formatCode="h:mm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/>
      </border>
    </dxf>
    <dxf>
      <border diagonalUp="0" diagonalDown="0" outline="0">
        <left style="medium">
          <color indexed="64"/>
        </left>
        <right/>
        <top/>
        <bottom/>
      </border>
    </dxf>
    <dxf>
      <border diagonalUp="0" diagonalDown="0">
        <left/>
        <right style="medium">
          <color indexed="64"/>
        </right>
        <top/>
        <bottom/>
        <vertical/>
        <horizontal/>
      </border>
    </dxf>
    <dxf>
      <border diagonalUp="0" diagonalDown="0" outline="0">
        <left/>
        <right style="medium">
          <color indexed="64"/>
        </right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>
        <left style="medium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 outline="0">
        <left/>
        <right/>
        <top/>
        <bottom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</border>
    </dxf>
    <dxf>
      <numFmt numFmtId="165" formatCode="h:mm"/>
      <border diagonalUp="0" diagonalDown="0">
        <left/>
        <right style="medium">
          <color indexed="64"/>
        </right>
        <top/>
        <bottom/>
        <vertical/>
        <horizontal/>
      </border>
    </dxf>
    <dxf>
      <border diagonalUp="0" diagonalDown="0" outline="0">
        <left/>
        <right/>
        <top/>
        <bottom/>
      </border>
    </dxf>
    <dxf>
      <numFmt numFmtId="165" formatCode="h:mm"/>
    </dxf>
    <dxf>
      <border diagonalUp="0" diagonalDown="0" outline="0">
        <left/>
        <right/>
        <top/>
        <bottom/>
      </border>
    </dxf>
    <dxf>
      <numFmt numFmtId="165" formatCode="h:mm"/>
      <border diagonalUp="0" diagonalDown="0">
        <left style="medium">
          <color indexed="64"/>
        </left>
        <right/>
        <top/>
        <bottom/>
        <vertical/>
        <horizontal/>
      </border>
    </dxf>
    <dxf>
      <border diagonalUp="0" diagonalDown="0" outline="0">
        <left style="medium">
          <color indexed="64"/>
        </left>
        <right/>
        <top/>
        <bottom/>
      </border>
    </dxf>
    <dxf>
      <numFmt numFmtId="165" formatCode="h:mm"/>
      <border diagonalUp="0" diagonalDown="0">
        <left style="medium">
          <color indexed="64"/>
        </left>
        <right/>
        <top style="medium">
          <color indexed="64"/>
        </top>
        <bottom/>
        <vertical/>
        <horizontal/>
      </border>
    </dxf>
    <dxf>
      <border diagonalUp="0" diagonalDown="0" outline="0">
        <left/>
        <right style="medium">
          <color indexed="64"/>
        </right>
        <top/>
        <bottom/>
      </border>
    </dxf>
    <dxf>
      <numFmt numFmtId="165" formatCode="h:mm"/>
      <border diagonalUp="0" diagonalDown="0">
        <left style="medium">
          <color indexed="64"/>
        </left>
        <right/>
        <top style="medium">
          <color indexed="64"/>
        </top>
        <bottom/>
        <vertical/>
        <horizontal/>
      </border>
    </dxf>
    <dxf>
      <border diagonalUp="0" diagonalDown="0" outline="0">
        <left/>
        <right/>
        <top/>
        <bottom/>
      </border>
    </dxf>
    <dxf>
      <numFmt numFmtId="165" formatCode="h:mm"/>
      <border diagonalUp="0" diagonalDown="0">
        <left style="medium">
          <color indexed="64"/>
        </left>
        <right/>
        <top style="medium">
          <color indexed="64"/>
        </top>
        <bottom/>
        <vertical/>
        <horizontal/>
      </border>
    </dxf>
    <dxf>
      <border diagonalUp="0" diagonalDown="0" outline="0">
        <left/>
        <right/>
        <top/>
        <bottom/>
      </border>
    </dxf>
    <dxf>
      <numFmt numFmtId="165" formatCode="h:mm"/>
      <border diagonalUp="0" diagonalDown="0">
        <left style="medium">
          <color indexed="64"/>
        </left>
        <right/>
        <top style="medium">
          <color indexed="64"/>
        </top>
        <bottom/>
        <vertical/>
        <horizontal/>
      </border>
    </dxf>
    <dxf>
      <border diagonalUp="0" diagonalDown="0" outline="0">
        <left/>
        <right/>
        <top/>
        <bottom/>
      </border>
    </dxf>
    <dxf>
      <numFmt numFmtId="165" formatCode="h:mm"/>
      <border diagonalUp="0" diagonalDown="0" outline="0">
        <left/>
        <right/>
        <top style="medium">
          <color indexed="64"/>
        </top>
        <bottom/>
      </border>
    </dxf>
    <dxf>
      <border diagonalUp="0" diagonalDown="0" outline="0">
        <left/>
        <right/>
        <top/>
        <bottom/>
      </border>
    </dxf>
    <dxf>
      <numFmt numFmtId="165" formatCode="h:mm"/>
      <alignment horizontal="right" vertical="bottom" textRotation="0" wrapText="0" indent="0" justifyLastLine="0" shrinkToFit="0" readingOrder="0"/>
      <border diagonalUp="0" diagonalDown="0">
        <left style="medium">
          <color indexed="64"/>
        </left>
        <right/>
        <top style="medium">
          <color indexed="64"/>
        </top>
        <bottom/>
        <vertical/>
        <horizontal/>
      </border>
    </dxf>
    <dxf>
      <border diagonalUp="0" diagonalDown="0" outline="0">
        <left/>
        <right/>
        <top/>
        <bottom/>
      </border>
    </dxf>
    <dxf>
      <numFmt numFmtId="165" formatCode="h:mm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/>
      </border>
    </dxf>
    <dxf>
      <border diagonalUp="0" diagonalDown="0" outline="0">
        <left style="medium">
          <color indexed="64"/>
        </left>
        <right/>
        <top/>
        <bottom/>
      </border>
    </dxf>
    <dxf>
      <border diagonalUp="0" diagonalDown="0">
        <left/>
        <right style="medium">
          <color indexed="64"/>
        </right>
        <top/>
        <bottom/>
        <vertical/>
        <horizontal/>
      </border>
    </dxf>
    <dxf>
      <border diagonalUp="0" diagonalDown="0" outline="0">
        <left/>
        <right style="medium">
          <color indexed="64"/>
        </right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>
        <left style="medium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 outline="0">
        <left/>
        <right/>
        <top/>
        <bottom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696EF523-4ECE-4D76-A658-65433D543F19}" name="TableauTaches26121420182224262830" displayName="TableauTaches26121420182224262830" ref="A10:N15" headerRowCount="0" totalsRowShown="0" tableBorderDxfId="623">
  <tableColumns count="14">
    <tableColumn id="1" xr3:uid="{055DBA32-201B-4D1C-9AB6-47D892C62A1F}" name="Colonne1" headerRowDxfId="622" dataDxfId="621"/>
    <tableColumn id="2" xr3:uid="{F28165A8-5BAA-4A1A-AD58-966A50A10C36}" name="Colonne2" headerRowDxfId="620"/>
    <tableColumn id="3" xr3:uid="{BDAA6E71-62F3-4F53-A1F6-EB62C32B228B}" name="Colonne3" headerRowDxfId="619"/>
    <tableColumn id="4" xr3:uid="{B354150D-3A07-4CEB-9594-716A62B4352B}" name="Colonne4" headerRowDxfId="618" dataDxfId="617"/>
    <tableColumn id="5" xr3:uid="{42C4BAB9-A155-4E96-81DB-5EA92ABADCBB}" name="Colonne5" headerRowDxfId="616" dataDxfId="615"/>
    <tableColumn id="6" xr3:uid="{34C51510-3B3D-4BDD-879C-432C2CE28497}" name="Colonne6" headerRowDxfId="614" dataDxfId="613"/>
    <tableColumn id="7" xr3:uid="{0E89B502-2663-4E96-9E3E-9DEFBAA56072}" name="Colonne7" headerRowDxfId="612" dataDxfId="611"/>
    <tableColumn id="8" xr3:uid="{2757EAE8-DC82-49FD-AC1E-6E13BD3A2918}" name="Colonne8" headerRowDxfId="610" dataDxfId="609"/>
    <tableColumn id="9" xr3:uid="{99CC92F5-84EE-4DD2-B265-E33F51F98503}" name="Colonne9" headerRowDxfId="608" dataDxfId="607"/>
    <tableColumn id="10" xr3:uid="{26E830C6-4FB0-42B0-A9A3-60D89B17A82D}" name="Colonne10" headerRowDxfId="606" dataDxfId="605"/>
    <tableColumn id="11" xr3:uid="{20775CFE-813A-433E-A265-76F08EA5815B}" name="Colonne11" headerRowDxfId="604" dataDxfId="603"/>
    <tableColumn id="12" xr3:uid="{917D4DE1-2322-440D-B976-619072BF0F6C}" name="Colonne12" headerRowDxfId="602" dataDxfId="601"/>
    <tableColumn id="13" xr3:uid="{3BC706E7-173C-4C6F-A575-CDACD55D2A3A}" name="Colonne13" headerRowDxfId="600" dataDxfId="599">
      <calculatedColumnFormula>SUM(TableauTaches26121420182224262830[[#This Row],[Colonne5]:[Colonne11]])</calculatedColumnFormula>
    </tableColumn>
    <tableColumn id="14" xr3:uid="{6431B72F-B261-4315-BA25-D64738108438}" name="Colonne14" headerRowDxfId="598" dataDxfId="597"/>
  </tableColumns>
  <tableStyleInfo name="TableStyleMedium15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43D7DAEF-07FC-4D4F-9FD4-5CB5FBFD7A2F}" name="TableauExplications371315211923" displayName="TableauExplications371315211923" ref="A23:N33" headerRowCount="0" totalsRowShown="0" tableBorderDxfId="428">
  <tableColumns count="14">
    <tableColumn id="1" xr3:uid="{0EFF5102-4F9B-44DC-A6C9-FEDE1E525A56}" name="Colonne1" headerRowDxfId="427"/>
    <tableColumn id="2" xr3:uid="{45EA938B-255E-4931-B10D-00A5ADC66A8F}" name="Colonne2" headerRowDxfId="426"/>
    <tableColumn id="3" xr3:uid="{503E696F-D6B9-4F53-A19C-6283111DAA6E}" name="Colonne3" headerRowDxfId="425"/>
    <tableColumn id="4" xr3:uid="{9C64DCF8-8A50-49CD-9B62-9E4A9DB5DB49}" name="Colonne4" headerRowDxfId="424"/>
    <tableColumn id="5" xr3:uid="{C2EAD7CF-D9AE-4402-A301-F70EEBA8C17C}" name="Colonne5" headerRowDxfId="423"/>
    <tableColumn id="6" xr3:uid="{8EA88F7F-2E0F-4F74-86F8-B1ACCA094104}" name="Colonne6" headerRowDxfId="422"/>
    <tableColumn id="7" xr3:uid="{99F58A66-83A7-4E03-BE69-13D3006D49D7}" name="Colonne7" headerRowDxfId="421"/>
    <tableColumn id="8" xr3:uid="{12752D6F-4F48-4997-9D40-B6903EF82E19}" name="Colonne8" headerRowDxfId="420"/>
    <tableColumn id="9" xr3:uid="{EA1A8DE8-62C3-4000-894F-32058469A7DB}" name="Colonne9" headerRowDxfId="419"/>
    <tableColumn id="10" xr3:uid="{AC56BBE9-7B91-43D7-9F02-ECCDD8C1DA84}" name="Colonne10" headerRowDxfId="418"/>
    <tableColumn id="11" xr3:uid="{B4D6DD20-1688-4B53-A85A-AE3D364A5428}" name="Colonne11" headerRowDxfId="417"/>
    <tableColumn id="12" xr3:uid="{D169201E-E4AD-498E-8D1B-634546EC3C5F}" name="Colonne12" headerRowDxfId="416"/>
    <tableColumn id="13" xr3:uid="{8A60B0FC-DC0C-401D-86A6-1DD25FBA2D1E}" name="Colonne13" headerRowDxfId="415"/>
    <tableColumn id="14" xr3:uid="{47932904-2AD7-4094-A931-39CBD3159FA8}" name="Colonne14" headerRowDxfId="414"/>
  </tableColumns>
  <tableStyleInfo name="TableStyleLight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C7746542-4DDE-4F80-B34A-238F0526499B}" name="TableauTaches2612142018" displayName="TableauTaches2612142018" ref="A10:N16" headerRowCount="0" totalsRowShown="0" tableBorderDxfId="413">
  <tableColumns count="14">
    <tableColumn id="1" xr3:uid="{03C28358-6993-44BE-818C-7F45650D98C1}" name="Colonne1" headerRowDxfId="412" dataDxfId="411"/>
    <tableColumn id="2" xr3:uid="{CC63F00C-1392-4B57-9A12-BE5B6E51B56D}" name="Colonne2" headerRowDxfId="410"/>
    <tableColumn id="3" xr3:uid="{8E549D45-25F7-4141-8A17-CD3220D74D83}" name="Colonne3" headerRowDxfId="409"/>
    <tableColumn id="4" xr3:uid="{6A31BF77-FCAD-4990-B2F1-0E2C27C671AA}" name="Colonne4" headerRowDxfId="408" dataDxfId="407"/>
    <tableColumn id="5" xr3:uid="{5E32680C-BEAD-4556-9D86-17E5159AED72}" name="Colonne5" headerRowDxfId="406" dataDxfId="405"/>
    <tableColumn id="6" xr3:uid="{1C0592B0-87FD-4A07-96A3-6669B6E8C63E}" name="Colonne6" headerRowDxfId="404" dataDxfId="403"/>
    <tableColumn id="7" xr3:uid="{0639A6FA-B90A-49A2-B2E5-8139234E25D8}" name="Colonne7" headerRowDxfId="402" dataDxfId="401"/>
    <tableColumn id="8" xr3:uid="{882C7359-5740-4844-B823-2B47E9B6AA0A}" name="Colonne8" headerRowDxfId="400" dataDxfId="399"/>
    <tableColumn id="9" xr3:uid="{932063E0-4272-4966-BA1F-C268AF05135A}" name="Colonne9" headerRowDxfId="398" dataDxfId="397"/>
    <tableColumn id="10" xr3:uid="{0127EC7B-486E-4F76-9A1B-4928175E6050}" name="Colonne10" headerRowDxfId="396" dataDxfId="395"/>
    <tableColumn id="11" xr3:uid="{3B69D0C0-9BEC-4BC8-B6C1-E7805AD0D4A2}" name="Colonne11" headerRowDxfId="394" dataDxfId="393"/>
    <tableColumn id="12" xr3:uid="{7A322442-B7B2-4C6A-84C5-3140345A55EB}" name="Colonne12" headerRowDxfId="392" dataDxfId="391"/>
    <tableColumn id="13" xr3:uid="{29C38203-E2DB-4B89-8C07-FA3A097B83A1}" name="Colonne13" headerRowDxfId="390" dataDxfId="389">
      <calculatedColumnFormula>SUM(TableauTaches2612142018[[#This Row],[Colonne5]:[Colonne11]])</calculatedColumnFormula>
    </tableColumn>
    <tableColumn id="14" xr3:uid="{8EC0DCFC-8970-4149-9F98-97394086E1B3}" name="Colonne14" headerRowDxfId="388" dataDxfId="387"/>
  </tableColumns>
  <tableStyleInfo name="TableStyleMedium15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5AD28863-E50D-4FBE-B3AF-80983105C363}" name="TableauExplications3713152119" displayName="TableauExplications3713152119" ref="A19:N25" headerRowCount="0" totalsRowShown="0" tableBorderDxfId="386">
  <tableColumns count="14">
    <tableColumn id="1" xr3:uid="{3CF6676D-ABC8-4FB3-95C9-F86F49F68F75}" name="Colonne1" headerRowDxfId="385"/>
    <tableColumn id="2" xr3:uid="{B43315EF-F2AD-44C9-8B9A-153235BFEB4F}" name="Colonne2" headerRowDxfId="384"/>
    <tableColumn id="3" xr3:uid="{C56DB83D-5E8D-44A5-AC7B-BD2765910CB9}" name="Colonne3" headerRowDxfId="383"/>
    <tableColumn id="4" xr3:uid="{CFBE88DC-D749-4382-91F9-10E8A490F8B6}" name="Colonne4" headerRowDxfId="382"/>
    <tableColumn id="5" xr3:uid="{E46E9486-8AC7-42F6-8750-379454A2F392}" name="Colonne5" headerRowDxfId="381"/>
    <tableColumn id="6" xr3:uid="{68D76151-1C2C-47E4-9482-12B34453B8AD}" name="Colonne6" headerRowDxfId="380"/>
    <tableColumn id="7" xr3:uid="{0FD73793-E17C-4F4F-A3C0-C8BDBCC68666}" name="Colonne7" headerRowDxfId="379"/>
    <tableColumn id="8" xr3:uid="{B1067080-C2CB-4E34-95FA-604DBB40674A}" name="Colonne8" headerRowDxfId="378"/>
    <tableColumn id="9" xr3:uid="{60928C27-5A8B-4F85-84F7-7C2AC46C9B7E}" name="Colonne9" headerRowDxfId="377"/>
    <tableColumn id="10" xr3:uid="{8DE904BE-9237-4B23-BA38-EE3CABCC95A1}" name="Colonne10" headerRowDxfId="376"/>
    <tableColumn id="11" xr3:uid="{EEC3DC11-4A8C-4991-AF4F-65CCF17A5F50}" name="Colonne11" headerRowDxfId="375"/>
    <tableColumn id="12" xr3:uid="{1C4B502D-573F-4B72-BFA4-241515EA5B9F}" name="Colonne12" headerRowDxfId="374"/>
    <tableColumn id="13" xr3:uid="{8EEB79FD-212D-4568-B4CE-F121BC5BEC21}" name="Colonne13" headerRowDxfId="373"/>
    <tableColumn id="14" xr3:uid="{BEAA1F45-0C15-44BD-B9F1-14227003CD7E}" name="Colonne14" headerRowDxfId="372"/>
  </tableColumns>
  <tableStyleInfo name="TableStyleLight1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25722E9E-C487-4F72-8D5B-25E1E90328FB}" name="TableauTaches26121420" displayName="TableauTaches26121420" ref="A10:N13" headerRowCount="0" totalsRowShown="0" tableBorderDxfId="371">
  <tableColumns count="14">
    <tableColumn id="1" xr3:uid="{437036ED-27BC-432D-AA47-9546B999AFFB}" name="Colonne1" headerRowDxfId="370" dataDxfId="369"/>
    <tableColumn id="2" xr3:uid="{EFADBEB4-B644-4367-B59F-CE4CFB371002}" name="Colonne2" headerRowDxfId="368"/>
    <tableColumn id="3" xr3:uid="{7A156E88-2A39-49D7-9A57-69FDD44E2C78}" name="Colonne3" headerRowDxfId="367"/>
    <tableColumn id="4" xr3:uid="{5CA7324E-2BCF-4610-B362-2C084699F59E}" name="Colonne4" headerRowDxfId="366" dataDxfId="365"/>
    <tableColumn id="5" xr3:uid="{D53F6F65-F76D-4FD8-AA16-D5AA1832D763}" name="Colonne5" headerRowDxfId="364" dataDxfId="363"/>
    <tableColumn id="6" xr3:uid="{CBE123E5-47B7-4D70-943C-B85F16669273}" name="Colonne6" headerRowDxfId="362" dataDxfId="361"/>
    <tableColumn id="7" xr3:uid="{A94A7346-D867-4803-8965-4B8FB273E7CA}" name="Colonne7" headerRowDxfId="360" dataDxfId="359"/>
    <tableColumn id="8" xr3:uid="{CB3BDA16-2F05-45CD-B668-6001E71D2CF8}" name="Colonne8" headerRowDxfId="358" dataDxfId="357"/>
    <tableColumn id="9" xr3:uid="{448D6091-CC40-4491-A818-D9FB71E1DE52}" name="Colonne9" headerRowDxfId="356" dataDxfId="355"/>
    <tableColumn id="10" xr3:uid="{9D5EF8B2-A44B-4791-A094-A07A0877481E}" name="Colonne10" headerRowDxfId="354" dataDxfId="353"/>
    <tableColumn id="11" xr3:uid="{3BF54337-8B23-49A0-B983-892AB96190CF}" name="Colonne11" headerRowDxfId="352" dataDxfId="351"/>
    <tableColumn id="12" xr3:uid="{FDF7D1A3-CF2F-493C-8D22-0C78F8775206}" name="Colonne12" headerRowDxfId="350" dataDxfId="349"/>
    <tableColumn id="13" xr3:uid="{04EF4496-AE06-4ECF-B969-02E1D3510BD1}" name="Colonne13" headerRowDxfId="348" dataDxfId="347">
      <calculatedColumnFormula>SUM(TableauTaches26121420[[#This Row],[Colonne5]:[Colonne11]])</calculatedColumnFormula>
    </tableColumn>
    <tableColumn id="14" xr3:uid="{D9F7B7B5-425D-43F1-943B-D8188E84239F}" name="Colonne14" headerRowDxfId="346" dataDxfId="345"/>
  </tableColumns>
  <tableStyleInfo name="TableStyleMedium15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9FF57F18-6729-49D9-BEB2-BDBC867D74CF}" name="TableauExplications37131521" displayName="TableauExplications37131521" ref="A16:N19" headerRowCount="0" totalsRowShown="0" tableBorderDxfId="344">
  <tableColumns count="14">
    <tableColumn id="1" xr3:uid="{D8495A74-46C5-4A22-821F-BEA3D10D0B79}" name="Colonne1" headerRowDxfId="343"/>
    <tableColumn id="2" xr3:uid="{ACF50D93-F2F6-47A7-8173-F7B2E6497221}" name="Colonne2" headerRowDxfId="342"/>
    <tableColumn id="3" xr3:uid="{4BD9105D-5AE6-447D-A3B6-CF9A3CFF0A51}" name="Colonne3" headerRowDxfId="341"/>
    <tableColumn id="4" xr3:uid="{63823918-75C8-4DE5-A08E-B6728126E09B}" name="Colonne4" headerRowDxfId="340"/>
    <tableColumn id="5" xr3:uid="{B584DC92-28F8-440B-90D6-E3E50DC056E4}" name="Colonne5" headerRowDxfId="339"/>
    <tableColumn id="6" xr3:uid="{C69E8021-05DB-40C1-A95D-2C481FDCEE8C}" name="Colonne6" headerRowDxfId="338"/>
    <tableColumn id="7" xr3:uid="{B80DEA1E-9459-40D4-BEAE-8FA6071A5BB5}" name="Colonne7" headerRowDxfId="337"/>
    <tableColumn id="8" xr3:uid="{BF3F1A9F-D392-406D-9CF2-93BDEA8656CF}" name="Colonne8" headerRowDxfId="336"/>
    <tableColumn id="9" xr3:uid="{DAA19C7E-5026-4DC2-B48B-482AB5342314}" name="Colonne9" headerRowDxfId="335"/>
    <tableColumn id="10" xr3:uid="{7A26686A-494F-49BE-9079-F06427ADD155}" name="Colonne10" headerRowDxfId="334"/>
    <tableColumn id="11" xr3:uid="{B3C047C0-550C-49F0-B66B-050922F5CF03}" name="Colonne11" headerRowDxfId="333"/>
    <tableColumn id="12" xr3:uid="{3DC3F24C-3EAF-488C-9563-1E959622DE12}" name="Colonne12" headerRowDxfId="332"/>
    <tableColumn id="13" xr3:uid="{9296ED37-E2B4-4C99-A0F4-1EDC135129D3}" name="Colonne13" headerRowDxfId="331"/>
    <tableColumn id="14" xr3:uid="{B3D8E577-2D2B-43AA-AB61-BA2EBBF48953}" name="Colonne14" headerRowDxfId="330"/>
  </tableColumns>
  <tableStyleInfo name="TableStyleLight1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28E0EAD0-C756-4706-AE2A-94016E1B3284}" name="TableauTaches26121416" displayName="TableauTaches26121416" ref="A10:N10" headerRowCount="0" totalsRowShown="0" tableBorderDxfId="329">
  <tableColumns count="14">
    <tableColumn id="1" xr3:uid="{E46ABAEF-06A0-482C-A072-A1F5F1FA952C}" name="Colonne1" headerRowDxfId="328" dataDxfId="327"/>
    <tableColumn id="2" xr3:uid="{96E76CB8-ABB5-4E2B-A966-F2EE71AFB843}" name="Colonne2" headerRowDxfId="326"/>
    <tableColumn id="3" xr3:uid="{14651CAB-58E3-469B-B781-D0F7228B8966}" name="Colonne3" headerRowDxfId="325"/>
    <tableColumn id="4" xr3:uid="{1657A317-0DE3-4743-8079-1721FEA1E115}" name="Colonne4" headerRowDxfId="324" dataDxfId="323"/>
    <tableColumn id="5" xr3:uid="{8C1A3692-8819-4CAB-A15B-97B229187CC9}" name="Colonne5" headerRowDxfId="322" dataDxfId="321"/>
    <tableColumn id="6" xr3:uid="{F32E039D-895F-4D7C-A58C-0E1A0984D455}" name="Colonne6" headerRowDxfId="320" dataDxfId="319"/>
    <tableColumn id="7" xr3:uid="{79E8D94E-4334-48DC-BFDE-14F38A57F2AD}" name="Colonne7" headerRowDxfId="318" dataDxfId="317"/>
    <tableColumn id="8" xr3:uid="{80ACB206-9617-4D4E-8A14-EC80072D6223}" name="Colonne8" headerRowDxfId="316" dataDxfId="315"/>
    <tableColumn id="9" xr3:uid="{95A21C67-9F9D-42C0-9083-A0A54B33A27F}" name="Colonne9" headerRowDxfId="314" dataDxfId="313"/>
    <tableColumn id="10" xr3:uid="{C60C178E-C4DB-4030-8200-7E2601F3A7B2}" name="Colonne10" headerRowDxfId="312" dataDxfId="311"/>
    <tableColumn id="11" xr3:uid="{CED99A35-2408-48A6-AE07-E2E35F81F8A1}" name="Colonne11" headerRowDxfId="310" dataDxfId="309"/>
    <tableColumn id="12" xr3:uid="{212F5A57-1E7B-44ED-ADC4-9227B26AFA02}" name="Colonne12" headerRowDxfId="308" dataDxfId="307"/>
    <tableColumn id="13" xr3:uid="{C9B72EDD-70E5-4643-8EFD-06F4E84BA98D}" name="Colonne13" headerRowDxfId="306" dataDxfId="305">
      <calculatedColumnFormula>SUM(TableauTaches26121416[[#This Row],[Colonne5]:[Colonne11]])</calculatedColumnFormula>
    </tableColumn>
    <tableColumn id="14" xr3:uid="{4E9FAC39-A194-48A5-A82A-BCE180B9FAA8}" name="Colonne14" headerRowDxfId="304" dataDxfId="303"/>
  </tableColumns>
  <tableStyleInfo name="TableStyleMedium15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F86C86C9-92C1-4A5F-8B1D-E39F104F526C}" name="TableauExplications37131517" displayName="TableauExplications37131517" ref="A13:N15" headerRowCount="0" totalsRowShown="0" tableBorderDxfId="302">
  <tableColumns count="14">
    <tableColumn id="1" xr3:uid="{257CC3E4-E3EB-4132-B5BF-86BE4495EC64}" name="Colonne1" headerRowDxfId="301"/>
    <tableColumn id="2" xr3:uid="{7C748A22-807D-474C-9D87-58F08C9065F5}" name="Colonne2" headerRowDxfId="300"/>
    <tableColumn id="3" xr3:uid="{12E7AE7F-CBFD-4136-BE1F-6A71CC8429C0}" name="Colonne3" headerRowDxfId="299"/>
    <tableColumn id="4" xr3:uid="{9E44E14E-4497-42CF-B0F4-D6D0E1EAA6AC}" name="Colonne4" headerRowDxfId="298"/>
    <tableColumn id="5" xr3:uid="{283DDE40-4856-4879-84CE-94B3A652D044}" name="Colonne5" headerRowDxfId="297"/>
    <tableColumn id="6" xr3:uid="{0F80B86D-575F-451B-B66E-BBACCE581BFF}" name="Colonne6" headerRowDxfId="296"/>
    <tableColumn id="7" xr3:uid="{EE6AC7A5-B200-4813-9CC6-2D71D46B7510}" name="Colonne7" headerRowDxfId="295"/>
    <tableColumn id="8" xr3:uid="{5DF204A3-B94B-45C2-BC63-37CA932D426D}" name="Colonne8" headerRowDxfId="294"/>
    <tableColumn id="9" xr3:uid="{76594DD7-3976-4289-8586-E2301ECB8642}" name="Colonne9" headerRowDxfId="293"/>
    <tableColumn id="10" xr3:uid="{30A8C028-013E-4D0B-9C92-FA207EAD189A}" name="Colonne10" headerRowDxfId="292"/>
    <tableColumn id="11" xr3:uid="{1F6D027D-7CA4-457B-AE99-6D7163F0E5B7}" name="Colonne11" headerRowDxfId="291"/>
    <tableColumn id="12" xr3:uid="{CEA2AB65-E61A-444C-8058-06A801647721}" name="Colonne12" headerRowDxfId="290"/>
    <tableColumn id="13" xr3:uid="{7DE66BC3-3290-4B06-94C0-33388A7A394F}" name="Colonne13" headerRowDxfId="289"/>
    <tableColumn id="14" xr3:uid="{D2D8ADD7-64A1-4486-A008-992A6856D869}" name="Colonne14" headerRowDxfId="288"/>
  </tableColumns>
  <tableStyleInfo name="TableStyleLight1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77483F2F-9B4D-4645-B24D-246C4173AC44}" name="TableauTaches261214" displayName="TableauTaches261214" ref="A10:N12" headerRowCount="0" totalsRowShown="0" tableBorderDxfId="287">
  <tableColumns count="14">
    <tableColumn id="1" xr3:uid="{BF616474-E0A1-4002-86BA-DAC0AC195654}" name="Colonne1" headerRowDxfId="286" dataDxfId="285"/>
    <tableColumn id="2" xr3:uid="{BFE604F0-8834-486A-8B9D-EC2295EEA833}" name="Colonne2" headerRowDxfId="284"/>
    <tableColumn id="3" xr3:uid="{69FD352A-0A5D-4942-8923-5C7B3D49C984}" name="Colonne3" headerRowDxfId="283"/>
    <tableColumn id="4" xr3:uid="{DE1E43FD-38B5-4253-B85E-CE30DED750B2}" name="Colonne4" headerRowDxfId="282" dataDxfId="281"/>
    <tableColumn id="5" xr3:uid="{5CF07EAA-0377-4B9F-B419-B5B28DAEACD3}" name="Colonne5" headerRowDxfId="280" dataDxfId="279"/>
    <tableColumn id="6" xr3:uid="{263DB8D3-CFEA-4DBF-B619-835532AFF138}" name="Colonne6" headerRowDxfId="278" dataDxfId="277"/>
    <tableColumn id="7" xr3:uid="{2FC47CA7-4017-4240-8860-E7223395AA65}" name="Colonne7" headerRowDxfId="276" dataDxfId="275"/>
    <tableColumn id="8" xr3:uid="{BBED8F03-A920-44E9-B95D-318165F62A85}" name="Colonne8" headerRowDxfId="274" dataDxfId="273"/>
    <tableColumn id="9" xr3:uid="{7AB2CF6E-892A-41B1-B03B-1023E49D5537}" name="Colonne9" headerRowDxfId="272" dataDxfId="271"/>
    <tableColumn id="10" xr3:uid="{193CD0C2-F142-4647-85A3-B8207C41F35D}" name="Colonne10" headerRowDxfId="270" dataDxfId="269"/>
    <tableColumn id="11" xr3:uid="{A6A578C9-CB60-404F-BFA6-2619244BD082}" name="Colonne11" headerRowDxfId="268" dataDxfId="267"/>
    <tableColumn id="12" xr3:uid="{C3EF63D4-935C-4ED4-9130-9DCC3CE77465}" name="Colonne12" headerRowDxfId="266" dataDxfId="265"/>
    <tableColumn id="13" xr3:uid="{B8A17BB6-5674-4D0E-B6D2-B772FED5B056}" name="Colonne13" headerRowDxfId="264" dataDxfId="263">
      <calculatedColumnFormula>SUM(TableauTaches261214[[#This Row],[Colonne5]:[Colonne11]])</calculatedColumnFormula>
    </tableColumn>
    <tableColumn id="14" xr3:uid="{2C4D8844-64AB-46FE-AC1A-42AC4C72C1F8}" name="Colonne14" headerRowDxfId="262" dataDxfId="261"/>
  </tableColumns>
  <tableStyleInfo name="TableStyleMedium15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B30CD6D5-53DC-4EE6-9485-D808E740B1DF}" name="TableauExplications371315" displayName="TableauExplications371315" ref="A15:N17" headerRowCount="0" totalsRowShown="0" tableBorderDxfId="260">
  <tableColumns count="14">
    <tableColumn id="1" xr3:uid="{F9D10CB8-30AC-4393-A1E1-6C72B4684725}" name="Colonne1" headerRowDxfId="259"/>
    <tableColumn id="2" xr3:uid="{EEAE8F92-CCC7-405B-B5A0-05E0B24E93EA}" name="Colonne2" headerRowDxfId="258"/>
    <tableColumn id="3" xr3:uid="{A63C8D42-FB01-45E9-89E3-15A7529A0FA1}" name="Colonne3" headerRowDxfId="257"/>
    <tableColumn id="4" xr3:uid="{C8B7217F-9E80-4B39-B30E-9E39BC5DF2C0}" name="Colonne4" headerRowDxfId="256"/>
    <tableColumn id="5" xr3:uid="{CF8E579A-8C91-4757-AB5A-0A2AC7CD632F}" name="Colonne5" headerRowDxfId="255"/>
    <tableColumn id="6" xr3:uid="{15506877-6B83-4AD6-90C7-14E7B9700380}" name="Colonne6" headerRowDxfId="254"/>
    <tableColumn id="7" xr3:uid="{A2DDBCFB-778B-4212-9A0A-9CD3C860DADD}" name="Colonne7" headerRowDxfId="253"/>
    <tableColumn id="8" xr3:uid="{36831B3B-B6F0-4CB8-8FC9-70AAEC7CDECC}" name="Colonne8" headerRowDxfId="252"/>
    <tableColumn id="9" xr3:uid="{293EF825-A1B4-4C8E-BB17-312D292FF3C3}" name="Colonne9" headerRowDxfId="251"/>
    <tableColumn id="10" xr3:uid="{836107E4-3105-4AC6-97E7-DCDDE8B93246}" name="Colonne10" headerRowDxfId="250"/>
    <tableColumn id="11" xr3:uid="{D93D831E-D7DF-4A46-9BBC-DAFE591A48FD}" name="Colonne11" headerRowDxfId="249"/>
    <tableColumn id="12" xr3:uid="{001C9107-04C6-444B-BEA3-1736BC1EA05E}" name="Colonne12" headerRowDxfId="248"/>
    <tableColumn id="13" xr3:uid="{4E2489AF-1BAB-48DA-874A-8EC36F55A460}" name="Colonne13" headerRowDxfId="247"/>
    <tableColumn id="14" xr3:uid="{AC0A9CE8-FBD2-44C0-8E86-881950B184E0}" name="Colonne14" headerRowDxfId="246"/>
  </tableColumns>
  <tableStyleInfo name="TableStyleLight1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49602295-F50C-4704-B8FE-A0CBC618EEB3}" name="TableauTaches2612" displayName="TableauTaches2612" ref="A10:N10" headerRowCount="0" totalsRowShown="0" tableBorderDxfId="245">
  <tableColumns count="14">
    <tableColumn id="1" xr3:uid="{15A47007-B4EE-4FF1-B298-C41EB05EE51D}" name="Colonne1" headerRowDxfId="244"/>
    <tableColumn id="2" xr3:uid="{B6DB430D-7986-46CA-AFBE-B719F0B16178}" name="Colonne2" headerRowDxfId="243"/>
    <tableColumn id="3" xr3:uid="{DC0618DB-C4AA-4BB1-A2FE-78C872E4EF86}" name="Colonne3" headerRowDxfId="242"/>
    <tableColumn id="4" xr3:uid="{21A23704-FCDC-4608-A7EB-3737D969A4D3}" name="Colonne4" headerRowDxfId="241" dataDxfId="240"/>
    <tableColumn id="5" xr3:uid="{E1D9820D-D027-4824-BD8F-B0C1B00AEEAD}" name="Colonne5" headerRowDxfId="239" dataDxfId="238"/>
    <tableColumn id="6" xr3:uid="{43480C1C-63F2-4715-AF77-FB83B3CBEB74}" name="Colonne6" headerRowDxfId="237" dataDxfId="236"/>
    <tableColumn id="7" xr3:uid="{9FEEB427-4FC8-4A96-983B-911A0B7D9B92}" name="Colonne7" headerRowDxfId="235" dataDxfId="234"/>
    <tableColumn id="8" xr3:uid="{3BDE4567-2973-43BC-B417-284E4F37EC5E}" name="Colonne8" headerRowDxfId="233" dataDxfId="232"/>
    <tableColumn id="9" xr3:uid="{1598C8D9-029B-41C3-A232-5685106835D3}" name="Colonne9" headerRowDxfId="231" dataDxfId="230"/>
    <tableColumn id="10" xr3:uid="{3D35273A-CAEC-43A8-8F55-869F6EB39491}" name="Colonne10" headerRowDxfId="229" dataDxfId="228"/>
    <tableColumn id="11" xr3:uid="{231F2C1F-DA0A-40CE-A28B-B038B0225EA7}" name="Colonne11" headerRowDxfId="227" dataDxfId="226"/>
    <tableColumn id="12" xr3:uid="{E600582B-FBB1-4626-B7D1-4E35C04B72A2}" name="Colonne12" headerRowDxfId="225" dataDxfId="224"/>
    <tableColumn id="13" xr3:uid="{0BDCCB4F-F75B-4734-8111-883344F5E346}" name="Colonne13" headerRowDxfId="223" dataDxfId="222">
      <calculatedColumnFormula>SUM(TableauTaches2612[[#This Row],[Colonne5]:[Colonne11]])</calculatedColumnFormula>
    </tableColumn>
    <tableColumn id="14" xr3:uid="{D327D788-072E-4D93-8927-E85715045D7B}" name="Colonne14" headerRowDxfId="221" dataDxfId="220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53B92F51-D4DE-4E6C-82CC-89A4B3B30F1E}" name="TableauExplications37131521192325272931" displayName="TableauExplications37131521192325272931" ref="A18:N18" headerRowCount="0" totalsRowShown="0" tableBorderDxfId="596">
  <tableColumns count="14">
    <tableColumn id="1" xr3:uid="{CF68F4E8-F5C7-4504-AE2A-F4AFCE33BC46}" name="Colonne1" headerRowDxfId="595"/>
    <tableColumn id="2" xr3:uid="{8B638457-07C9-4E8F-9A47-5ACAF019174B}" name="Colonne2" headerRowDxfId="594"/>
    <tableColumn id="3" xr3:uid="{58F7D196-5A52-45C1-BDCA-C28417A2EF13}" name="Colonne3" headerRowDxfId="593"/>
    <tableColumn id="4" xr3:uid="{42A40471-80BE-462A-A3CD-E4BEB24505B7}" name="Colonne4" headerRowDxfId="592"/>
    <tableColumn id="5" xr3:uid="{D51AF96D-DF92-4644-9C90-B631637F5D29}" name="Colonne5" headerRowDxfId="591"/>
    <tableColumn id="6" xr3:uid="{993BD704-4BA5-44B7-90DB-C66E85F04865}" name="Colonne6" headerRowDxfId="590"/>
    <tableColumn id="7" xr3:uid="{DE585FA1-FEA9-4978-99D4-020298953888}" name="Colonne7" headerRowDxfId="589"/>
    <tableColumn id="8" xr3:uid="{471CCD90-2816-4E3F-B9F4-A8560A77934D}" name="Colonne8" headerRowDxfId="588"/>
    <tableColumn id="9" xr3:uid="{C9E379B9-0160-4E91-86CB-04CACF329F75}" name="Colonne9" headerRowDxfId="587"/>
    <tableColumn id="10" xr3:uid="{0F25B625-C394-471C-8448-4EA77E8F50BE}" name="Colonne10" headerRowDxfId="586"/>
    <tableColumn id="11" xr3:uid="{3A51D656-0948-4889-B869-6FF21DE7766C}" name="Colonne11" headerRowDxfId="585"/>
    <tableColumn id="12" xr3:uid="{2A982FCC-522B-4922-A4AF-6DF020FEA975}" name="Colonne12" headerRowDxfId="584"/>
    <tableColumn id="13" xr3:uid="{34A963B4-E6F8-421C-A886-88351C7FCA79}" name="Colonne13" headerRowDxfId="583"/>
    <tableColumn id="14" xr3:uid="{0446F315-3910-4E46-8851-DE9F9A703C1A}" name="Colonne14" headerRowDxfId="582"/>
  </tableColumns>
  <tableStyleInfo name="TableStyleLight1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473FB858-7B5D-4135-8148-AA1B757D8A08}" name="TableauExplications3713" displayName="TableauExplications3713" ref="A13:N14" headerRowCount="0" totalsRowShown="0" tableBorderDxfId="219">
  <tableColumns count="14">
    <tableColumn id="1" xr3:uid="{910B933A-1783-413C-BD53-4AB499685530}" name="Colonne1" headerRowDxfId="218"/>
    <tableColumn id="2" xr3:uid="{304FB1B7-93BD-4253-8B54-C29129768F4F}" name="Colonne2" headerRowDxfId="217"/>
    <tableColumn id="3" xr3:uid="{319306C0-DFE5-457F-BD3D-6682B0505F2A}" name="Colonne3" headerRowDxfId="216"/>
    <tableColumn id="4" xr3:uid="{9654A4B1-5990-475E-B214-C2ABF6B73F73}" name="Colonne4" headerRowDxfId="215"/>
    <tableColumn id="5" xr3:uid="{0D8A3067-CC54-46D3-8B9F-5A5931E0C01F}" name="Colonne5" headerRowDxfId="214"/>
    <tableColumn id="6" xr3:uid="{090C2015-66B5-4CA6-B538-20C0E9FA9B04}" name="Colonne6" headerRowDxfId="213"/>
    <tableColumn id="7" xr3:uid="{C55D39D3-D37B-40AF-9CAF-F40BA207FAE8}" name="Colonne7" headerRowDxfId="212"/>
    <tableColumn id="8" xr3:uid="{DF7AEB59-F675-42FE-8AB1-5C2BBDF87B6D}" name="Colonne8" headerRowDxfId="211"/>
    <tableColumn id="9" xr3:uid="{0B3A0418-AD81-49AE-AD4E-8B48E5722E85}" name="Colonne9" headerRowDxfId="210"/>
    <tableColumn id="10" xr3:uid="{DDFA9949-185C-40F5-8860-F448422D0486}" name="Colonne10" headerRowDxfId="209"/>
    <tableColumn id="11" xr3:uid="{E18A4E25-C18D-4D9B-B31D-EFDAD67BD107}" name="Colonne11" headerRowDxfId="208"/>
    <tableColumn id="12" xr3:uid="{F75454DF-27C7-4E22-9076-B5A7411F4C47}" name="Colonne12" headerRowDxfId="207"/>
    <tableColumn id="13" xr3:uid="{30EFE8FB-E221-4C45-AB99-DC64E8A4857A}" name="Colonne13" headerRowDxfId="206"/>
    <tableColumn id="14" xr3:uid="{B6F9DB30-BCF4-4490-82B1-F3BF15DCAF3F}" name="Colonne14" headerRowDxfId="205"/>
  </tableColumns>
  <tableStyleInfo name="TableStyleLight1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CA0AAD3-62BA-4AF4-8244-77210AFDF180}" name="TableauTaches26" displayName="TableauTaches26" ref="A10:N11" headerRowCount="0" totalsRowShown="0" tableBorderDxfId="204">
  <tableColumns count="14">
    <tableColumn id="1" xr3:uid="{872974FF-56D8-485B-BDD3-0A6D2323E630}" name="Colonne1" headerRowDxfId="203"/>
    <tableColumn id="2" xr3:uid="{214027E5-9478-400C-89E8-EDF2B0435206}" name="Colonne2" headerRowDxfId="202"/>
    <tableColumn id="3" xr3:uid="{9B20C36E-D76A-436E-A742-4A52028B663A}" name="Colonne3" headerRowDxfId="201"/>
    <tableColumn id="4" xr3:uid="{39308F01-3866-434B-8B46-724EE6D4A34E}" name="Colonne4" headerRowDxfId="200" dataDxfId="199"/>
    <tableColumn id="5" xr3:uid="{0A897096-3691-4C92-8F99-7BAD624BA9D2}" name="Colonne5" headerRowDxfId="198" dataDxfId="197"/>
    <tableColumn id="6" xr3:uid="{BBD29289-6E82-4093-B037-A78B9BF03227}" name="Colonne6" headerRowDxfId="196" dataDxfId="195"/>
    <tableColumn id="7" xr3:uid="{723460C9-67EC-4E35-B3D6-C4C278A3A4A1}" name="Colonne7" headerRowDxfId="194" dataDxfId="193"/>
    <tableColumn id="8" xr3:uid="{40018B58-1EB5-4106-8E89-0FCC4A81FCE9}" name="Colonne8" headerRowDxfId="192" dataDxfId="191"/>
    <tableColumn id="9" xr3:uid="{E7C009E4-22C7-416E-910C-436E83C03058}" name="Colonne9" headerRowDxfId="190" dataDxfId="189"/>
    <tableColumn id="10" xr3:uid="{4E546924-EFFB-4260-81F3-B5F832695CEC}" name="Colonne10" headerRowDxfId="188" dataDxfId="187"/>
    <tableColumn id="11" xr3:uid="{AAB8D791-2984-45ED-BA5E-0D8DE770C6F9}" name="Colonne11" headerRowDxfId="186" dataDxfId="185"/>
    <tableColumn id="12" xr3:uid="{C0C00AD2-81FA-492D-9A14-9FFBDF552FF2}" name="Colonne12" headerRowDxfId="184" dataDxfId="183"/>
    <tableColumn id="13" xr3:uid="{41C6A7B2-72BF-446F-B5B6-045C3FEA0A59}" name="Colonne13" headerRowDxfId="182" dataDxfId="181">
      <calculatedColumnFormula>SUM(TableauTaches26[[#This Row],[Colonne5]:[Colonne11]])</calculatedColumnFormula>
    </tableColumn>
    <tableColumn id="14" xr3:uid="{D259524B-FE54-47C1-BD67-E7ED2A177C44}" name="Colonne14" headerRowDxfId="180" dataDxfId="179"/>
  </tableColumns>
  <tableStyleInfo name="TableStyleMedium15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07DE483-85F0-4883-B4CD-95AFCAC2007C}" name="TableauExplications37" displayName="TableauExplications37" ref="A14:N15" headerRowCount="0" totalsRowShown="0" tableBorderDxfId="178">
  <tableColumns count="14">
    <tableColumn id="1" xr3:uid="{4104EB3E-F545-44FE-968F-A4FAB2E3076E}" name="Colonne1" headerRowDxfId="177"/>
    <tableColumn id="2" xr3:uid="{D87FAD9E-4905-4B44-B6CE-5C911BCDD456}" name="Colonne2" headerRowDxfId="176"/>
    <tableColumn id="3" xr3:uid="{043C1F3D-2DB4-4F23-BEED-DBD29D18E0EB}" name="Colonne3" headerRowDxfId="175"/>
    <tableColumn id="4" xr3:uid="{8EB51342-4270-4B7C-A61C-741A19008D79}" name="Colonne4" headerRowDxfId="174"/>
    <tableColumn id="5" xr3:uid="{3CAA439A-C769-4E4D-A8AD-B9398CE2EBD3}" name="Colonne5" headerRowDxfId="173"/>
    <tableColumn id="6" xr3:uid="{991BB0C3-EB98-42A9-B2BD-0F84C6F49546}" name="Colonne6" headerRowDxfId="172"/>
    <tableColumn id="7" xr3:uid="{03F88A9D-697E-4C95-B1FC-81F246BD6378}" name="Colonne7" headerRowDxfId="171"/>
    <tableColumn id="8" xr3:uid="{44437E08-E751-4D7C-9230-05593B982CA5}" name="Colonne8" headerRowDxfId="170"/>
    <tableColumn id="9" xr3:uid="{9D51E400-03BC-4883-8EED-DD4AC4FA33AC}" name="Colonne9" headerRowDxfId="169"/>
    <tableColumn id="10" xr3:uid="{57E8375F-90FD-417C-B3E5-D1E65A41BC8A}" name="Colonne10" headerRowDxfId="168"/>
    <tableColumn id="11" xr3:uid="{6ECCDA2B-D278-42EF-858D-88C90BB0ABA0}" name="Colonne11" headerRowDxfId="167"/>
    <tableColumn id="12" xr3:uid="{50EFE74E-6441-449F-9119-DEC3C8DC74B7}" name="Colonne12" headerRowDxfId="166"/>
    <tableColumn id="13" xr3:uid="{2A262984-DC66-48CC-8AF6-962ACFC638B6}" name="Colonne13" headerRowDxfId="165"/>
    <tableColumn id="14" xr3:uid="{CDBD0318-E56E-4D50-9FE9-68B57A1ACAD7}" name="Colonne14" headerRowDxfId="164"/>
  </tableColumns>
  <tableStyleInfo name="TableStyleLight1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1F42BF1-654B-49C8-AC56-22611723784C}" name="TableauTaches2" displayName="TableauTaches2" ref="A10:N16" headerRowCount="0" totalsRowShown="0" tableBorderDxfId="163">
  <tableColumns count="14">
    <tableColumn id="1" xr3:uid="{3882BE22-0551-42CE-B1EF-E79685F0A4DB}" name="Colonne1" headerRowDxfId="162"/>
    <tableColumn id="2" xr3:uid="{E248176C-C3E4-4019-88EE-5CE5BFE0D8AF}" name="Colonne2" headerRowDxfId="161"/>
    <tableColumn id="3" xr3:uid="{D3536710-B70D-4AE0-86BA-B6756553CEA7}" name="Colonne3" headerRowDxfId="160"/>
    <tableColumn id="4" xr3:uid="{D7B7E8E5-CC4F-4D52-B1C9-D2637203533F}" name="Colonne4" headerRowDxfId="159" dataDxfId="158"/>
    <tableColumn id="5" xr3:uid="{120DA80B-3323-461B-A7DA-FB8A73855C30}" name="Colonne5" headerRowDxfId="157" dataDxfId="156"/>
    <tableColumn id="6" xr3:uid="{53D2579D-25B3-4223-80FB-1539F6BD19DB}" name="Colonne6" headerRowDxfId="155" dataDxfId="154"/>
    <tableColumn id="7" xr3:uid="{D83FF7FA-1BBF-42FA-853F-66CA93A22D1C}" name="Colonne7" headerRowDxfId="153" dataDxfId="152"/>
    <tableColumn id="8" xr3:uid="{5C64C61A-0EF5-4741-8543-041930690C23}" name="Colonne8" headerRowDxfId="151" dataDxfId="150"/>
    <tableColumn id="9" xr3:uid="{35F15562-58A2-43B1-8160-B3A0399F42B0}" name="Colonne9" headerRowDxfId="149" dataDxfId="148"/>
    <tableColumn id="10" xr3:uid="{2F5D9C14-4CC3-4B28-A295-70C5206A842C}" name="Colonne10" headerRowDxfId="147" dataDxfId="146"/>
    <tableColumn id="11" xr3:uid="{FC5A2C42-3938-4E3C-BCF3-247905D3543E}" name="Colonne11" headerRowDxfId="145" dataDxfId="144"/>
    <tableColumn id="12" xr3:uid="{33838E5D-E42D-4C70-9D48-6B92C0E4C11F}" name="Colonne12" headerRowDxfId="143" dataDxfId="142"/>
    <tableColumn id="13" xr3:uid="{C12F7DBF-4092-4B4E-A493-B50E23670283}" name="Colonne13" headerRowDxfId="141" dataDxfId="140">
      <calculatedColumnFormula>SUM(TableauTaches2[[#This Row],[Colonne5]:[Colonne11]])</calculatedColumnFormula>
    </tableColumn>
    <tableColumn id="14" xr3:uid="{27C0CB60-CF21-43EF-9AA8-A5ED9A71508A}" name="Colonne14" headerRowDxfId="139" dataDxfId="138"/>
  </tableColumns>
  <tableStyleInfo name="TableStyleMedium15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F482B01-E690-4C44-B456-9160BFE2BF6B}" name="TableauExplications3" displayName="TableauExplications3" ref="A19:N25" headerRowCount="0" totalsRowShown="0" tableBorderDxfId="137">
  <tableColumns count="14">
    <tableColumn id="1" xr3:uid="{0D74F48A-AEB5-49F0-AA73-288C3A8E889D}" name="Colonne1" headerRowDxfId="136"/>
    <tableColumn id="2" xr3:uid="{D4BD595D-FA07-41EE-AA5B-EA299159F61C}" name="Colonne2" headerRowDxfId="135"/>
    <tableColumn id="3" xr3:uid="{EC8709A0-A544-46A8-B535-7355415F9DA0}" name="Colonne3" headerRowDxfId="134"/>
    <tableColumn id="4" xr3:uid="{FF1954AC-C87B-471D-91C7-558F8E24E474}" name="Colonne4" headerRowDxfId="133"/>
    <tableColumn id="5" xr3:uid="{E9251BF8-4959-422A-8A52-965F8CA05A4A}" name="Colonne5" headerRowDxfId="132"/>
    <tableColumn id="6" xr3:uid="{9017C228-F395-4656-9BE2-3BA50792A5A9}" name="Colonne6" headerRowDxfId="131"/>
    <tableColumn id="7" xr3:uid="{542F3411-7E30-41F2-8E7D-9A4D33F2407E}" name="Colonne7" headerRowDxfId="130"/>
    <tableColumn id="8" xr3:uid="{37F1D6DA-366A-4956-B5C7-B2596B6AE277}" name="Colonne8" headerRowDxfId="129"/>
    <tableColumn id="9" xr3:uid="{E96EE020-CDF4-4868-AD3C-CE0F70544CB9}" name="Colonne9" headerRowDxfId="128"/>
    <tableColumn id="10" xr3:uid="{9A37C757-F2BC-4B99-A4C5-443DA9C8BDD6}" name="Colonne10" headerRowDxfId="127"/>
    <tableColumn id="11" xr3:uid="{01FA611F-AB23-4317-B430-B34C176F266B}" name="Colonne11" headerRowDxfId="126"/>
    <tableColumn id="12" xr3:uid="{FE765790-4FD6-40A6-9D6F-A29D5688E28C}" name="Colonne12" headerRowDxfId="125"/>
    <tableColumn id="13" xr3:uid="{29FFA4DD-ABDD-439F-B037-AEE69398DF6E}" name="Colonne13" headerRowDxfId="124"/>
    <tableColumn id="14" xr3:uid="{30CE76FC-B178-4D8B-BFD2-A8F3F2F02B52}" name="Colonne14" headerRowDxfId="123"/>
  </tableColumns>
  <tableStyleInfo name="TableStyleLight1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9B5C6F0-29BF-4764-A61D-A2709CF73729}" name="TableauTaches" displayName="TableauTaches" ref="A10:N13" headerRowCount="0" totalsRowShown="0" tableBorderDxfId="122">
  <tableColumns count="14">
    <tableColumn id="1" xr3:uid="{31F80F8C-C7FA-42E6-8F5E-D93B059EA5C7}" name="Colonne1" headerRowDxfId="121"/>
    <tableColumn id="2" xr3:uid="{31EA76CF-E6D6-4D06-9A1B-A19FCB67342F}" name="Colonne2" headerRowDxfId="120"/>
    <tableColumn id="3" xr3:uid="{D164F31C-EE8A-4EC8-9952-1BF91EE9D0BC}" name="Colonne3" headerRowDxfId="119"/>
    <tableColumn id="4" xr3:uid="{AC4BC48D-CB09-4E50-884F-2DFFA9CABB13}" name="Colonne4" headerRowDxfId="118" dataDxfId="117"/>
    <tableColumn id="5" xr3:uid="{7A0032CA-18AF-467D-AED1-8D49F4F262D6}" name="Colonne5" headerRowDxfId="116" dataDxfId="115"/>
    <tableColumn id="6" xr3:uid="{5EB76AF0-71F2-4F57-969A-31BB3F76B84F}" name="Colonne6" headerRowDxfId="114" dataDxfId="113"/>
    <tableColumn id="7" xr3:uid="{332DB89A-2884-473B-A493-C6DEB5F91809}" name="Colonne7" headerRowDxfId="112" dataDxfId="111"/>
    <tableColumn id="8" xr3:uid="{5AEB7E4E-32BE-4AFA-A1D0-ACC2D100457E}" name="Colonne8" headerRowDxfId="110" dataDxfId="109"/>
    <tableColumn id="9" xr3:uid="{6A51B77B-F52C-411B-8A5E-5A0883FE7580}" name="Colonne9" headerRowDxfId="108" dataDxfId="107"/>
    <tableColumn id="10" xr3:uid="{B67A6170-50FB-48B6-BA16-DE59A8886860}" name="Colonne10" headerRowDxfId="106" dataDxfId="105"/>
    <tableColumn id="11" xr3:uid="{7DD97C50-AE0B-409D-B2E4-0F0C5A2FAB51}" name="Colonne11" headerRowDxfId="104" dataDxfId="103"/>
    <tableColumn id="12" xr3:uid="{2FC02C77-EA6D-45F5-8D39-6FF14B00F4D4}" name="Colonne12" headerRowDxfId="102" dataDxfId="101"/>
    <tableColumn id="13" xr3:uid="{29958F73-E91A-4703-B52C-33FC528A53A8}" name="Colonne13" headerRowDxfId="100" dataDxfId="99">
      <calculatedColumnFormula>SUM(TableauTaches[[#This Row],[Colonne5]:[Colonne11]])</calculatedColumnFormula>
    </tableColumn>
    <tableColumn id="14" xr3:uid="{45C5DCB8-C863-4426-92C2-E109A5E19447}" name="Colonne14" headerRowDxfId="98" dataDxfId="97"/>
  </tableColumns>
  <tableStyleInfo name="TableStyleMedium15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4DE0CC0-E0FA-4BB8-98A0-75BA96E14CB2}" name="TableauExplications" displayName="TableauExplications" ref="A16:N20" headerRowCount="0" totalsRowShown="0" tableBorderDxfId="96">
  <tableColumns count="14">
    <tableColumn id="1" xr3:uid="{B94CB883-A9CC-4BC7-A0A3-D2E050B57F88}" name="Colonne1" headerRowDxfId="95"/>
    <tableColumn id="2" xr3:uid="{1D8C8C1B-878F-44E3-AA6D-DBFC532FE35A}" name="Colonne2" headerRowDxfId="94"/>
    <tableColumn id="3" xr3:uid="{E1A8382A-B25A-4FCD-A5A0-415430D21EC0}" name="Colonne3" headerRowDxfId="93"/>
    <tableColumn id="4" xr3:uid="{D9B79FFD-392C-44A6-AED7-1C2FB229E8FD}" name="Colonne4" headerRowDxfId="92"/>
    <tableColumn id="5" xr3:uid="{3E2F9E9E-CA07-4CAE-AFF1-9AC43977C823}" name="Colonne5" headerRowDxfId="91"/>
    <tableColumn id="6" xr3:uid="{BED06440-4933-4885-B3AA-1C7FA9AD89E2}" name="Colonne6" headerRowDxfId="90"/>
    <tableColumn id="7" xr3:uid="{8C0C00C2-E120-4820-848E-397F74916970}" name="Colonne7" headerRowDxfId="89"/>
    <tableColumn id="8" xr3:uid="{1C15BC28-C4DC-45A6-9E5C-C0A01CD2EB97}" name="Colonne8" headerRowDxfId="88"/>
    <tableColumn id="9" xr3:uid="{ACC6C82B-06DB-4E27-80E9-D5981E370A06}" name="Colonne9" headerRowDxfId="87"/>
    <tableColumn id="10" xr3:uid="{85C27CA6-94D3-428E-A5E8-42694664F85A}" name="Colonne10" headerRowDxfId="86"/>
    <tableColumn id="11" xr3:uid="{66A89F60-06CB-44CD-A35C-DC45A4AB1C1A}" name="Colonne11" headerRowDxfId="85"/>
    <tableColumn id="12" xr3:uid="{5E8E4EBE-BE3F-4E07-BC56-AA4B1149624C}" name="Colonne12" headerRowDxfId="84"/>
    <tableColumn id="13" xr3:uid="{72435DFC-CD4C-4370-B3F7-ACFFFA9F4EFB}" name="Colonne13" headerRowDxfId="83"/>
    <tableColumn id="14" xr3:uid="{9F05370A-A9F5-4B01-AA65-8632A3DEA0C5}" name="Colonne14" headerRowDxfId="82"/>
  </tableColumns>
  <tableStyleInfo name="TableStyleLight1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B10805F-81F2-4594-8BB5-38430DCC8268}" name="TableauTaches8" displayName="TableauTaches8" ref="A10:N15" headerRowCount="0" totalsRowShown="0" tableBorderDxfId="81">
  <tableColumns count="14">
    <tableColumn id="1" xr3:uid="{E739F360-7F15-41A4-9467-040CD3EA0E20}" name="Colonne1" headerRowDxfId="80"/>
    <tableColumn id="2" xr3:uid="{BF433C12-E887-4094-B129-BB2AA8C5FB58}" name="Colonne2" headerRowDxfId="79"/>
    <tableColumn id="3" xr3:uid="{50E74681-8DC4-4EF5-BBAF-817F194C4112}" name="Colonne3" headerRowDxfId="78"/>
    <tableColumn id="4" xr3:uid="{6B71047A-53D7-4D6A-A00A-F156C630BD75}" name="Colonne4" headerRowDxfId="77" dataDxfId="76"/>
    <tableColumn id="5" xr3:uid="{12AB0EAB-2170-4DB0-8594-DBE141C23431}" name="Colonne5" headerRowDxfId="75" dataDxfId="74"/>
    <tableColumn id="6" xr3:uid="{A9834EEF-0468-497B-A859-004A74A48807}" name="Colonne6" headerRowDxfId="73" dataDxfId="72"/>
    <tableColumn id="7" xr3:uid="{976586C0-A1DA-4924-89F0-FF7ED939A2BE}" name="Colonne7" headerRowDxfId="71" dataDxfId="70"/>
    <tableColumn id="8" xr3:uid="{8D6BD018-6B5E-4F6D-B0D6-96EE9935B348}" name="Colonne8" headerRowDxfId="69" dataDxfId="68"/>
    <tableColumn id="9" xr3:uid="{1F9FAE07-F553-4B20-B6D7-5DB86934111A}" name="Colonne9" headerRowDxfId="67" dataDxfId="66"/>
    <tableColumn id="10" xr3:uid="{CEBB97A9-21E0-44C9-B619-9569605F377D}" name="Colonne10" headerRowDxfId="65" dataDxfId="64"/>
    <tableColumn id="11" xr3:uid="{DC92187E-6DEB-4F78-A5C7-B3F3AAD4D4F7}" name="Colonne11" headerRowDxfId="63" dataDxfId="62"/>
    <tableColumn id="12" xr3:uid="{7CDBC0F6-1D2E-4E6C-90C5-95E4EFA65E48}" name="Colonne12" headerRowDxfId="61" dataDxfId="60"/>
    <tableColumn id="13" xr3:uid="{CE5EBA52-2D5B-4BAF-A375-F25832086598}" name="Colonne13" headerRowDxfId="59" dataDxfId="58">
      <calculatedColumnFormula>SUM(TableauTaches8[[#This Row],[Colonne5]:[Colonne11]])</calculatedColumnFormula>
    </tableColumn>
    <tableColumn id="14" xr3:uid="{36A09E7B-76B8-4FB4-9DEC-F8F711FAD5F1}" name="Colonne14" headerRowDxfId="57" dataDxfId="56"/>
  </tableColumns>
  <tableStyleInfo name="TableStyleMedium15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F160BEC-B0AD-4E12-88B0-FA84A8E3C095}" name="TableauExplications9" displayName="TableauExplications9" ref="A18:N22" headerRowCount="0" totalsRowShown="0" tableBorderDxfId="55">
  <tableColumns count="14">
    <tableColumn id="1" xr3:uid="{242373D4-64B7-4800-82EA-55C0F57ED4E5}" name="Colonne1" headerRowDxfId="54"/>
    <tableColumn id="2" xr3:uid="{B3AB95A5-7F56-4743-9848-6AB41C28C425}" name="Colonne2" headerRowDxfId="53"/>
    <tableColumn id="3" xr3:uid="{0CEBCE14-CDEB-48CD-8B52-BBB4841E2431}" name="Colonne3" headerRowDxfId="52"/>
    <tableColumn id="4" xr3:uid="{9C646A15-2373-4D27-9374-5541650DFD65}" name="Colonne4" headerRowDxfId="51"/>
    <tableColumn id="5" xr3:uid="{D4FF2865-3029-42B2-BB28-083F1FC08B58}" name="Colonne5" headerRowDxfId="50"/>
    <tableColumn id="6" xr3:uid="{8742FDD7-51D0-4B24-993B-058D02B61420}" name="Colonne6" headerRowDxfId="49"/>
    <tableColumn id="7" xr3:uid="{2C78E255-4FA0-4FD8-914B-63B29B78B25B}" name="Colonne7" headerRowDxfId="48"/>
    <tableColumn id="8" xr3:uid="{0E8F16FE-4E8C-4E88-B924-173CD1B9908D}" name="Colonne8" headerRowDxfId="47"/>
    <tableColumn id="9" xr3:uid="{04E116BF-ECC9-46ED-8670-33E7265F0AD5}" name="Colonne9" headerRowDxfId="46"/>
    <tableColumn id="10" xr3:uid="{B92ED813-1123-4426-8D4A-423F3727A23B}" name="Colonne10" headerRowDxfId="45"/>
    <tableColumn id="11" xr3:uid="{42178EDD-04F5-4361-9D0D-0A7DCDC32F94}" name="Colonne11" headerRowDxfId="44"/>
    <tableColumn id="12" xr3:uid="{23CCAB2F-4F4B-4B60-A526-AE18FF31951B}" name="Colonne12" headerRowDxfId="43"/>
    <tableColumn id="13" xr3:uid="{41A259F2-3B7A-4824-B3F1-0EA4AA029BEE}" name="Colonne13" headerRowDxfId="42"/>
    <tableColumn id="14" xr3:uid="{E3EB0556-C23C-43F1-9CB8-F0C966B73D05}" name="Colonne14" headerRowDxfId="41"/>
  </tableColumns>
  <tableStyleInfo name="TableStyleLight1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DE9C7593-2DCF-4ECD-8F80-DC0C02EF291F}" name="TableauTaches810" displayName="TableauTaches810" ref="A10:N22" headerRowCount="0" totalsRowShown="0" tableBorderDxfId="40">
  <tableColumns count="14">
    <tableColumn id="1" xr3:uid="{37D9B9AC-5167-4235-9768-F4029D0B0E11}" name="Colonne1" headerRowDxfId="39"/>
    <tableColumn id="2" xr3:uid="{5A02D2B7-88E9-4916-8436-A2272649FD5F}" name="Colonne2" headerRowDxfId="38"/>
    <tableColumn id="3" xr3:uid="{5DD42E2F-EBE8-4FEE-8956-E3DED49D5399}" name="Colonne3" headerRowDxfId="37"/>
    <tableColumn id="4" xr3:uid="{DD64D396-59BB-46D1-8803-9F90E5177CA5}" name="Colonne4" headerRowDxfId="36" dataDxfId="35"/>
    <tableColumn id="5" xr3:uid="{F64C5E91-F8AC-45EE-9466-9B01A2A98117}" name="Colonne5" headerRowDxfId="34" dataDxfId="33"/>
    <tableColumn id="6" xr3:uid="{9B2A65F0-7316-468B-B36E-549715539E53}" name="Colonne6" headerRowDxfId="32" dataDxfId="31"/>
    <tableColumn id="7" xr3:uid="{B0830915-6002-4ADE-976A-8BAD1895EEFE}" name="Colonne7" headerRowDxfId="30" dataDxfId="29"/>
    <tableColumn id="8" xr3:uid="{B4115D1B-E1FC-4B41-8C74-3973E0BFD7EF}" name="Colonne8" headerRowDxfId="28" dataDxfId="27"/>
    <tableColumn id="9" xr3:uid="{9234C537-A842-4D35-BD54-FF771D180D10}" name="Colonne9" headerRowDxfId="26" dataDxfId="25"/>
    <tableColumn id="10" xr3:uid="{B5FC713C-6385-4BF2-A456-BBDD281BB173}" name="Colonne10" headerRowDxfId="24" dataDxfId="23"/>
    <tableColumn id="11" xr3:uid="{7077556C-FB40-4916-A434-A106EDF3FEFF}" name="Colonne11" headerRowDxfId="22" dataDxfId="21"/>
    <tableColumn id="12" xr3:uid="{71FA679E-2AD0-49B1-BEE6-78163FFE0304}" name="Colonne12" headerRowDxfId="20" dataDxfId="19"/>
    <tableColumn id="13" xr3:uid="{2EE2E3D6-E32F-4239-A127-E81AE04531ED}" name="Colonne13" headerRowDxfId="18" dataDxfId="17">
      <calculatedColumnFormula>SUM(TableauTaches810[[#This Row],[Colonne5]:[Colonne11]])</calculatedColumnFormula>
    </tableColumn>
    <tableColumn id="14" xr3:uid="{D1EF1E1E-33DD-445D-9AD0-326279B46D03}" name="Colonne14" headerRowDxfId="16" dataDxfId="15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53A6943E-BE5E-4EC3-92DD-ACE87ED5D2A1}" name="TableauTaches261214201822242628" displayName="TableauTaches261214201822242628" ref="A10:N14" headerRowCount="0" totalsRowShown="0" tableBorderDxfId="581">
  <tableColumns count="14">
    <tableColumn id="1" xr3:uid="{8177BB40-C851-4BEB-8BFE-8A9FA74B34C5}" name="Colonne1" headerRowDxfId="580" dataDxfId="579"/>
    <tableColumn id="2" xr3:uid="{606F7D27-9F60-4FB2-919B-C9C9A5FA0BEA}" name="Colonne2" headerRowDxfId="578"/>
    <tableColumn id="3" xr3:uid="{3AE001B4-E81F-4C6B-ABA3-CC919DBF618C}" name="Colonne3" headerRowDxfId="577"/>
    <tableColumn id="4" xr3:uid="{7E895B9E-3B27-4C5F-8D65-4776185E7097}" name="Colonne4" headerRowDxfId="576" dataDxfId="575"/>
    <tableColumn id="5" xr3:uid="{24C44252-29B0-458D-90EB-002AB82A1A93}" name="Colonne5" headerRowDxfId="574" dataDxfId="573"/>
    <tableColumn id="6" xr3:uid="{127CB6D0-9F0F-49CE-AA4B-CF21787B9C22}" name="Colonne6" headerRowDxfId="572" dataDxfId="571"/>
    <tableColumn id="7" xr3:uid="{81ED3A8C-A035-4DCC-9681-B769227A4A50}" name="Colonne7" headerRowDxfId="570" dataDxfId="569"/>
    <tableColumn id="8" xr3:uid="{C4F96ABB-C8DA-408F-BA36-4A4976F352CE}" name="Colonne8" headerRowDxfId="568" dataDxfId="567"/>
    <tableColumn id="9" xr3:uid="{2C2C8EEB-7FC2-4AAA-8EEA-39A281EB13B4}" name="Colonne9" headerRowDxfId="566" dataDxfId="565"/>
    <tableColumn id="10" xr3:uid="{E392D5F0-B4BD-479E-82C2-B0BC958A59BE}" name="Colonne10" headerRowDxfId="564" dataDxfId="563"/>
    <tableColumn id="11" xr3:uid="{6D1EFDEB-C274-4024-8D0F-2E3E2F6A4604}" name="Colonne11" headerRowDxfId="562" dataDxfId="561"/>
    <tableColumn id="12" xr3:uid="{9DAF98A8-E487-4F91-8427-A2AAD87BBD8E}" name="Colonne12" headerRowDxfId="560" dataDxfId="559"/>
    <tableColumn id="13" xr3:uid="{6793D971-C047-4C10-9A27-A44EB5B632C0}" name="Colonne13" headerRowDxfId="558" dataDxfId="557">
      <calculatedColumnFormula>SUM(TableauTaches261214201822242628[[#This Row],[Colonne5]:[Colonne11]])</calculatedColumnFormula>
    </tableColumn>
    <tableColumn id="14" xr3:uid="{AF32F82F-1112-4836-840D-FFD560764DE4}" name="Colonne14" headerRowDxfId="556" dataDxfId="555"/>
  </tableColumns>
  <tableStyleInfo name="TableStyleMedium15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2AA8B7E0-D43B-4B57-A38B-E3FF4506BA4B}" name="TableauExplications911" displayName="TableauExplications911" ref="A25:N29" headerRowCount="0" totalsRowShown="0" tableBorderDxfId="14">
  <tableColumns count="14">
    <tableColumn id="1" xr3:uid="{CBDE25D9-F53B-4F46-92AE-966C7AA72DD3}" name="Colonne1" headerRowDxfId="13"/>
    <tableColumn id="2" xr3:uid="{98FB80C8-6112-4FDB-B4CF-87218207CD0C}" name="Colonne2" headerRowDxfId="12"/>
    <tableColumn id="3" xr3:uid="{19193C46-0938-4AD4-8B14-B823CAC71D49}" name="Colonne3" headerRowDxfId="11"/>
    <tableColumn id="4" xr3:uid="{77EAB947-CCEB-4A33-8175-948D430C661F}" name="Colonne4" headerRowDxfId="10"/>
    <tableColumn id="5" xr3:uid="{D93CDDBF-E572-4577-A804-C9FA17DE3C2A}" name="Colonne5" headerRowDxfId="9"/>
    <tableColumn id="6" xr3:uid="{BD7B2C25-8928-451C-A775-38B3F33D53C9}" name="Colonne6" headerRowDxfId="8"/>
    <tableColumn id="7" xr3:uid="{F00C7701-41CC-451C-B710-2EFADA7114C4}" name="Colonne7" headerRowDxfId="7"/>
    <tableColumn id="8" xr3:uid="{32188076-E5B4-46B9-9B2E-B935EDCCFEE1}" name="Colonne8" headerRowDxfId="6"/>
    <tableColumn id="9" xr3:uid="{532BD407-9CF5-46B8-82C1-5908526600FD}" name="Colonne9" headerRowDxfId="5"/>
    <tableColumn id="10" xr3:uid="{B21DA670-479F-4F20-B673-EB1A23E62400}" name="Colonne10" headerRowDxfId="4"/>
    <tableColumn id="11" xr3:uid="{A6EE95D4-0F08-431F-A16B-D456ED9A4132}" name="Colonne11" headerRowDxfId="3"/>
    <tableColumn id="12" xr3:uid="{6B3471ED-2622-4D03-9D42-7E99D333F2A4}" name="Colonne12" headerRowDxfId="2"/>
    <tableColumn id="13" xr3:uid="{6FC28A29-1651-4CC0-BE8D-E7FA8E20F49E}" name="Colonne13" headerRowDxfId="1"/>
    <tableColumn id="14" xr3:uid="{873CE44C-04B3-4354-A666-975230783367}" name="Colonne14" headerRowDxfId="0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F1B6D286-B1C8-4E5D-ACB4-843217AA8D7B}" name="TableauExplications371315211923252729" displayName="TableauExplications371315211923252729" ref="A17:N22" headerRowCount="0" totalsRowShown="0" tableBorderDxfId="554">
  <tableColumns count="14">
    <tableColumn id="1" xr3:uid="{3947324E-3871-441C-B073-0EB05615F967}" name="Colonne1" headerRowDxfId="553"/>
    <tableColumn id="2" xr3:uid="{2A7A49C9-932C-4DB3-9431-D4C0CD34B1BB}" name="Colonne2" headerRowDxfId="552"/>
    <tableColumn id="3" xr3:uid="{44F896A3-DEE7-4EEC-BB88-99759B3336A5}" name="Colonne3" headerRowDxfId="551"/>
    <tableColumn id="4" xr3:uid="{929B7CC2-0F79-45B6-A155-12F1D6AB2048}" name="Colonne4" headerRowDxfId="550"/>
    <tableColumn id="5" xr3:uid="{41DF07BF-14BD-4DF1-8E6C-AA2174E3B890}" name="Colonne5" headerRowDxfId="549"/>
    <tableColumn id="6" xr3:uid="{6C531D80-86D9-42F9-BA39-60A08E436BAE}" name="Colonne6" headerRowDxfId="548"/>
    <tableColumn id="7" xr3:uid="{B7C9D27E-17AA-4C6E-B9D6-D288BE83D4AD}" name="Colonne7" headerRowDxfId="547"/>
    <tableColumn id="8" xr3:uid="{78E829AE-8F5D-42E1-85D5-C336A10B494F}" name="Colonne8" headerRowDxfId="546"/>
    <tableColumn id="9" xr3:uid="{4150FB1E-6411-4869-84C5-AB8B339BFF9D}" name="Colonne9" headerRowDxfId="545"/>
    <tableColumn id="10" xr3:uid="{C701C4F6-6DD2-41BB-A8A8-346128966792}" name="Colonne10" headerRowDxfId="544"/>
    <tableColumn id="11" xr3:uid="{6902AB4C-053C-41D9-91BC-362FFCE78B58}" name="Colonne11" headerRowDxfId="543"/>
    <tableColumn id="12" xr3:uid="{6E536C8E-9634-4635-8D29-8716898237E8}" name="Colonne12" headerRowDxfId="542"/>
    <tableColumn id="13" xr3:uid="{C242B5B5-C53E-43BF-8C60-F16D6F67B7EC}" name="Colonne13" headerRowDxfId="541"/>
    <tableColumn id="14" xr3:uid="{AE4BBD37-FD47-437A-82BD-3016C6227EA9}" name="Colonne14" headerRowDxfId="540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BCEC8CD7-3D35-4DD3-BC80-AD73CFD10833}" name="TableauTaches2612142018222426" displayName="TableauTaches2612142018222426" ref="A10:N15" headerRowCount="0" totalsRowShown="0" tableBorderDxfId="539">
  <tableColumns count="14">
    <tableColumn id="1" xr3:uid="{E17FBA38-E8F5-4263-A239-3A9903386E3C}" name="Colonne1" headerRowDxfId="538" dataDxfId="537"/>
    <tableColumn id="2" xr3:uid="{1FEEDBE0-D82A-4881-AA36-ACFE33A4762A}" name="Colonne2" headerRowDxfId="536"/>
    <tableColumn id="3" xr3:uid="{2BABC1AB-8B47-48C3-9E17-1714A75B9CAA}" name="Colonne3" headerRowDxfId="535"/>
    <tableColumn id="4" xr3:uid="{5E9284D9-3A39-4C6D-97D0-725A8417C06C}" name="Colonne4" headerRowDxfId="534" dataDxfId="533"/>
    <tableColumn id="5" xr3:uid="{5DE654E8-E79B-45C1-996D-DADF2FF2DABC}" name="Colonne5" headerRowDxfId="532" dataDxfId="531"/>
    <tableColumn id="6" xr3:uid="{5C960325-8AF7-4E28-A632-49BB5E6D4082}" name="Colonne6" headerRowDxfId="530" dataDxfId="529"/>
    <tableColumn id="7" xr3:uid="{B8BBB7E4-54B3-4C95-82BE-756F711CDF61}" name="Colonne7" headerRowDxfId="528" dataDxfId="527"/>
    <tableColumn id="8" xr3:uid="{72C317AB-FBAA-48BC-8199-EC44A7E33341}" name="Colonne8" headerRowDxfId="526" dataDxfId="525"/>
    <tableColumn id="9" xr3:uid="{24279509-4960-4A8F-8E45-4E959033B1F7}" name="Colonne9" headerRowDxfId="524" dataDxfId="523"/>
    <tableColumn id="10" xr3:uid="{B971D9E7-E12D-4876-96DF-C72C6D3AB8E0}" name="Colonne10" headerRowDxfId="522" dataDxfId="521"/>
    <tableColumn id="11" xr3:uid="{F663566D-B337-498B-94FB-7FC7CEF0D582}" name="Colonne11" headerRowDxfId="520" dataDxfId="519"/>
    <tableColumn id="12" xr3:uid="{D4EB5746-0C4B-44EE-80C8-4A279D55E7C6}" name="Colonne12" headerRowDxfId="518" dataDxfId="517"/>
    <tableColumn id="13" xr3:uid="{59C4ADD2-5285-407C-87AA-401B8E3C81B5}" name="Colonne13" headerRowDxfId="516" dataDxfId="515">
      <calculatedColumnFormula>SUM(TableauTaches2612142018222426[[#This Row],[Colonne5]:[Colonne11]])</calculatedColumnFormula>
    </tableColumn>
    <tableColumn id="14" xr3:uid="{FCFB382F-93FC-44DA-827B-8F4A1030B614}" name="Colonne14" headerRowDxfId="514" dataDxfId="513"/>
  </tableColumns>
  <tableStyleInfo name="TableStyleMedium1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65DCFFA9-CA87-405B-BCD6-21697622B384}" name="TableauExplications3713152119232527" displayName="TableauExplications3713152119232527" ref="A18:N23" headerRowCount="0" totalsRowShown="0" tableBorderDxfId="512">
  <tableColumns count="14">
    <tableColumn id="1" xr3:uid="{58AA8C53-C720-4CEE-BB5F-255FA55A635D}" name="Colonne1" headerRowDxfId="511"/>
    <tableColumn id="2" xr3:uid="{8C606E8B-8959-4A01-A2F1-83E58582DF1E}" name="Colonne2" headerRowDxfId="510"/>
    <tableColumn id="3" xr3:uid="{DC45CCF6-FBAD-4C25-92AA-C7495FFD9A59}" name="Colonne3" headerRowDxfId="509"/>
    <tableColumn id="4" xr3:uid="{27141996-5046-4610-9203-F87BB2F3636E}" name="Colonne4" headerRowDxfId="508"/>
    <tableColumn id="5" xr3:uid="{00CD1E1D-4C22-456D-A867-FA9E1C9B7C66}" name="Colonne5" headerRowDxfId="507"/>
    <tableColumn id="6" xr3:uid="{C9ADEE67-D38B-4404-B618-D6F8474E901C}" name="Colonne6" headerRowDxfId="506"/>
    <tableColumn id="7" xr3:uid="{39975DBC-F208-4502-B464-39F69A6D7157}" name="Colonne7" headerRowDxfId="505"/>
    <tableColumn id="8" xr3:uid="{8805D9A3-DD24-442B-AB23-15DC2FF55AC9}" name="Colonne8" headerRowDxfId="504"/>
    <tableColumn id="9" xr3:uid="{65AE7409-7965-459A-92A1-3814D2783F27}" name="Colonne9" headerRowDxfId="503"/>
    <tableColumn id="10" xr3:uid="{357652E4-B050-4EE4-ACF8-E666E506993C}" name="Colonne10" headerRowDxfId="502"/>
    <tableColumn id="11" xr3:uid="{607BF7EF-7ECB-442A-AFF0-C4C013CD401B}" name="Colonne11" headerRowDxfId="501"/>
    <tableColumn id="12" xr3:uid="{BDDECB8E-5257-4C40-A912-658A92B788C0}" name="Colonne12" headerRowDxfId="500"/>
    <tableColumn id="13" xr3:uid="{0A59703C-DF7C-4F5F-9A6E-36D7DD288609}" name="Colonne13" headerRowDxfId="499"/>
    <tableColumn id="14" xr3:uid="{C0FD7A57-AEFD-48E5-A6F8-5121C00D82D0}" name="Colonne14" headerRowDxfId="498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BCE48583-9E03-458D-AE8F-8E31119CE11F}" name="TableauTaches26121420182224" displayName="TableauTaches26121420182224" ref="A10:N14" headerRowCount="0" totalsRowShown="0" tableBorderDxfId="497">
  <tableColumns count="14">
    <tableColumn id="1" xr3:uid="{F68462CF-CFEB-4EE4-AE0B-276747B84764}" name="Colonne1" headerRowDxfId="496" dataDxfId="495"/>
    <tableColumn id="2" xr3:uid="{930BC668-9994-49DB-9A8F-83E33004F29A}" name="Colonne2" headerRowDxfId="494"/>
    <tableColumn id="3" xr3:uid="{A7477310-2F3A-4DDE-91FB-0FA65CCE5AF5}" name="Colonne3" headerRowDxfId="493"/>
    <tableColumn id="4" xr3:uid="{D8A16AA8-7431-4ACC-9723-3F2B8606F153}" name="Colonne4" headerRowDxfId="492" dataDxfId="491"/>
    <tableColumn id="5" xr3:uid="{59FA5561-961C-420D-A1CE-505C50BC9BAC}" name="Colonne5" headerRowDxfId="490" dataDxfId="489"/>
    <tableColumn id="6" xr3:uid="{6F054E0B-DFF2-4D28-928E-7C2A3703DB1A}" name="Colonne6" headerRowDxfId="488" dataDxfId="487"/>
    <tableColumn id="7" xr3:uid="{AAF12D94-BA88-421F-8682-2E300392FF0F}" name="Colonne7" headerRowDxfId="486" dataDxfId="485"/>
    <tableColumn id="8" xr3:uid="{3D4C333F-014F-4ECF-98DB-BB87369BA6E7}" name="Colonne8" headerRowDxfId="484" dataDxfId="483"/>
    <tableColumn id="9" xr3:uid="{9782B122-3E99-428D-ABF8-9A6EC4E8BCE7}" name="Colonne9" headerRowDxfId="482" dataDxfId="481"/>
    <tableColumn id="10" xr3:uid="{33C37FC9-E21F-4619-AD9F-AC0D58806D94}" name="Colonne10" headerRowDxfId="480" dataDxfId="479"/>
    <tableColumn id="11" xr3:uid="{9B2A763B-7A97-435B-9819-0BAA633129AE}" name="Colonne11" headerRowDxfId="478" dataDxfId="477"/>
    <tableColumn id="12" xr3:uid="{E67F68EF-901C-4FDD-8058-69594C24BE88}" name="Colonne12" headerRowDxfId="476" dataDxfId="475"/>
    <tableColumn id="13" xr3:uid="{C9193EEB-9122-4318-9031-F5E16EA7099A}" name="Colonne13" headerRowDxfId="474" dataDxfId="473">
      <calculatedColumnFormula>SUM(TableauTaches26121420182224[[#This Row],[Colonne5]:[Colonne11]])</calculatedColumnFormula>
    </tableColumn>
    <tableColumn id="14" xr3:uid="{84FD6096-262B-4317-9C4F-834F1FDD8E6D}" name="Colonne14" headerRowDxfId="472" dataDxfId="471"/>
  </tableColumns>
  <tableStyleInfo name="TableStyleMedium15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775F5B3C-ADBF-40CF-A981-258B60E03434}" name="TableauExplications37131521192325" displayName="TableauExplications37131521192325" ref="A17:N21" headerRowCount="0" totalsRowShown="0" tableBorderDxfId="470">
  <tableColumns count="14">
    <tableColumn id="1" xr3:uid="{61C3DA24-19F3-4AEF-9651-AD178165ED3E}" name="Colonne1" headerRowDxfId="469"/>
    <tableColumn id="2" xr3:uid="{7E2B42DA-8568-4F54-A53B-5A7A37B63D8B}" name="Colonne2" headerRowDxfId="468"/>
    <tableColumn id="3" xr3:uid="{ED4F5544-5BC5-4CC6-9E7A-13BC2695CEFC}" name="Colonne3" headerRowDxfId="467"/>
    <tableColumn id="4" xr3:uid="{1AADEE72-DB52-4B46-8A19-EE741971F603}" name="Colonne4" headerRowDxfId="466"/>
    <tableColumn id="5" xr3:uid="{1290998E-A9DB-44CD-838F-97462132E493}" name="Colonne5" headerRowDxfId="465"/>
    <tableColumn id="6" xr3:uid="{E093849E-525C-4B58-BCDE-B148EFDDBFA0}" name="Colonne6" headerRowDxfId="464"/>
    <tableColumn id="7" xr3:uid="{ED87079C-0934-4B27-AEE2-193900FCB080}" name="Colonne7" headerRowDxfId="463"/>
    <tableColumn id="8" xr3:uid="{BE501C60-60A9-4490-B96B-4115BF4477C3}" name="Colonne8" headerRowDxfId="462"/>
    <tableColumn id="9" xr3:uid="{1575DF22-5E20-4D3A-9C8E-8A031FCA9629}" name="Colonne9" headerRowDxfId="461"/>
    <tableColumn id="10" xr3:uid="{27AC4E83-3BA8-44B3-97F6-4F7D8FF74A97}" name="Colonne10" headerRowDxfId="460"/>
    <tableColumn id="11" xr3:uid="{4971B9A4-7737-40A2-B36E-6C51742C5C7E}" name="Colonne11" headerRowDxfId="459"/>
    <tableColumn id="12" xr3:uid="{94D6B176-7469-4423-9D0F-A03A0D46198D}" name="Colonne12" headerRowDxfId="458"/>
    <tableColumn id="13" xr3:uid="{47B5D922-C17E-499C-9690-55EF3CBE26FE}" name="Colonne13" headerRowDxfId="457"/>
    <tableColumn id="14" xr3:uid="{9CA4B687-E89A-4043-8F37-932EE5346D38}" name="Colonne14" headerRowDxfId="456"/>
  </tableColumns>
  <tableStyleInfo name="TableStyleLight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3322580A-6B70-49AF-9C63-F07F02C8D468}" name="TableauTaches261214201822" displayName="TableauTaches261214201822" ref="A10:N20" headerRowCount="0" totalsRowShown="0" tableBorderDxfId="455">
  <tableColumns count="14">
    <tableColumn id="1" xr3:uid="{6EDE9417-CAAE-4D9E-B179-E70AD4288A64}" name="Colonne1" headerRowDxfId="454" dataDxfId="453"/>
    <tableColumn id="2" xr3:uid="{9242C6E5-FF06-48BB-86C3-69D83CD9B2F1}" name="Colonne2" headerRowDxfId="452"/>
    <tableColumn id="3" xr3:uid="{11B5B810-879E-49BA-8327-BEB50FDE68E1}" name="Colonne3" headerRowDxfId="451"/>
    <tableColumn id="4" xr3:uid="{0A19AD7D-D3F3-4301-8D10-B199484952C2}" name="Colonne4" headerRowDxfId="450" dataDxfId="449"/>
    <tableColumn id="5" xr3:uid="{C433DF17-02E7-4E8B-AA96-97FD3536EECE}" name="Colonne5" headerRowDxfId="448" dataDxfId="447"/>
    <tableColumn id="6" xr3:uid="{B66D0156-411F-4080-B997-681FA2EEBDDC}" name="Colonne6" headerRowDxfId="446" dataDxfId="445"/>
    <tableColumn id="7" xr3:uid="{AE4A84E8-D6DE-4D65-B9B4-4FD7434C3639}" name="Colonne7" headerRowDxfId="444" dataDxfId="443"/>
    <tableColumn id="8" xr3:uid="{D9F3CE5B-5E63-43E2-A035-3D79BAA1ECC7}" name="Colonne8" headerRowDxfId="442" dataDxfId="441"/>
    <tableColumn id="9" xr3:uid="{44A9EC8E-4A5B-4FB8-8671-81D997E9B48B}" name="Colonne9" headerRowDxfId="440" dataDxfId="439"/>
    <tableColumn id="10" xr3:uid="{9E763BC3-DB53-485D-A9A5-E70A3B4C1B53}" name="Colonne10" headerRowDxfId="438" dataDxfId="437"/>
    <tableColumn id="11" xr3:uid="{7B116E4A-B94E-4EC6-83FE-16AAD84ABE48}" name="Colonne11" headerRowDxfId="436" dataDxfId="435"/>
    <tableColumn id="12" xr3:uid="{D6A77A1F-2F1A-45CA-8022-2680D9EF71FB}" name="Colonne12" headerRowDxfId="434" dataDxfId="433"/>
    <tableColumn id="13" xr3:uid="{30526497-E5F7-4F01-A062-3699A73C2371}" name="Colonne13" headerRowDxfId="432" dataDxfId="431">
      <calculatedColumnFormula>SUM(TableauTaches261214201822[[#This Row],[Colonne5]:[Colonne11]])</calculatedColumnFormula>
    </tableColumn>
    <tableColumn id="14" xr3:uid="{61027750-298D-4D3C-AC7C-93426B452DDB}" name="Colonne14" headerRowDxfId="430" dataDxfId="429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0.xml"/><Relationship Id="rId2" Type="http://schemas.openxmlformats.org/officeDocument/2006/relationships/table" Target="../tables/table1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2.xml"/><Relationship Id="rId2" Type="http://schemas.openxmlformats.org/officeDocument/2006/relationships/table" Target="../tables/table2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4.xml"/><Relationship Id="rId2" Type="http://schemas.openxmlformats.org/officeDocument/2006/relationships/table" Target="../tables/table23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6.xml"/><Relationship Id="rId2" Type="http://schemas.openxmlformats.org/officeDocument/2006/relationships/table" Target="../tables/table25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8.xml"/><Relationship Id="rId2" Type="http://schemas.openxmlformats.org/officeDocument/2006/relationships/table" Target="../tables/table27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0.xml"/><Relationship Id="rId2" Type="http://schemas.openxmlformats.org/officeDocument/2006/relationships/table" Target="../tables/table29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6.xml"/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8.xml"/><Relationship Id="rId2" Type="http://schemas.openxmlformats.org/officeDocument/2006/relationships/table" Target="../tables/table1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CF5AE-B357-4D36-BE5B-082697705CC0}">
  <dimension ref="A1:N20"/>
  <sheetViews>
    <sheetView tabSelected="1" workbookViewId="0">
      <selection activeCell="B24" sqref="B24"/>
    </sheetView>
  </sheetViews>
  <sheetFormatPr baseColWidth="10" defaultColWidth="9.140625" defaultRowHeight="15" x14ac:dyDescent="0.25"/>
  <cols>
    <col min="1" max="1" width="26.28515625" customWidth="1"/>
    <col min="2" max="3" width="11.5703125" customWidth="1"/>
    <col min="4" max="4" width="30.28515625" customWidth="1"/>
    <col min="5" max="9" width="11.5703125" customWidth="1"/>
    <col min="10" max="14" width="12.5703125" customWidth="1"/>
  </cols>
  <sheetData>
    <row r="1" spans="1:14" ht="15.75" thickBot="1" x14ac:dyDescent="0.3"/>
    <row r="2" spans="1:14" ht="15" customHeight="1" x14ac:dyDescent="0.25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3"/>
    </row>
    <row r="3" spans="1:14" ht="30.75" customHeight="1" x14ac:dyDescent="0.25">
      <c r="A3" s="42" t="s">
        <v>14</v>
      </c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4"/>
    </row>
    <row r="4" spans="1:14" ht="15.75" thickBot="1" x14ac:dyDescent="0.3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9"/>
    </row>
    <row r="5" spans="1:14" x14ac:dyDescent="0.25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3"/>
    </row>
    <row r="6" spans="1:14" ht="18.75" x14ac:dyDescent="0.3">
      <c r="A6" s="4"/>
      <c r="B6" s="11" t="s">
        <v>0</v>
      </c>
      <c r="C6" s="5"/>
      <c r="D6" s="5"/>
      <c r="E6" s="5"/>
      <c r="F6" s="5"/>
      <c r="G6" s="5"/>
      <c r="H6" s="5"/>
      <c r="I6" s="11" t="s">
        <v>1</v>
      </c>
      <c r="J6" s="5" t="s">
        <v>143</v>
      </c>
      <c r="K6" s="5"/>
      <c r="L6" s="5"/>
      <c r="M6" s="5"/>
      <c r="N6" s="6"/>
    </row>
    <row r="7" spans="1:14" ht="15.75" thickBot="1" x14ac:dyDescent="0.3">
      <c r="A7" s="7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9"/>
    </row>
    <row r="8" spans="1:14" ht="15.75" x14ac:dyDescent="0.25">
      <c r="A8" s="45" t="s">
        <v>2</v>
      </c>
      <c r="B8" s="46"/>
      <c r="C8" s="46"/>
      <c r="D8" s="47"/>
      <c r="E8" s="48" t="s">
        <v>144</v>
      </c>
      <c r="F8" s="49"/>
      <c r="G8" s="49"/>
      <c r="H8" s="49"/>
      <c r="I8" s="49"/>
      <c r="J8" s="49"/>
      <c r="K8" s="50"/>
      <c r="L8" s="12"/>
      <c r="M8" s="13"/>
      <c r="N8" s="14"/>
    </row>
    <row r="9" spans="1:14" ht="15.75" thickBot="1" x14ac:dyDescent="0.3">
      <c r="A9" s="7"/>
      <c r="B9" s="8"/>
      <c r="C9" s="8"/>
      <c r="D9" s="9"/>
      <c r="E9" s="22" t="s">
        <v>3</v>
      </c>
      <c r="F9" s="23" t="s">
        <v>4</v>
      </c>
      <c r="G9" s="23" t="s">
        <v>5</v>
      </c>
      <c r="H9" s="23" t="s">
        <v>6</v>
      </c>
      <c r="I9" s="23" t="s">
        <v>7</v>
      </c>
      <c r="J9" s="23" t="s">
        <v>8</v>
      </c>
      <c r="K9" s="24" t="s">
        <v>9</v>
      </c>
      <c r="L9" s="4"/>
      <c r="M9" s="25" t="s">
        <v>10</v>
      </c>
      <c r="N9" s="6"/>
    </row>
    <row r="10" spans="1:14" ht="15.75" thickBot="1" x14ac:dyDescent="0.3">
      <c r="A10" s="1" t="s">
        <v>124</v>
      </c>
      <c r="B10" s="2"/>
      <c r="C10" s="2"/>
      <c r="D10" s="3"/>
      <c r="E10" s="20">
        <v>2.0833333333333332E-2</v>
      </c>
      <c r="F10" s="37"/>
      <c r="G10" s="20"/>
      <c r="H10" s="20"/>
      <c r="I10" s="37"/>
      <c r="J10" s="20"/>
      <c r="K10" s="20"/>
      <c r="L10" s="20"/>
      <c r="M10" s="26">
        <f>SUM(TableauTaches26121420182224262830[[#This Row],[Colonne5]:[Colonne11]])</f>
        <v>2.0833333333333332E-2</v>
      </c>
      <c r="N10" s="27"/>
    </row>
    <row r="11" spans="1:14" ht="15.75" thickBot="1" x14ac:dyDescent="0.3">
      <c r="A11" s="4" t="s">
        <v>110</v>
      </c>
      <c r="B11" s="5"/>
      <c r="C11" s="5"/>
      <c r="D11" s="6"/>
      <c r="E11" s="20">
        <v>2.0833333333333332E-2</v>
      </c>
      <c r="F11" s="37"/>
      <c r="G11" s="26"/>
      <c r="H11" s="20"/>
      <c r="I11" s="37"/>
      <c r="J11" s="20"/>
      <c r="K11" s="20"/>
      <c r="L11" s="28"/>
      <c r="M11" s="21">
        <f>SUM(TableauTaches26121420182224262830[[#This Row],[Colonne5]:[Colonne11]])</f>
        <v>2.0833333333333332E-2</v>
      </c>
      <c r="N11" s="29"/>
    </row>
    <row r="12" spans="1:14" ht="15.75" thickBot="1" x14ac:dyDescent="0.3">
      <c r="A12" s="4" t="s">
        <v>145</v>
      </c>
      <c r="B12" s="5"/>
      <c r="C12" s="5"/>
      <c r="D12" s="6"/>
      <c r="E12" s="20">
        <v>4.1666666666666664E-2</v>
      </c>
      <c r="F12" s="37"/>
      <c r="G12" s="26"/>
      <c r="H12" s="20">
        <v>4.1666666666666664E-2</v>
      </c>
      <c r="I12" s="37"/>
      <c r="J12" s="20"/>
      <c r="K12" s="20"/>
      <c r="L12" s="28"/>
      <c r="M12" s="21">
        <f>SUM(TableauTaches26121420182224262830[[#This Row],[Colonne5]:[Colonne11]])</f>
        <v>8.3333333333333329E-2</v>
      </c>
      <c r="N12" s="29"/>
    </row>
    <row r="13" spans="1:14" ht="15.75" thickBot="1" x14ac:dyDescent="0.3">
      <c r="A13" s="4" t="s">
        <v>108</v>
      </c>
      <c r="B13" s="5"/>
      <c r="C13" s="5"/>
      <c r="D13" s="6"/>
      <c r="E13" s="37"/>
      <c r="F13" s="20">
        <v>4.1666666666666664E-2</v>
      </c>
      <c r="G13" s="26"/>
      <c r="H13" s="20">
        <v>4.1666666666666664E-2</v>
      </c>
      <c r="I13" s="20"/>
      <c r="J13" s="20"/>
      <c r="K13" s="20"/>
      <c r="L13" s="28"/>
      <c r="M13" s="21">
        <f>SUM(TableauTaches26121420182224262830[[#This Row],[Colonne5]:[Colonne11]])</f>
        <v>8.3333333333333329E-2</v>
      </c>
      <c r="N13" s="29"/>
    </row>
    <row r="14" spans="1:14" ht="15.75" thickBot="1" x14ac:dyDescent="0.3">
      <c r="A14" s="4" t="s">
        <v>92</v>
      </c>
      <c r="B14" s="5"/>
      <c r="C14" s="5"/>
      <c r="D14" s="6"/>
      <c r="E14" s="37"/>
      <c r="F14" s="20">
        <v>4.1666666666666664E-2</v>
      </c>
      <c r="G14" s="20">
        <v>0.25</v>
      </c>
      <c r="H14" s="20">
        <v>4.1666666666666664E-2</v>
      </c>
      <c r="I14" s="20"/>
      <c r="J14" s="20"/>
      <c r="K14" s="20"/>
      <c r="L14" s="28"/>
      <c r="M14" s="21">
        <f>SUM(TableauTaches26121420182224262830[[#This Row],[Colonne5]:[Colonne11]])</f>
        <v>0.33333333333333337</v>
      </c>
      <c r="N14" s="29"/>
    </row>
    <row r="15" spans="1:14" x14ac:dyDescent="0.25">
      <c r="A15" s="4"/>
      <c r="B15" s="5"/>
      <c r="C15" s="5"/>
      <c r="D15" s="6"/>
      <c r="E15" s="20"/>
      <c r="F15" s="37"/>
      <c r="G15" s="26"/>
      <c r="H15" s="20"/>
      <c r="I15" s="20"/>
      <c r="J15" s="20"/>
      <c r="K15" s="20"/>
      <c r="L15" s="28"/>
      <c r="M15" s="21">
        <f>SUM(TableauTaches26121420182224262830[[#This Row],[Colonne5]:[Colonne11]])</f>
        <v>0</v>
      </c>
      <c r="N15" s="29"/>
    </row>
    <row r="16" spans="1:14" ht="16.5" thickBot="1" x14ac:dyDescent="0.3">
      <c r="A16" s="51" t="s">
        <v>11</v>
      </c>
      <c r="B16" s="52"/>
      <c r="C16" s="52"/>
      <c r="D16" s="53"/>
      <c r="E16" s="16">
        <f>SUM(TableauTaches26121420182224262830[[#All],[Colonne5]])</f>
        <v>8.3333333333333329E-2</v>
      </c>
      <c r="F16" s="16">
        <f>SUM(TableauTaches26121420182224262830[[#All],[Colonne6]])</f>
        <v>8.3333333333333329E-2</v>
      </c>
      <c r="G16" s="16">
        <f>SUM(TableauTaches26121420182224262830[[#All],[Colonne7]])</f>
        <v>0.25</v>
      </c>
      <c r="H16" s="16">
        <f>SUM(TableauTaches26121420182224262830[[#All],[Colonne8]])</f>
        <v>0.125</v>
      </c>
      <c r="I16" s="16">
        <f>SUM(TableauTaches26121420182224262830[[#All],[Colonne9]])</f>
        <v>0</v>
      </c>
      <c r="J16" s="16">
        <f>SUM(TableauTaches26121420182224262830[[#All],[Colonne10]])</f>
        <v>0</v>
      </c>
      <c r="K16" s="16">
        <f>SUM(TableauTaches26121420182224262830[[#All],[Colonne11]])</f>
        <v>0</v>
      </c>
      <c r="L16" s="16"/>
      <c r="M16" s="16">
        <f>SUM(E16:K16)</f>
        <v>0.54166666666666663</v>
      </c>
      <c r="N16" s="17"/>
    </row>
    <row r="17" spans="1:14" ht="16.5" thickTop="1" x14ac:dyDescent="0.25">
      <c r="A17" s="45" t="s">
        <v>12</v>
      </c>
      <c r="B17" s="46"/>
      <c r="C17" s="46"/>
      <c r="D17" s="46"/>
      <c r="E17" s="2"/>
      <c r="F17" s="2"/>
      <c r="G17" s="2"/>
      <c r="H17" s="2"/>
      <c r="I17" s="2"/>
      <c r="J17" s="2"/>
      <c r="K17" s="2"/>
      <c r="L17" s="2"/>
      <c r="M17" s="2"/>
      <c r="N17" s="3"/>
    </row>
    <row r="18" spans="1:14" ht="15.75" thickBot="1" x14ac:dyDescent="0.3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</row>
    <row r="19" spans="1:14" ht="16.5" thickBot="1" x14ac:dyDescent="0.3">
      <c r="A19" s="40" t="s">
        <v>13</v>
      </c>
      <c r="B19" s="41"/>
      <c r="C19" s="41"/>
      <c r="D19" s="41"/>
      <c r="E19" s="18"/>
      <c r="F19" s="18"/>
      <c r="G19" s="18"/>
      <c r="H19" s="18"/>
      <c r="I19" s="18"/>
      <c r="J19" s="18"/>
      <c r="K19" s="18"/>
      <c r="L19" s="18"/>
      <c r="M19" s="18"/>
      <c r="N19" s="19"/>
    </row>
    <row r="20" spans="1:14" ht="15.75" thickBot="1" x14ac:dyDescent="0.3">
      <c r="A20" s="7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9"/>
    </row>
  </sheetData>
  <mergeCells count="6">
    <mergeCell ref="A19:D19"/>
    <mergeCell ref="A3:N3"/>
    <mergeCell ref="A8:D8"/>
    <mergeCell ref="E8:K8"/>
    <mergeCell ref="A16:D16"/>
    <mergeCell ref="A17:D17"/>
  </mergeCells>
  <printOptions horizontalCentered="1"/>
  <pageMargins left="0" right="0" top="0" bottom="0" header="0" footer="0"/>
  <pageSetup scale="65" orientation="landscape" r:id="rId1"/>
  <tableParts count="2">
    <tablePart r:id="rId2"/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AF8BB-846A-4EE0-ADE4-27C0972869A9}">
  <dimension ref="A1:N16"/>
  <sheetViews>
    <sheetView workbookViewId="0">
      <selection activeCell="A10" sqref="A10"/>
    </sheetView>
  </sheetViews>
  <sheetFormatPr baseColWidth="10" defaultColWidth="9.140625" defaultRowHeight="15" x14ac:dyDescent="0.25"/>
  <cols>
    <col min="1" max="1" width="26.28515625" customWidth="1"/>
    <col min="2" max="9" width="11.5703125" customWidth="1"/>
    <col min="10" max="14" width="12.5703125" customWidth="1"/>
  </cols>
  <sheetData>
    <row r="1" spans="1:14" ht="15.75" thickBot="1" x14ac:dyDescent="0.3"/>
    <row r="2" spans="1:14" ht="15" customHeight="1" x14ac:dyDescent="0.25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3"/>
    </row>
    <row r="3" spans="1:14" ht="30.75" customHeight="1" x14ac:dyDescent="0.25">
      <c r="A3" s="42" t="s">
        <v>14</v>
      </c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4"/>
    </row>
    <row r="4" spans="1:14" ht="15.75" thickBot="1" x14ac:dyDescent="0.3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9"/>
    </row>
    <row r="5" spans="1:14" x14ac:dyDescent="0.25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3"/>
    </row>
    <row r="6" spans="1:14" ht="18.75" x14ac:dyDescent="0.3">
      <c r="A6" s="4"/>
      <c r="B6" s="11" t="s">
        <v>0</v>
      </c>
      <c r="C6" s="5"/>
      <c r="D6" s="5"/>
      <c r="E6" s="5"/>
      <c r="F6" s="5"/>
      <c r="G6" s="5"/>
      <c r="H6" s="5"/>
      <c r="I6" s="11" t="s">
        <v>1</v>
      </c>
      <c r="J6" s="5" t="s">
        <v>65</v>
      </c>
      <c r="K6" s="5"/>
      <c r="L6" s="5"/>
      <c r="M6" s="5"/>
      <c r="N6" s="6"/>
    </row>
    <row r="7" spans="1:14" ht="15.75" thickBot="1" x14ac:dyDescent="0.3">
      <c r="A7" s="7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9"/>
    </row>
    <row r="8" spans="1:14" ht="15.75" x14ac:dyDescent="0.25">
      <c r="A8" s="45" t="s">
        <v>2</v>
      </c>
      <c r="B8" s="46"/>
      <c r="C8" s="46"/>
      <c r="D8" s="47"/>
      <c r="E8" s="48" t="s">
        <v>66</v>
      </c>
      <c r="F8" s="49"/>
      <c r="G8" s="49"/>
      <c r="H8" s="49"/>
      <c r="I8" s="49"/>
      <c r="J8" s="49"/>
      <c r="K8" s="50"/>
      <c r="L8" s="12"/>
      <c r="M8" s="13"/>
      <c r="N8" s="14"/>
    </row>
    <row r="9" spans="1:14" ht="15.75" thickBot="1" x14ac:dyDescent="0.3">
      <c r="A9" s="7"/>
      <c r="B9" s="8"/>
      <c r="C9" s="8"/>
      <c r="D9" s="9"/>
      <c r="E9" s="22" t="s">
        <v>3</v>
      </c>
      <c r="F9" s="23" t="s">
        <v>4</v>
      </c>
      <c r="G9" s="23" t="s">
        <v>5</v>
      </c>
      <c r="H9" s="23" t="s">
        <v>6</v>
      </c>
      <c r="I9" s="23" t="s">
        <v>7</v>
      </c>
      <c r="J9" s="23" t="s">
        <v>8</v>
      </c>
      <c r="K9" s="24" t="s">
        <v>9</v>
      </c>
      <c r="L9" s="4"/>
      <c r="M9" s="25" t="s">
        <v>10</v>
      </c>
      <c r="N9" s="6"/>
    </row>
    <row r="10" spans="1:14" x14ac:dyDescent="0.25">
      <c r="A10" s="34" t="s">
        <v>62</v>
      </c>
      <c r="B10" s="2"/>
      <c r="C10" s="2"/>
      <c r="D10" s="3"/>
      <c r="E10" s="20"/>
      <c r="F10" s="20">
        <v>0.16666666666666666</v>
      </c>
      <c r="G10" s="20">
        <v>4.1666666666666664E-2</v>
      </c>
      <c r="H10" s="20"/>
      <c r="I10" s="20"/>
      <c r="J10" s="20"/>
      <c r="K10" s="20"/>
      <c r="L10" s="20"/>
      <c r="M10" s="26">
        <f>SUM(TableauTaches2612[[#This Row],[Colonne5]:[Colonne11]])</f>
        <v>0.20833333333333331</v>
      </c>
      <c r="N10" s="27"/>
    </row>
    <row r="11" spans="1:14" ht="16.5" thickBot="1" x14ac:dyDescent="0.3">
      <c r="A11" s="51" t="s">
        <v>11</v>
      </c>
      <c r="B11" s="52"/>
      <c r="C11" s="52"/>
      <c r="D11" s="53"/>
      <c r="E11" s="16">
        <f>SUM(TableauTaches2612[[#All],[Colonne5]])</f>
        <v>0</v>
      </c>
      <c r="F11" s="16">
        <f>SUM(TableauTaches2612[[#All],[Colonne6]])</f>
        <v>0.16666666666666666</v>
      </c>
      <c r="G11" s="16">
        <f>SUM(TableauTaches2612[[#All],[Colonne7]])</f>
        <v>4.1666666666666664E-2</v>
      </c>
      <c r="H11" s="16">
        <f>SUM(TableauTaches2612[[#All],[Colonne8]])</f>
        <v>0</v>
      </c>
      <c r="I11" s="16">
        <f>SUM(TableauTaches2612[[#All],[Colonne9]])</f>
        <v>0</v>
      </c>
      <c r="J11" s="16">
        <f>SUM(TableauTaches2612[[#All],[Colonne10]])</f>
        <v>0</v>
      </c>
      <c r="K11" s="16">
        <f>SUM(TableauTaches2612[[#All],[Colonne11]])</f>
        <v>0</v>
      </c>
      <c r="L11" s="16"/>
      <c r="M11" s="16">
        <f>SUM(E11:K11)</f>
        <v>0.20833333333333331</v>
      </c>
      <c r="N11" s="17"/>
    </row>
    <row r="12" spans="1:14" ht="16.5" thickTop="1" x14ac:dyDescent="0.25">
      <c r="A12" s="45" t="s">
        <v>12</v>
      </c>
      <c r="B12" s="46"/>
      <c r="C12" s="46"/>
      <c r="D12" s="46"/>
      <c r="E12" s="2"/>
      <c r="F12" s="2"/>
      <c r="G12" s="2"/>
      <c r="H12" s="2"/>
      <c r="I12" s="2"/>
      <c r="J12" s="2"/>
      <c r="K12" s="2"/>
      <c r="L12" s="2"/>
      <c r="M12" s="2"/>
      <c r="N12" s="3"/>
    </row>
    <row r="13" spans="1:14" x14ac:dyDescent="0.25">
      <c r="A13" s="5" t="s">
        <v>67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</row>
    <row r="14" spans="1:14" ht="15.75" thickBot="1" x14ac:dyDescent="0.3">
      <c r="A14" s="5" t="s">
        <v>68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</row>
    <row r="15" spans="1:14" ht="16.5" thickBot="1" x14ac:dyDescent="0.3">
      <c r="A15" s="40" t="s">
        <v>13</v>
      </c>
      <c r="B15" s="41"/>
      <c r="C15" s="41"/>
      <c r="D15" s="41"/>
      <c r="E15" s="18"/>
      <c r="F15" s="18"/>
      <c r="G15" s="18"/>
      <c r="H15" s="18"/>
      <c r="I15" s="18"/>
      <c r="J15" s="18"/>
      <c r="K15" s="18"/>
      <c r="L15" s="18"/>
      <c r="M15" s="18"/>
      <c r="N15" s="19"/>
    </row>
    <row r="16" spans="1:14" ht="15.75" thickBot="1" x14ac:dyDescent="0.3">
      <c r="A16" s="7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9"/>
    </row>
  </sheetData>
  <mergeCells count="6">
    <mergeCell ref="A15:D15"/>
    <mergeCell ref="A3:N3"/>
    <mergeCell ref="A8:D8"/>
    <mergeCell ref="E8:K8"/>
    <mergeCell ref="A11:D11"/>
    <mergeCell ref="A12:D12"/>
  </mergeCells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2D2D5-573B-4BEC-95D2-AEF05B381EAE}">
  <dimension ref="A1:N18"/>
  <sheetViews>
    <sheetView workbookViewId="0">
      <selection activeCell="A30" sqref="A30"/>
    </sheetView>
  </sheetViews>
  <sheetFormatPr baseColWidth="10" defaultColWidth="9.140625" defaultRowHeight="15" x14ac:dyDescent="0.25"/>
  <cols>
    <col min="1" max="1" width="26.28515625" customWidth="1"/>
    <col min="2" max="9" width="11.5703125" customWidth="1"/>
    <col min="10" max="14" width="12.5703125" customWidth="1"/>
  </cols>
  <sheetData>
    <row r="1" spans="1:14" ht="15.75" thickBot="1" x14ac:dyDescent="0.3"/>
    <row r="2" spans="1:14" ht="15" customHeight="1" x14ac:dyDescent="0.25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3"/>
    </row>
    <row r="3" spans="1:14" ht="30.75" customHeight="1" x14ac:dyDescent="0.25">
      <c r="A3" s="42" t="s">
        <v>14</v>
      </c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4"/>
    </row>
    <row r="4" spans="1:14" ht="15.75" thickBot="1" x14ac:dyDescent="0.3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9"/>
    </row>
    <row r="5" spans="1:14" x14ac:dyDescent="0.25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3"/>
    </row>
    <row r="6" spans="1:14" ht="18.75" x14ac:dyDescent="0.3">
      <c r="A6" s="4"/>
      <c r="B6" s="11" t="s">
        <v>0</v>
      </c>
      <c r="C6" s="5"/>
      <c r="D6" s="5"/>
      <c r="E6" s="5"/>
      <c r="F6" s="5"/>
      <c r="G6" s="5"/>
      <c r="H6" s="5"/>
      <c r="I6" s="11" t="s">
        <v>1</v>
      </c>
      <c r="J6" s="5" t="s">
        <v>29</v>
      </c>
      <c r="K6" s="5"/>
      <c r="L6" s="5"/>
      <c r="M6" s="5"/>
      <c r="N6" s="6"/>
    </row>
    <row r="7" spans="1:14" ht="15.75" thickBot="1" x14ac:dyDescent="0.3">
      <c r="A7" s="7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9"/>
    </row>
    <row r="8" spans="1:14" ht="15.75" x14ac:dyDescent="0.25">
      <c r="A8" s="45" t="s">
        <v>2</v>
      </c>
      <c r="B8" s="46"/>
      <c r="C8" s="46"/>
      <c r="D8" s="47"/>
      <c r="E8" s="48" t="s">
        <v>30</v>
      </c>
      <c r="F8" s="49"/>
      <c r="G8" s="49"/>
      <c r="H8" s="49"/>
      <c r="I8" s="49"/>
      <c r="J8" s="49"/>
      <c r="K8" s="50"/>
      <c r="L8" s="12"/>
      <c r="M8" s="13"/>
      <c r="N8" s="14"/>
    </row>
    <row r="9" spans="1:14" ht="15.75" thickBot="1" x14ac:dyDescent="0.3">
      <c r="A9" s="7"/>
      <c r="B9" s="8"/>
      <c r="C9" s="8"/>
      <c r="D9" s="9"/>
      <c r="E9" s="22" t="s">
        <v>3</v>
      </c>
      <c r="F9" s="23" t="s">
        <v>4</v>
      </c>
      <c r="G9" s="23" t="s">
        <v>5</v>
      </c>
      <c r="H9" s="23" t="s">
        <v>6</v>
      </c>
      <c r="I9" s="23" t="s">
        <v>7</v>
      </c>
      <c r="J9" s="23" t="s">
        <v>8</v>
      </c>
      <c r="K9" s="24" t="s">
        <v>9</v>
      </c>
      <c r="L9" s="4"/>
      <c r="M9" s="25" t="s">
        <v>10</v>
      </c>
      <c r="N9" s="6"/>
    </row>
    <row r="10" spans="1:14" ht="15.75" thickBot="1" x14ac:dyDescent="0.3">
      <c r="A10" s="33" t="s">
        <v>31</v>
      </c>
      <c r="B10" s="2"/>
      <c r="C10" s="2"/>
      <c r="D10" s="3"/>
      <c r="E10" s="20"/>
      <c r="F10" s="20">
        <v>0.1875</v>
      </c>
      <c r="G10" s="20"/>
      <c r="H10" s="20"/>
      <c r="I10" s="20">
        <v>0.20833333333333334</v>
      </c>
      <c r="J10" s="20"/>
      <c r="K10" s="20"/>
      <c r="L10" s="20"/>
      <c r="M10" s="26">
        <f>SUM(TableauTaches26[[#This Row],[Colonne5]:[Colonne11]])</f>
        <v>0.39583333333333337</v>
      </c>
      <c r="N10" s="27"/>
    </row>
    <row r="11" spans="1:14" x14ac:dyDescent="0.25">
      <c r="A11" s="4" t="s">
        <v>62</v>
      </c>
      <c r="B11" s="5"/>
      <c r="C11" s="5"/>
      <c r="D11" s="6"/>
      <c r="E11" s="20"/>
      <c r="F11" s="20"/>
      <c r="G11" s="20"/>
      <c r="H11" s="20"/>
      <c r="I11" s="20">
        <v>4.1666666666666664E-2</v>
      </c>
      <c r="J11" s="20"/>
      <c r="K11" s="20"/>
      <c r="L11" s="28"/>
      <c r="M11" s="21"/>
      <c r="N11" s="29"/>
    </row>
    <row r="12" spans="1:14" ht="16.5" thickBot="1" x14ac:dyDescent="0.3">
      <c r="A12" s="51" t="s">
        <v>11</v>
      </c>
      <c r="B12" s="52"/>
      <c r="C12" s="52"/>
      <c r="D12" s="53"/>
      <c r="E12" s="16">
        <f>SUM(TableauTaches26[[#All],[Colonne5]])</f>
        <v>0</v>
      </c>
      <c r="F12" s="16">
        <f>SUM(TableauTaches26[[#All],[Colonne6]])</f>
        <v>0.1875</v>
      </c>
      <c r="G12" s="16">
        <f>SUM(TableauTaches26[[#All],[Colonne7]])</f>
        <v>0</v>
      </c>
      <c r="H12" s="16">
        <f>SUM(TableauTaches26[[#All],[Colonne8]])</f>
        <v>0</v>
      </c>
      <c r="I12" s="16">
        <f>SUM(TableauTaches26[[#All],[Colonne9]])</f>
        <v>0.25</v>
      </c>
      <c r="J12" s="16">
        <f>SUM(TableauTaches26[[#All],[Colonne10]])</f>
        <v>0</v>
      </c>
      <c r="K12" s="16">
        <f>SUM(TableauTaches26[[#All],[Colonne11]])</f>
        <v>0</v>
      </c>
      <c r="L12" s="16"/>
      <c r="M12" s="16">
        <f>SUM(E12:K12)</f>
        <v>0.4375</v>
      </c>
      <c r="N12" s="17"/>
    </row>
    <row r="13" spans="1:14" ht="16.5" thickTop="1" x14ac:dyDescent="0.25">
      <c r="A13" s="45" t="s">
        <v>12</v>
      </c>
      <c r="B13" s="46"/>
      <c r="C13" s="46"/>
      <c r="D13" s="46"/>
      <c r="E13" s="2"/>
      <c r="F13" s="2"/>
      <c r="G13" s="2"/>
      <c r="H13" s="2"/>
      <c r="I13" s="2"/>
      <c r="J13" s="2"/>
      <c r="K13" s="2"/>
      <c r="L13" s="2"/>
      <c r="M13" s="2"/>
      <c r="N13" s="3"/>
    </row>
    <row r="14" spans="1:14" x14ac:dyDescent="0.25">
      <c r="A14" s="5" t="s">
        <v>61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</row>
    <row r="15" spans="1:14" ht="15.75" thickBot="1" x14ac:dyDescent="0.3">
      <c r="A15" s="4" t="s">
        <v>63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</row>
    <row r="16" spans="1:14" ht="16.5" thickBot="1" x14ac:dyDescent="0.3">
      <c r="A16" s="40" t="s">
        <v>13</v>
      </c>
      <c r="B16" s="41"/>
      <c r="C16" s="41"/>
      <c r="D16" s="41"/>
      <c r="E16" s="18"/>
      <c r="F16" s="18"/>
      <c r="G16" s="18"/>
      <c r="H16" s="18"/>
      <c r="I16" s="18"/>
      <c r="J16" s="18"/>
      <c r="K16" s="18"/>
      <c r="L16" s="18"/>
      <c r="M16" s="18"/>
      <c r="N16" s="19"/>
    </row>
    <row r="17" spans="1:14" x14ac:dyDescent="0.25">
      <c r="A17" s="4" t="s">
        <v>64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6"/>
    </row>
    <row r="18" spans="1:14" ht="15.75" thickBot="1" x14ac:dyDescent="0.3">
      <c r="A18" s="7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9"/>
    </row>
  </sheetData>
  <mergeCells count="6">
    <mergeCell ref="A16:D16"/>
    <mergeCell ref="A3:N3"/>
    <mergeCell ref="A8:D8"/>
    <mergeCell ref="E8:K8"/>
    <mergeCell ref="A12:D12"/>
    <mergeCell ref="A13:D13"/>
  </mergeCells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5BAE3-CDCD-493C-B8C1-4406480103D9}">
  <dimension ref="A1:N31"/>
  <sheetViews>
    <sheetView workbookViewId="0">
      <selection activeCell="R20" sqref="R20"/>
    </sheetView>
  </sheetViews>
  <sheetFormatPr baseColWidth="10" defaultColWidth="9.140625" defaultRowHeight="15" x14ac:dyDescent="0.25"/>
  <cols>
    <col min="1" max="1" width="26.28515625" customWidth="1"/>
    <col min="2" max="9" width="11.5703125" customWidth="1"/>
    <col min="10" max="14" width="12.5703125" customWidth="1"/>
  </cols>
  <sheetData>
    <row r="1" spans="1:14" ht="15.75" thickBot="1" x14ac:dyDescent="0.3"/>
    <row r="2" spans="1:14" ht="15" customHeight="1" x14ac:dyDescent="0.25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3"/>
    </row>
    <row r="3" spans="1:14" ht="30.75" customHeight="1" x14ac:dyDescent="0.25">
      <c r="A3" s="42" t="s">
        <v>14</v>
      </c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4"/>
    </row>
    <row r="4" spans="1:14" ht="15.75" thickBot="1" x14ac:dyDescent="0.3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9"/>
    </row>
    <row r="5" spans="1:14" x14ac:dyDescent="0.25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3"/>
    </row>
    <row r="6" spans="1:14" ht="18.75" x14ac:dyDescent="0.3">
      <c r="A6" s="4"/>
      <c r="B6" s="11" t="s">
        <v>0</v>
      </c>
      <c r="C6" s="5"/>
      <c r="D6" s="5"/>
      <c r="E6" s="5"/>
      <c r="F6" s="5"/>
      <c r="G6" s="5"/>
      <c r="H6" s="5"/>
      <c r="I6" s="11" t="s">
        <v>1</v>
      </c>
      <c r="J6" s="5" t="s">
        <v>33</v>
      </c>
      <c r="K6" s="5"/>
      <c r="L6" s="5"/>
      <c r="M6" s="5"/>
      <c r="N6" s="6"/>
    </row>
    <row r="7" spans="1:14" ht="15.75" thickBot="1" x14ac:dyDescent="0.3">
      <c r="A7" s="7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9"/>
    </row>
    <row r="8" spans="1:14" ht="15.75" x14ac:dyDescent="0.25">
      <c r="A8" s="45" t="s">
        <v>2</v>
      </c>
      <c r="B8" s="46"/>
      <c r="C8" s="46"/>
      <c r="D8" s="47"/>
      <c r="E8" s="48" t="s">
        <v>32</v>
      </c>
      <c r="F8" s="49"/>
      <c r="G8" s="49"/>
      <c r="H8" s="49"/>
      <c r="I8" s="49"/>
      <c r="J8" s="49"/>
      <c r="K8" s="50"/>
      <c r="L8" s="12"/>
      <c r="M8" s="13"/>
      <c r="N8" s="14"/>
    </row>
    <row r="9" spans="1:14" ht="15.75" thickBot="1" x14ac:dyDescent="0.3">
      <c r="A9" s="7"/>
      <c r="B9" s="8"/>
      <c r="C9" s="8"/>
      <c r="D9" s="9"/>
      <c r="E9" s="22" t="s">
        <v>3</v>
      </c>
      <c r="F9" s="23" t="s">
        <v>4</v>
      </c>
      <c r="G9" s="23" t="s">
        <v>5</v>
      </c>
      <c r="H9" s="23" t="s">
        <v>6</v>
      </c>
      <c r="I9" s="23" t="s">
        <v>7</v>
      </c>
      <c r="J9" s="23" t="s">
        <v>8</v>
      </c>
      <c r="K9" s="24" t="s">
        <v>9</v>
      </c>
      <c r="L9" s="4"/>
      <c r="M9" s="25" t="s">
        <v>10</v>
      </c>
      <c r="N9" s="6"/>
    </row>
    <row r="10" spans="1:14" ht="16.5" thickBot="1" x14ac:dyDescent="0.3">
      <c r="A10" s="15" t="s">
        <v>15</v>
      </c>
      <c r="B10" s="2"/>
      <c r="C10" s="2"/>
      <c r="D10" s="3"/>
      <c r="E10" s="20"/>
      <c r="F10" s="20">
        <v>2.0833333333333332E-2</v>
      </c>
      <c r="G10" s="20"/>
      <c r="H10" s="20"/>
      <c r="I10" s="20"/>
      <c r="J10" s="20"/>
      <c r="K10" s="20"/>
      <c r="L10" s="20"/>
      <c r="M10" s="26">
        <f>SUM(TableauTaches2[[#This Row],[Colonne5]:[Colonne11]])</f>
        <v>2.0833333333333332E-2</v>
      </c>
      <c r="N10" s="27"/>
    </row>
    <row r="11" spans="1:14" ht="15.75" thickBot="1" x14ac:dyDescent="0.3">
      <c r="A11" s="33" t="s">
        <v>16</v>
      </c>
      <c r="B11" s="5"/>
      <c r="C11" s="5"/>
      <c r="D11" s="6"/>
      <c r="E11" s="20"/>
      <c r="F11" s="20">
        <v>2.0833333333333332E-2</v>
      </c>
      <c r="G11" s="20"/>
      <c r="H11" s="20"/>
      <c r="I11" s="20"/>
      <c r="J11" s="20"/>
      <c r="K11" s="20"/>
      <c r="L11" s="28"/>
      <c r="M11" s="21">
        <f>SUM(TableauTaches2[[#This Row],[Colonne5]:[Colonne11]])</f>
        <v>2.0833333333333332E-2</v>
      </c>
      <c r="N11" s="29"/>
    </row>
    <row r="12" spans="1:14" ht="15.75" thickBot="1" x14ac:dyDescent="0.3">
      <c r="A12" s="34" t="s">
        <v>17</v>
      </c>
      <c r="B12" s="5"/>
      <c r="C12" s="5"/>
      <c r="D12" s="6"/>
      <c r="E12" s="20"/>
      <c r="F12" s="20">
        <v>4.1666666666666664E-2</v>
      </c>
      <c r="G12" s="20"/>
      <c r="H12" s="20"/>
      <c r="I12" s="20"/>
      <c r="J12" s="20"/>
      <c r="K12" s="20"/>
      <c r="L12" s="28"/>
      <c r="M12" s="21">
        <f>SUM(TableauTaches2[[#This Row],[Colonne5]:[Colonne11]])</f>
        <v>4.1666666666666664E-2</v>
      </c>
      <c r="N12" s="29"/>
    </row>
    <row r="13" spans="1:14" ht="15.75" thickBot="1" x14ac:dyDescent="0.3">
      <c r="A13" s="34" t="s">
        <v>18</v>
      </c>
      <c r="B13" s="5"/>
      <c r="C13" s="5"/>
      <c r="D13" s="6"/>
      <c r="E13" s="20"/>
      <c r="F13" s="20">
        <v>4.1666666666666664E-2</v>
      </c>
      <c r="G13" s="20"/>
      <c r="H13" s="20"/>
      <c r="I13" s="20"/>
      <c r="J13" s="20"/>
      <c r="K13" s="20"/>
      <c r="L13" s="28"/>
      <c r="M13" s="21">
        <f>SUM(TableauTaches2[[#This Row],[Colonne5]:[Colonne11]])</f>
        <v>4.1666666666666664E-2</v>
      </c>
      <c r="N13" s="29"/>
    </row>
    <row r="14" spans="1:14" ht="15.75" thickBot="1" x14ac:dyDescent="0.3">
      <c r="A14" s="34" t="s">
        <v>19</v>
      </c>
      <c r="B14" s="5"/>
      <c r="C14" s="5"/>
      <c r="D14" s="6"/>
      <c r="E14" s="20"/>
      <c r="F14" s="20">
        <v>2.0833333333333332E-2</v>
      </c>
      <c r="G14" s="20"/>
      <c r="H14" s="20"/>
      <c r="I14" s="20">
        <v>2.0833333333333332E-2</v>
      </c>
      <c r="J14" s="20"/>
      <c r="K14" s="20"/>
      <c r="L14" s="28"/>
      <c r="M14" s="21">
        <f>SUM(TableauTaches2[[#This Row],[Colonne5]:[Colonne11]])</f>
        <v>4.1666666666666664E-2</v>
      </c>
      <c r="N14" s="29"/>
    </row>
    <row r="15" spans="1:14" ht="15.75" thickBot="1" x14ac:dyDescent="0.3">
      <c r="A15" s="34" t="s">
        <v>20</v>
      </c>
      <c r="B15" s="5"/>
      <c r="C15" s="5"/>
      <c r="D15" s="6"/>
      <c r="E15" s="20"/>
      <c r="F15" s="20"/>
      <c r="G15" s="20"/>
      <c r="H15" s="20"/>
      <c r="I15" s="20">
        <v>2.0833333333333332E-2</v>
      </c>
      <c r="J15" s="20"/>
      <c r="K15" s="20"/>
      <c r="L15" s="28"/>
      <c r="M15" s="21">
        <f>SUM(TableauTaches2[[#This Row],[Colonne5]:[Colonne11]])</f>
        <v>2.0833333333333332E-2</v>
      </c>
      <c r="N15" s="29"/>
    </row>
    <row r="16" spans="1:14" ht="15.75" thickBot="1" x14ac:dyDescent="0.3">
      <c r="A16" s="34" t="s">
        <v>21</v>
      </c>
      <c r="B16" s="5"/>
      <c r="C16" s="5"/>
      <c r="D16" s="6"/>
      <c r="E16" s="20"/>
      <c r="F16" s="20">
        <v>2.0833333333333332E-2</v>
      </c>
      <c r="G16" s="20"/>
      <c r="H16" s="20"/>
      <c r="I16" s="20">
        <v>0.125</v>
      </c>
      <c r="J16" s="20"/>
      <c r="K16" s="20"/>
      <c r="L16" s="30"/>
      <c r="M16" s="31">
        <f>SUM(TableauTaches2[[#This Row],[Colonne5]:[Colonne11]])</f>
        <v>0.14583333333333334</v>
      </c>
      <c r="N16" s="32"/>
    </row>
    <row r="17" spans="1:14" ht="16.5" thickBot="1" x14ac:dyDescent="0.3">
      <c r="A17" s="51" t="s">
        <v>11</v>
      </c>
      <c r="B17" s="52"/>
      <c r="C17" s="52"/>
      <c r="D17" s="53"/>
      <c r="E17" s="16">
        <f>SUM(TableauTaches2[[#All],[Colonne5]])</f>
        <v>0</v>
      </c>
      <c r="F17" s="16">
        <f>SUM(TableauTaches2[[#All],[Colonne6]])</f>
        <v>0.16666666666666669</v>
      </c>
      <c r="G17" s="16">
        <f>SUM(TableauTaches2[[#All],[Colonne7]])</f>
        <v>0</v>
      </c>
      <c r="H17" s="16">
        <f>SUM(TableauTaches2[[#All],[Colonne8]])</f>
        <v>0</v>
      </c>
      <c r="I17" s="16">
        <f>SUM(TableauTaches2[[#All],[Colonne9]])</f>
        <v>0.16666666666666666</v>
      </c>
      <c r="J17" s="16">
        <f>SUM(TableauTaches2[[#All],[Colonne10]])</f>
        <v>0</v>
      </c>
      <c r="K17" s="16">
        <f>SUM(TableauTaches2[[#All],[Colonne11]])</f>
        <v>0</v>
      </c>
      <c r="L17" s="16"/>
      <c r="M17" s="16">
        <f>SUM(E17:K17)</f>
        <v>0.33333333333333337</v>
      </c>
      <c r="N17" s="17"/>
    </row>
    <row r="18" spans="1:14" ht="16.5" thickTop="1" x14ac:dyDescent="0.25">
      <c r="A18" s="45" t="s">
        <v>12</v>
      </c>
      <c r="B18" s="46"/>
      <c r="C18" s="46"/>
      <c r="D18" s="46"/>
      <c r="E18" s="2"/>
      <c r="F18" s="2"/>
      <c r="G18" s="2"/>
      <c r="H18" s="2"/>
      <c r="I18" s="2"/>
      <c r="J18" s="2"/>
      <c r="K18" s="2"/>
      <c r="L18" s="2"/>
      <c r="M18" s="2"/>
      <c r="N18" s="3"/>
    </row>
    <row r="19" spans="1:14" x14ac:dyDescent="0.25">
      <c r="A19" s="5" t="s">
        <v>22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</row>
    <row r="20" spans="1:14" x14ac:dyDescent="0.25">
      <c r="A20" s="5" t="s">
        <v>23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</row>
    <row r="21" spans="1:14" x14ac:dyDescent="0.25">
      <c r="A21" s="5" t="s">
        <v>24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</row>
    <row r="22" spans="1:14" x14ac:dyDescent="0.25">
      <c r="A22" s="5" t="s">
        <v>25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</row>
    <row r="23" spans="1:14" x14ac:dyDescent="0.25">
      <c r="A23" s="5" t="s">
        <v>26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</row>
    <row r="24" spans="1:14" x14ac:dyDescent="0.25">
      <c r="A24" s="5" t="s">
        <v>27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</row>
    <row r="25" spans="1:14" ht="15.75" thickBot="1" x14ac:dyDescent="0.3">
      <c r="A25" s="5" t="s">
        <v>28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</row>
    <row r="26" spans="1:14" ht="16.5" thickBot="1" x14ac:dyDescent="0.3">
      <c r="A26" s="40" t="s">
        <v>13</v>
      </c>
      <c r="B26" s="41"/>
      <c r="C26" s="41"/>
      <c r="D26" s="41"/>
      <c r="E26" s="18"/>
      <c r="F26" s="18"/>
      <c r="G26" s="18"/>
      <c r="H26" s="18"/>
      <c r="I26" s="18"/>
      <c r="J26" s="18"/>
      <c r="K26" s="18"/>
      <c r="L26" s="18"/>
      <c r="M26" s="18"/>
      <c r="N26" s="19"/>
    </row>
    <row r="27" spans="1:14" x14ac:dyDescent="0.25">
      <c r="A27" s="4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6"/>
    </row>
    <row r="28" spans="1:14" x14ac:dyDescent="0.25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6"/>
    </row>
    <row r="29" spans="1:14" x14ac:dyDescent="0.25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6"/>
    </row>
    <row r="30" spans="1:14" x14ac:dyDescent="0.25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6"/>
    </row>
    <row r="31" spans="1:14" ht="15.75" thickBot="1" x14ac:dyDescent="0.3">
      <c r="A31" s="7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9"/>
    </row>
  </sheetData>
  <mergeCells count="6">
    <mergeCell ref="A26:D26"/>
    <mergeCell ref="A3:N3"/>
    <mergeCell ref="A8:D8"/>
    <mergeCell ref="E8:K8"/>
    <mergeCell ref="A17:D17"/>
    <mergeCell ref="A18:D18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scale="70" orientation="landscape" r:id="rId1"/>
  <tableParts count="2">
    <tablePart r:id="rId2"/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6"/>
  <sheetViews>
    <sheetView workbookViewId="0">
      <selection activeCell="P25" sqref="P25"/>
    </sheetView>
  </sheetViews>
  <sheetFormatPr baseColWidth="10" defaultColWidth="9.140625" defaultRowHeight="15" x14ac:dyDescent="0.25"/>
  <cols>
    <col min="1" max="1" width="11.85546875" customWidth="1"/>
    <col min="2" max="9" width="11.5703125" customWidth="1"/>
    <col min="10" max="14" width="12.5703125" customWidth="1"/>
  </cols>
  <sheetData>
    <row r="1" spans="1:14" ht="15.75" thickBot="1" x14ac:dyDescent="0.3"/>
    <row r="2" spans="1:14" ht="15" customHeight="1" x14ac:dyDescent="0.25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3"/>
    </row>
    <row r="3" spans="1:14" ht="30.75" customHeight="1" x14ac:dyDescent="0.25">
      <c r="A3" s="42" t="s">
        <v>14</v>
      </c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4"/>
    </row>
    <row r="4" spans="1:14" ht="15.75" thickBot="1" x14ac:dyDescent="0.3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9"/>
    </row>
    <row r="5" spans="1:14" x14ac:dyDescent="0.25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3"/>
    </row>
    <row r="6" spans="1:14" ht="18.75" x14ac:dyDescent="0.3">
      <c r="A6" s="4"/>
      <c r="B6" s="11" t="s">
        <v>0</v>
      </c>
      <c r="C6" s="5"/>
      <c r="D6" s="5"/>
      <c r="E6" s="5"/>
      <c r="F6" s="5"/>
      <c r="G6" s="5"/>
      <c r="H6" s="5"/>
      <c r="I6" s="11" t="s">
        <v>1</v>
      </c>
      <c r="J6" s="5" t="s">
        <v>34</v>
      </c>
      <c r="K6" s="5"/>
      <c r="L6" s="5"/>
      <c r="M6" s="5"/>
      <c r="N6" s="6"/>
    </row>
    <row r="7" spans="1:14" ht="15.75" thickBot="1" x14ac:dyDescent="0.3">
      <c r="A7" s="7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9"/>
    </row>
    <row r="8" spans="1:14" ht="15.75" x14ac:dyDescent="0.25">
      <c r="A8" s="45" t="s">
        <v>2</v>
      </c>
      <c r="B8" s="46"/>
      <c r="C8" s="46"/>
      <c r="D8" s="47"/>
      <c r="E8" s="48" t="s">
        <v>35</v>
      </c>
      <c r="F8" s="49"/>
      <c r="G8" s="49"/>
      <c r="H8" s="49"/>
      <c r="I8" s="49"/>
      <c r="J8" s="49"/>
      <c r="K8" s="50"/>
      <c r="L8" s="12"/>
      <c r="M8" s="13"/>
      <c r="N8" s="14"/>
    </row>
    <row r="9" spans="1:14" ht="15.75" thickBot="1" x14ac:dyDescent="0.3">
      <c r="A9" s="7"/>
      <c r="B9" s="8"/>
      <c r="C9" s="8"/>
      <c r="D9" s="9"/>
      <c r="E9" s="22" t="s">
        <v>3</v>
      </c>
      <c r="F9" s="23" t="s">
        <v>4</v>
      </c>
      <c r="G9" s="23" t="s">
        <v>5</v>
      </c>
      <c r="H9" s="23" t="s">
        <v>6</v>
      </c>
      <c r="I9" s="23" t="s">
        <v>7</v>
      </c>
      <c r="J9" s="23" t="s">
        <v>8</v>
      </c>
      <c r="K9" s="24" t="s">
        <v>9</v>
      </c>
      <c r="L9" s="4"/>
      <c r="M9" s="25" t="s">
        <v>10</v>
      </c>
      <c r="N9" s="6"/>
    </row>
    <row r="10" spans="1:14" ht="16.5" thickBot="1" x14ac:dyDescent="0.3">
      <c r="A10" s="15" t="s">
        <v>15</v>
      </c>
      <c r="B10" s="2"/>
      <c r="C10" s="2"/>
      <c r="D10" s="3"/>
      <c r="E10" s="20"/>
      <c r="F10" s="20"/>
      <c r="G10" s="20">
        <v>0.10416666666666667</v>
      </c>
      <c r="H10" s="20"/>
      <c r="I10" s="20"/>
      <c r="J10" s="20"/>
      <c r="K10" s="20"/>
      <c r="L10" s="20"/>
      <c r="M10" s="26">
        <f>SUM(TableauTaches[[#This Row],[Colonne5]:[Colonne11]])</f>
        <v>0.10416666666666667</v>
      </c>
      <c r="N10" s="27"/>
    </row>
    <row r="11" spans="1:14" ht="15.75" thickBot="1" x14ac:dyDescent="0.3">
      <c r="A11" s="33" t="s">
        <v>59</v>
      </c>
      <c r="B11" s="5"/>
      <c r="C11" s="5"/>
      <c r="D11" s="6"/>
      <c r="E11" s="20"/>
      <c r="F11" s="20"/>
      <c r="G11" s="20"/>
      <c r="H11" s="20"/>
      <c r="I11" s="20">
        <v>4.1666666666666664E-2</v>
      </c>
      <c r="J11" s="20"/>
      <c r="K11" s="20"/>
      <c r="L11" s="28"/>
      <c r="M11" s="21">
        <f>SUM(TableauTaches[[#This Row],[Colonne5]:[Colonne11]])</f>
        <v>4.1666666666666664E-2</v>
      </c>
      <c r="N11" s="29"/>
    </row>
    <row r="12" spans="1:14" ht="15.75" thickBot="1" x14ac:dyDescent="0.3">
      <c r="A12" s="34" t="s">
        <v>18</v>
      </c>
      <c r="B12" s="5"/>
      <c r="C12" s="5"/>
      <c r="D12" s="6"/>
      <c r="E12" s="20"/>
      <c r="F12" s="20"/>
      <c r="G12" s="20"/>
      <c r="H12" s="20"/>
      <c r="I12" s="20">
        <v>8.3333333333333329E-2</v>
      </c>
      <c r="J12" s="20"/>
      <c r="K12" s="20"/>
      <c r="L12" s="28"/>
      <c r="M12" s="21">
        <f>SUM(TableauTaches[[#This Row],[Colonne5]:[Colonne11]])</f>
        <v>8.3333333333333329E-2</v>
      </c>
      <c r="N12" s="29"/>
    </row>
    <row r="13" spans="1:14" x14ac:dyDescent="0.25">
      <c r="A13" s="34" t="s">
        <v>60</v>
      </c>
      <c r="B13" s="5"/>
      <c r="C13" s="5"/>
      <c r="D13" s="6"/>
      <c r="E13" s="20"/>
      <c r="F13" s="20"/>
      <c r="G13" s="20"/>
      <c r="H13" s="20"/>
      <c r="I13" s="20">
        <v>2.0833333333333332E-2</v>
      </c>
      <c r="J13" s="20"/>
      <c r="K13" s="20"/>
      <c r="L13" s="28"/>
      <c r="M13" s="21">
        <f>SUM(TableauTaches[[#This Row],[Colonne5]:[Colonne11]])</f>
        <v>2.0833333333333332E-2</v>
      </c>
      <c r="N13" s="29"/>
    </row>
    <row r="14" spans="1:14" ht="16.5" thickBot="1" x14ac:dyDescent="0.3">
      <c r="A14" s="51" t="s">
        <v>11</v>
      </c>
      <c r="B14" s="52"/>
      <c r="C14" s="52"/>
      <c r="D14" s="53"/>
      <c r="E14" s="16">
        <f>SUM(TableauTaches[[#All],[Colonne5]])</f>
        <v>0</v>
      </c>
      <c r="F14" s="16">
        <f>SUM(TableauTaches[[#All],[Colonne6]])</f>
        <v>0</v>
      </c>
      <c r="G14" s="16">
        <f>SUM(TableauTaches[[#All],[Colonne7]])</f>
        <v>0.10416666666666667</v>
      </c>
      <c r="H14" s="16">
        <f>SUM(TableauTaches[[#All],[Colonne8]])</f>
        <v>0</v>
      </c>
      <c r="I14" s="16">
        <f>SUM(TableauTaches[[#All],[Colonne9]])</f>
        <v>0.14583333333333334</v>
      </c>
      <c r="J14" s="16">
        <f>SUM(TableauTaches[[#All],[Colonne10]])</f>
        <v>0</v>
      </c>
      <c r="K14" s="16">
        <f>SUM(TableauTaches[[#All],[Colonne11]])</f>
        <v>0</v>
      </c>
      <c r="L14" s="16"/>
      <c r="M14" s="16">
        <f>SUM(E14:K14)</f>
        <v>0.25</v>
      </c>
      <c r="N14" s="17"/>
    </row>
    <row r="15" spans="1:14" ht="16.5" thickTop="1" x14ac:dyDescent="0.25">
      <c r="A15" s="45" t="s">
        <v>12</v>
      </c>
      <c r="B15" s="46"/>
      <c r="C15" s="46"/>
      <c r="D15" s="46"/>
      <c r="E15" s="2"/>
      <c r="F15" s="2"/>
      <c r="G15" s="2"/>
      <c r="H15" s="2"/>
      <c r="I15" s="2"/>
      <c r="J15" s="2"/>
      <c r="K15" s="2"/>
      <c r="L15" s="2"/>
      <c r="M15" s="2"/>
      <c r="N15" s="3"/>
    </row>
    <row r="16" spans="1:14" x14ac:dyDescent="0.2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</row>
    <row r="17" spans="1:14" x14ac:dyDescent="0.2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</row>
    <row r="18" spans="1:14" x14ac:dyDescent="0.2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</row>
    <row r="19" spans="1:14" x14ac:dyDescent="0.2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</row>
    <row r="20" spans="1:14" ht="15.75" thickBot="1" x14ac:dyDescent="0.3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</row>
    <row r="21" spans="1:14" ht="16.5" thickBot="1" x14ac:dyDescent="0.3">
      <c r="A21" s="40" t="s">
        <v>13</v>
      </c>
      <c r="B21" s="41"/>
      <c r="C21" s="41"/>
      <c r="D21" s="41"/>
      <c r="E21" s="18"/>
      <c r="F21" s="18"/>
      <c r="G21" s="18"/>
      <c r="H21" s="18"/>
      <c r="I21" s="18"/>
      <c r="J21" s="18"/>
      <c r="K21" s="18"/>
      <c r="L21" s="18"/>
      <c r="M21" s="18"/>
      <c r="N21" s="19"/>
    </row>
    <row r="22" spans="1:14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6"/>
    </row>
    <row r="23" spans="1:14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6"/>
    </row>
    <row r="24" spans="1:14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6"/>
    </row>
    <row r="25" spans="1:14" x14ac:dyDescent="0.25">
      <c r="A25" s="4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6"/>
    </row>
    <row r="26" spans="1:14" ht="15.75" thickBot="1" x14ac:dyDescent="0.3">
      <c r="A26" s="7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9"/>
    </row>
  </sheetData>
  <mergeCells count="6">
    <mergeCell ref="A21:D21"/>
    <mergeCell ref="A3:N3"/>
    <mergeCell ref="E8:K8"/>
    <mergeCell ref="A8:D8"/>
    <mergeCell ref="A14:D14"/>
    <mergeCell ref="A15:D15"/>
  </mergeCells>
  <phoneticPr fontId="6" type="noConversion"/>
  <printOptions horizontalCentered="1" verticalCentered="1"/>
  <pageMargins left="0.31496062992125984" right="0.70866141732283472" top="0.74803149606299213" bottom="0.74803149606299213" header="0.31496062992125984" footer="0.31496062992125984"/>
  <pageSetup scale="75" orientation="landscape" r:id="rId1"/>
  <tableParts count="2">
    <tablePart r:id="rId2"/>
    <tablePart r:id="rId3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CF7DC-4F8D-4D94-A34E-460596539BDD}">
  <dimension ref="A1:N28"/>
  <sheetViews>
    <sheetView workbookViewId="0">
      <selection activeCell="P17" sqref="P17"/>
    </sheetView>
  </sheetViews>
  <sheetFormatPr baseColWidth="10" defaultColWidth="9.140625" defaultRowHeight="15" x14ac:dyDescent="0.25"/>
  <cols>
    <col min="1" max="1" width="11.85546875" customWidth="1"/>
    <col min="2" max="9" width="11.5703125" customWidth="1"/>
    <col min="10" max="14" width="12.5703125" customWidth="1"/>
  </cols>
  <sheetData>
    <row r="1" spans="1:14" ht="15.75" thickBot="1" x14ac:dyDescent="0.3"/>
    <row r="2" spans="1:14" ht="15" customHeight="1" x14ac:dyDescent="0.25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3"/>
    </row>
    <row r="3" spans="1:14" ht="30.75" customHeight="1" x14ac:dyDescent="0.25">
      <c r="A3" s="42" t="s">
        <v>14</v>
      </c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4"/>
    </row>
    <row r="4" spans="1:14" ht="15.75" thickBot="1" x14ac:dyDescent="0.3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9"/>
    </row>
    <row r="5" spans="1:14" x14ac:dyDescent="0.25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3"/>
    </row>
    <row r="6" spans="1:14" ht="18.75" x14ac:dyDescent="0.3">
      <c r="A6" s="4"/>
      <c r="B6" s="11" t="s">
        <v>0</v>
      </c>
      <c r="C6" s="5"/>
      <c r="D6" s="5"/>
      <c r="E6" s="5"/>
      <c r="F6" s="5"/>
      <c r="G6" s="5"/>
      <c r="H6" s="5"/>
      <c r="I6" s="11" t="s">
        <v>1</v>
      </c>
      <c r="J6" s="5" t="s">
        <v>46</v>
      </c>
      <c r="K6" s="5"/>
      <c r="L6" s="5"/>
      <c r="M6" s="5"/>
      <c r="N6" s="6"/>
    </row>
    <row r="7" spans="1:14" ht="15.75" thickBot="1" x14ac:dyDescent="0.3">
      <c r="A7" s="7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9"/>
    </row>
    <row r="8" spans="1:14" ht="15.75" x14ac:dyDescent="0.25">
      <c r="A8" s="45" t="s">
        <v>2</v>
      </c>
      <c r="B8" s="46"/>
      <c r="C8" s="46"/>
      <c r="D8" s="47"/>
      <c r="E8" s="48" t="s">
        <v>43</v>
      </c>
      <c r="F8" s="49"/>
      <c r="G8" s="49"/>
      <c r="H8" s="49"/>
      <c r="I8" s="49"/>
      <c r="J8" s="49"/>
      <c r="K8" s="50"/>
      <c r="L8" s="12"/>
      <c r="M8" s="13"/>
      <c r="N8" s="14"/>
    </row>
    <row r="9" spans="1:14" ht="15.75" thickBot="1" x14ac:dyDescent="0.3">
      <c r="A9" s="7"/>
      <c r="B9" s="8"/>
      <c r="C9" s="8"/>
      <c r="D9" s="9"/>
      <c r="E9" s="22" t="s">
        <v>3</v>
      </c>
      <c r="F9" s="23" t="s">
        <v>4</v>
      </c>
      <c r="G9" s="23" t="s">
        <v>5</v>
      </c>
      <c r="H9" s="23" t="s">
        <v>6</v>
      </c>
      <c r="I9" s="23" t="s">
        <v>7</v>
      </c>
      <c r="J9" s="23" t="s">
        <v>8</v>
      </c>
      <c r="K9" s="24" t="s">
        <v>9</v>
      </c>
      <c r="L9" s="4"/>
      <c r="M9" s="25" t="s">
        <v>10</v>
      </c>
      <c r="N9" s="6"/>
    </row>
    <row r="10" spans="1:14" ht="15.75" thickBot="1" x14ac:dyDescent="0.3">
      <c r="A10" s="34" t="s">
        <v>53</v>
      </c>
      <c r="B10" s="2"/>
      <c r="C10" s="2"/>
      <c r="D10" s="3"/>
      <c r="E10" s="20"/>
      <c r="F10" s="20">
        <v>2.0833333333333332E-2</v>
      </c>
      <c r="G10" s="20"/>
      <c r="H10" s="20"/>
      <c r="I10" s="20"/>
      <c r="J10" s="20"/>
      <c r="K10" s="20"/>
      <c r="L10" s="20"/>
      <c r="M10" s="26">
        <f>SUM(TableauTaches8[[#This Row],[Colonne5]:[Colonne11]])</f>
        <v>2.0833333333333332E-2</v>
      </c>
      <c r="N10" s="27"/>
    </row>
    <row r="11" spans="1:14" ht="15.75" thickBot="1" x14ac:dyDescent="0.3">
      <c r="A11" s="34" t="s">
        <v>54</v>
      </c>
      <c r="B11" s="5"/>
      <c r="C11" s="5"/>
      <c r="D11" s="6"/>
      <c r="E11" s="20"/>
      <c r="F11" s="20">
        <v>2.0833333333333332E-2</v>
      </c>
      <c r="G11" s="20"/>
      <c r="H11" s="20"/>
      <c r="I11" s="20"/>
      <c r="J11" s="20"/>
      <c r="K11" s="20"/>
      <c r="L11" s="28"/>
      <c r="M11" s="21">
        <f>SUM(TableauTaches8[[#This Row],[Colonne5]:[Colonne11]])</f>
        <v>2.0833333333333332E-2</v>
      </c>
      <c r="N11" s="29"/>
    </row>
    <row r="12" spans="1:14" ht="15.75" thickBot="1" x14ac:dyDescent="0.3">
      <c r="A12" s="33" t="s">
        <v>56</v>
      </c>
      <c r="B12" s="5"/>
      <c r="C12" s="5"/>
      <c r="D12" s="6"/>
      <c r="E12" s="20"/>
      <c r="F12" s="20">
        <v>2.0833333333333332E-2</v>
      </c>
      <c r="G12" s="20"/>
      <c r="H12" s="20"/>
      <c r="I12" s="20"/>
      <c r="J12" s="20"/>
      <c r="K12" s="20"/>
      <c r="L12" s="28"/>
      <c r="M12" s="21">
        <f>SUM(TableauTaches8[[#This Row],[Colonne5]:[Colonne11]])</f>
        <v>2.0833333333333332E-2</v>
      </c>
      <c r="N12" s="29"/>
    </row>
    <row r="13" spans="1:14" ht="16.5" thickBot="1" x14ac:dyDescent="0.3">
      <c r="A13" s="10" t="s">
        <v>57</v>
      </c>
      <c r="B13" s="5"/>
      <c r="C13" s="5"/>
      <c r="D13" s="6"/>
      <c r="E13" s="20"/>
      <c r="F13" s="20">
        <v>4.1666666666666664E-2</v>
      </c>
      <c r="G13" s="20"/>
      <c r="H13" s="20"/>
      <c r="I13" s="20"/>
      <c r="J13" s="20"/>
      <c r="K13" s="20"/>
      <c r="L13" s="28"/>
      <c r="M13" s="21">
        <f>SUM(TableauTaches8[[#This Row],[Colonne5]:[Colonne11]])</f>
        <v>4.1666666666666664E-2</v>
      </c>
      <c r="N13" s="29"/>
    </row>
    <row r="14" spans="1:14" ht="15.75" thickBot="1" x14ac:dyDescent="0.3">
      <c r="A14" s="35" t="s">
        <v>55</v>
      </c>
      <c r="B14" s="5"/>
      <c r="C14" s="5"/>
      <c r="D14" s="6"/>
      <c r="E14" s="20"/>
      <c r="F14" s="20"/>
      <c r="G14" s="20"/>
      <c r="H14" s="20"/>
      <c r="I14" s="20">
        <v>0.125</v>
      </c>
      <c r="J14" s="20"/>
      <c r="K14" s="20"/>
      <c r="L14" s="28"/>
      <c r="M14" s="21">
        <f>SUM(TableauTaches8[[#This Row],[Colonne5]:[Colonne11]])</f>
        <v>0.125</v>
      </c>
      <c r="N14" s="29"/>
    </row>
    <row r="15" spans="1:14" x14ac:dyDescent="0.25">
      <c r="A15" s="34" t="s">
        <v>58</v>
      </c>
      <c r="B15" s="5"/>
      <c r="C15" s="5"/>
      <c r="D15" s="6"/>
      <c r="E15" s="20"/>
      <c r="F15" s="20"/>
      <c r="G15" s="20"/>
      <c r="H15" s="20"/>
      <c r="I15" s="20">
        <v>8.3333333333333329E-2</v>
      </c>
      <c r="J15" s="20"/>
      <c r="K15" s="20"/>
      <c r="L15" s="28"/>
      <c r="M15" s="21">
        <f>SUM(TableauTaches8[[#This Row],[Colonne5]:[Colonne11]])</f>
        <v>8.3333333333333329E-2</v>
      </c>
      <c r="N15" s="29"/>
    </row>
    <row r="16" spans="1:14" ht="16.5" thickBot="1" x14ac:dyDescent="0.3">
      <c r="A16" s="51" t="s">
        <v>11</v>
      </c>
      <c r="B16" s="52"/>
      <c r="C16" s="52"/>
      <c r="D16" s="53"/>
      <c r="E16" s="16">
        <f>SUM(TableauTaches8[[#All],[Colonne5]])</f>
        <v>0</v>
      </c>
      <c r="F16" s="16">
        <f>SUM(TableauTaches8[[#All],[Colonne6]])</f>
        <v>0.10416666666666666</v>
      </c>
      <c r="G16" s="16">
        <f>SUM(TableauTaches8[[#All],[Colonne7]])</f>
        <v>0</v>
      </c>
      <c r="H16" s="16">
        <f>SUM(TableauTaches8[[#All],[Colonne8]])</f>
        <v>0</v>
      </c>
      <c r="I16" s="16">
        <f>SUM(TableauTaches8[[#All],[Colonne9]])</f>
        <v>0.20833333333333331</v>
      </c>
      <c r="J16" s="16">
        <f>SUM(TableauTaches8[[#All],[Colonne10]])</f>
        <v>0</v>
      </c>
      <c r="K16" s="16">
        <f>SUM(TableauTaches8[[#All],[Colonne11]])</f>
        <v>0</v>
      </c>
      <c r="L16" s="16"/>
      <c r="M16" s="16">
        <f>SUM(E16:K16)</f>
        <v>0.3125</v>
      </c>
      <c r="N16" s="17"/>
    </row>
    <row r="17" spans="1:14" ht="16.5" thickTop="1" x14ac:dyDescent="0.25">
      <c r="A17" s="45" t="s">
        <v>12</v>
      </c>
      <c r="B17" s="46"/>
      <c r="C17" s="46"/>
      <c r="D17" s="46"/>
      <c r="E17" s="2"/>
      <c r="F17" s="2"/>
      <c r="G17" s="2"/>
      <c r="H17" s="2"/>
      <c r="I17" s="2"/>
      <c r="J17" s="2"/>
      <c r="K17" s="2"/>
      <c r="L17" s="2"/>
      <c r="M17" s="2"/>
      <c r="N17" s="3"/>
    </row>
    <row r="18" spans="1:14" x14ac:dyDescent="0.2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</row>
    <row r="19" spans="1:14" x14ac:dyDescent="0.2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</row>
    <row r="20" spans="1:14" x14ac:dyDescent="0.2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</row>
    <row r="21" spans="1:14" x14ac:dyDescent="0.2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</row>
    <row r="22" spans="1:14" ht="15.75" thickBot="1" x14ac:dyDescent="0.3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</row>
    <row r="23" spans="1:14" ht="16.5" thickBot="1" x14ac:dyDescent="0.3">
      <c r="A23" s="40" t="s">
        <v>13</v>
      </c>
      <c r="B23" s="41"/>
      <c r="C23" s="41"/>
      <c r="D23" s="41"/>
      <c r="E23" s="18"/>
      <c r="F23" s="18"/>
      <c r="G23" s="18"/>
      <c r="H23" s="18"/>
      <c r="I23" s="18"/>
      <c r="J23" s="18"/>
      <c r="K23" s="18"/>
      <c r="L23" s="18"/>
      <c r="M23" s="18"/>
      <c r="N23" s="19"/>
    </row>
    <row r="24" spans="1:14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6"/>
    </row>
    <row r="25" spans="1:14" x14ac:dyDescent="0.25">
      <c r="A25" s="4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6"/>
    </row>
    <row r="26" spans="1:14" x14ac:dyDescent="0.25">
      <c r="A26" s="4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6"/>
    </row>
    <row r="27" spans="1:14" x14ac:dyDescent="0.25">
      <c r="A27" s="4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6"/>
    </row>
    <row r="28" spans="1:14" ht="15.75" thickBot="1" x14ac:dyDescent="0.3">
      <c r="A28" s="7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9"/>
    </row>
  </sheetData>
  <mergeCells count="6">
    <mergeCell ref="A23:D23"/>
    <mergeCell ref="A3:N3"/>
    <mergeCell ref="A8:D8"/>
    <mergeCell ref="E8:K8"/>
    <mergeCell ref="A16:D16"/>
    <mergeCell ref="A17:D17"/>
  </mergeCells>
  <printOptions horizontalCentered="1" verticalCentered="1"/>
  <pageMargins left="0.11811023622047245" right="0.70866141732283472" top="0.74803149606299213" bottom="0.74803149606299213" header="0.31496062992125984" footer="0.31496062992125984"/>
  <pageSetup scale="75" orientation="landscape" r:id="rId1"/>
  <tableParts count="2">
    <tablePart r:id="rId2"/>
    <tablePart r:id="rId3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F4E74-E042-4C8A-B692-48186F04D8E3}">
  <dimension ref="A1:R35"/>
  <sheetViews>
    <sheetView workbookViewId="0">
      <selection activeCell="S13" sqref="S13"/>
    </sheetView>
  </sheetViews>
  <sheetFormatPr baseColWidth="10" defaultColWidth="9.140625" defaultRowHeight="15" x14ac:dyDescent="0.25"/>
  <cols>
    <col min="1" max="1" width="16.28515625" customWidth="1"/>
    <col min="2" max="9" width="11.5703125" customWidth="1"/>
    <col min="10" max="14" width="12.5703125" customWidth="1"/>
  </cols>
  <sheetData>
    <row r="1" spans="1:14" ht="15.75" thickBot="1" x14ac:dyDescent="0.3"/>
    <row r="2" spans="1:14" ht="15" customHeight="1" x14ac:dyDescent="0.25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3"/>
    </row>
    <row r="3" spans="1:14" ht="30.75" customHeight="1" x14ac:dyDescent="0.25">
      <c r="A3" s="42" t="s">
        <v>14</v>
      </c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4"/>
    </row>
    <row r="4" spans="1:14" ht="15.75" thickBot="1" x14ac:dyDescent="0.3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9"/>
    </row>
    <row r="5" spans="1:14" x14ac:dyDescent="0.25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3"/>
    </row>
    <row r="6" spans="1:14" ht="18.75" x14ac:dyDescent="0.3">
      <c r="A6" s="4"/>
      <c r="B6" s="11" t="s">
        <v>0</v>
      </c>
      <c r="C6" s="5"/>
      <c r="D6" s="5"/>
      <c r="E6" s="5"/>
      <c r="F6" s="5"/>
      <c r="G6" s="5"/>
      <c r="H6" s="5"/>
      <c r="I6" s="11" t="s">
        <v>1</v>
      </c>
      <c r="J6" s="5" t="s">
        <v>44</v>
      </c>
      <c r="K6" s="5"/>
      <c r="L6" s="5"/>
      <c r="M6" s="5"/>
      <c r="N6" s="6"/>
    </row>
    <row r="7" spans="1:14" ht="15.75" thickBot="1" x14ac:dyDescent="0.3">
      <c r="A7" s="7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9"/>
    </row>
    <row r="8" spans="1:14" ht="15.75" x14ac:dyDescent="0.25">
      <c r="A8" s="45" t="s">
        <v>2</v>
      </c>
      <c r="B8" s="46"/>
      <c r="C8" s="46"/>
      <c r="D8" s="47"/>
      <c r="E8" s="48" t="s">
        <v>45</v>
      </c>
      <c r="F8" s="49"/>
      <c r="G8" s="49"/>
      <c r="H8" s="49"/>
      <c r="I8" s="49"/>
      <c r="J8" s="49"/>
      <c r="K8" s="50"/>
      <c r="L8" s="12"/>
      <c r="M8" s="13"/>
      <c r="N8" s="14"/>
    </row>
    <row r="9" spans="1:14" ht="15.75" thickBot="1" x14ac:dyDescent="0.3">
      <c r="A9" s="7"/>
      <c r="B9" s="8"/>
      <c r="C9" s="8"/>
      <c r="D9" s="9"/>
      <c r="E9" s="22" t="s">
        <v>3</v>
      </c>
      <c r="F9" s="23" t="s">
        <v>4</v>
      </c>
      <c r="G9" s="23" t="s">
        <v>5</v>
      </c>
      <c r="H9" s="23" t="s">
        <v>6</v>
      </c>
      <c r="I9" s="23" t="s">
        <v>7</v>
      </c>
      <c r="J9" s="23" t="s">
        <v>8</v>
      </c>
      <c r="K9" s="24" t="s">
        <v>9</v>
      </c>
      <c r="L9" s="4"/>
      <c r="M9" s="25" t="s">
        <v>10</v>
      </c>
      <c r="N9" s="6"/>
    </row>
    <row r="10" spans="1:14" ht="15.75" thickBot="1" x14ac:dyDescent="0.3">
      <c r="A10" s="33" t="s">
        <v>36</v>
      </c>
      <c r="B10" s="2"/>
      <c r="C10" s="2"/>
      <c r="D10" s="3"/>
      <c r="E10" s="20"/>
      <c r="F10" s="20">
        <v>6.25E-2</v>
      </c>
      <c r="G10" s="20"/>
      <c r="H10" s="20"/>
      <c r="I10" s="20"/>
      <c r="J10" s="20"/>
      <c r="K10" s="20"/>
      <c r="L10" s="20"/>
      <c r="M10" s="26">
        <f>SUM(TableauTaches810[[#This Row],[Colonne5]:[Colonne11]])</f>
        <v>6.25E-2</v>
      </c>
      <c r="N10" s="27"/>
    </row>
    <row r="11" spans="1:14" ht="15.75" thickBot="1" x14ac:dyDescent="0.3">
      <c r="A11" s="34" t="s">
        <v>37</v>
      </c>
      <c r="B11" s="5"/>
      <c r="C11" s="5"/>
      <c r="D11" s="6"/>
      <c r="E11" s="20"/>
      <c r="F11" s="20">
        <v>2.0833333333333332E-2</v>
      </c>
      <c r="G11" s="20"/>
      <c r="H11" s="20"/>
      <c r="I11" s="20"/>
      <c r="J11" s="20"/>
      <c r="K11" s="20"/>
      <c r="L11" s="28"/>
      <c r="M11" s="21">
        <f>SUM(TableauTaches810[[#This Row],[Colonne5]:[Colonne11]])</f>
        <v>2.0833333333333332E-2</v>
      </c>
      <c r="N11" s="29"/>
    </row>
    <row r="12" spans="1:14" ht="15.75" thickBot="1" x14ac:dyDescent="0.3">
      <c r="A12" s="34" t="s">
        <v>38</v>
      </c>
      <c r="B12" s="5"/>
      <c r="C12" s="5"/>
      <c r="D12" s="6"/>
      <c r="E12" s="20"/>
      <c r="F12" s="20">
        <v>2.0833333333333332E-2</v>
      </c>
      <c r="G12" s="20"/>
      <c r="H12" s="20"/>
      <c r="I12" s="20"/>
      <c r="J12" s="20"/>
      <c r="K12" s="20"/>
      <c r="L12" s="28"/>
      <c r="M12" s="21">
        <f>SUM(TableauTaches810[[#This Row],[Colonne5]:[Colonne11]])</f>
        <v>2.0833333333333332E-2</v>
      </c>
      <c r="N12" s="29"/>
    </row>
    <row r="13" spans="1:14" ht="15.75" thickBot="1" x14ac:dyDescent="0.3">
      <c r="A13" s="34" t="s">
        <v>39</v>
      </c>
      <c r="B13" s="5"/>
      <c r="C13" s="5"/>
      <c r="D13" s="6"/>
      <c r="E13" s="20"/>
      <c r="F13" s="20">
        <v>4.1666666666666664E-2</v>
      </c>
      <c r="G13" s="20"/>
      <c r="H13" s="20"/>
      <c r="I13" s="20"/>
      <c r="J13" s="20"/>
      <c r="K13" s="20"/>
      <c r="L13" s="28"/>
      <c r="M13" s="21">
        <f>SUM(TableauTaches810[[#This Row],[Colonne5]:[Colonne11]])</f>
        <v>4.1666666666666664E-2</v>
      </c>
      <c r="N13" s="29"/>
    </row>
    <row r="14" spans="1:14" ht="15.75" thickBot="1" x14ac:dyDescent="0.3">
      <c r="A14" s="34" t="s">
        <v>40</v>
      </c>
      <c r="B14" s="5"/>
      <c r="C14" s="5"/>
      <c r="D14" s="6"/>
      <c r="E14" s="20"/>
      <c r="F14" s="20">
        <v>2.0833333333333332E-2</v>
      </c>
      <c r="G14" s="20"/>
      <c r="H14" s="20"/>
      <c r="I14" s="20"/>
      <c r="J14" s="20"/>
      <c r="K14" s="20"/>
      <c r="L14" s="28"/>
      <c r="M14" s="21">
        <f>SUM(TableauTaches810[[#This Row],[Colonne5]:[Colonne11]])</f>
        <v>2.0833333333333332E-2</v>
      </c>
      <c r="N14" s="29"/>
    </row>
    <row r="15" spans="1:14" ht="15.75" thickBot="1" x14ac:dyDescent="0.3">
      <c r="A15" s="34" t="s">
        <v>41</v>
      </c>
      <c r="B15" s="5"/>
      <c r="C15" s="5"/>
      <c r="D15" s="6"/>
      <c r="E15" s="20"/>
      <c r="F15" s="20"/>
      <c r="G15" s="20"/>
      <c r="H15" s="20"/>
      <c r="I15" s="20">
        <v>2.0833333333333332E-2</v>
      </c>
      <c r="J15" s="20"/>
      <c r="K15" s="20"/>
      <c r="L15" s="28"/>
      <c r="M15" s="21">
        <f>SUM(TableauTaches810[[#This Row],[Colonne5]:[Colonne11]])</f>
        <v>2.0833333333333332E-2</v>
      </c>
      <c r="N15" s="29"/>
    </row>
    <row r="16" spans="1:14" ht="15.75" thickBot="1" x14ac:dyDescent="0.3">
      <c r="A16" s="34" t="s">
        <v>42</v>
      </c>
      <c r="B16" s="5"/>
      <c r="C16" s="5"/>
      <c r="D16" s="6"/>
      <c r="E16" s="20"/>
      <c r="F16" s="20"/>
      <c r="G16" s="20"/>
      <c r="H16" s="20"/>
      <c r="I16" s="20">
        <v>4.1666666666666664E-2</v>
      </c>
      <c r="J16" s="20"/>
      <c r="K16" s="20"/>
      <c r="L16" s="28"/>
      <c r="M16" s="21">
        <f>SUM(TableauTaches810[[#This Row],[Colonne5]:[Colonne11]])</f>
        <v>4.1666666666666664E-2</v>
      </c>
      <c r="N16" s="29"/>
    </row>
    <row r="17" spans="1:18" ht="15.75" thickBot="1" x14ac:dyDescent="0.3">
      <c r="A17" s="34" t="s">
        <v>47</v>
      </c>
      <c r="B17" s="5"/>
      <c r="C17" s="5"/>
      <c r="D17" s="6"/>
      <c r="E17" s="20"/>
      <c r="F17" s="20"/>
      <c r="G17" s="20"/>
      <c r="H17" s="20"/>
      <c r="I17" s="20">
        <v>2.0833333333333332E-2</v>
      </c>
      <c r="J17" s="20"/>
      <c r="K17" s="20"/>
      <c r="L17" s="28"/>
      <c r="M17" s="21">
        <f>SUM(TableauTaches810[[#This Row],[Colonne5]:[Colonne11]])</f>
        <v>2.0833333333333332E-2</v>
      </c>
      <c r="N17" s="29"/>
    </row>
    <row r="18" spans="1:18" ht="15.75" thickBot="1" x14ac:dyDescent="0.3">
      <c r="A18" s="34" t="s">
        <v>48</v>
      </c>
      <c r="B18" s="5"/>
      <c r="C18" s="5"/>
      <c r="D18" s="6"/>
      <c r="E18" s="20"/>
      <c r="F18" s="20"/>
      <c r="G18" s="20"/>
      <c r="H18" s="20"/>
      <c r="I18" s="20">
        <v>4.1666666666666664E-2</v>
      </c>
      <c r="J18" s="20"/>
      <c r="K18" s="20"/>
      <c r="L18" s="28"/>
      <c r="M18" s="21">
        <f>SUM(TableauTaches810[[#This Row],[Colonne5]:[Colonne11]])</f>
        <v>4.1666666666666664E-2</v>
      </c>
      <c r="N18" s="29"/>
      <c r="P18" s="5"/>
      <c r="Q18" s="5"/>
      <c r="R18" s="5"/>
    </row>
    <row r="19" spans="1:18" ht="15.75" thickBot="1" x14ac:dyDescent="0.3">
      <c r="A19" s="34" t="s">
        <v>49</v>
      </c>
      <c r="B19" s="5"/>
      <c r="C19" s="5"/>
      <c r="D19" s="6"/>
      <c r="E19" s="20"/>
      <c r="F19" s="20"/>
      <c r="G19" s="20"/>
      <c r="H19" s="20"/>
      <c r="I19" s="20">
        <v>2.0833333333333332E-2</v>
      </c>
      <c r="J19" s="20"/>
      <c r="K19" s="20"/>
      <c r="L19" s="28"/>
      <c r="M19" s="21">
        <f>SUM(TableauTaches810[[#This Row],[Colonne5]:[Colonne11]])</f>
        <v>2.0833333333333332E-2</v>
      </c>
      <c r="N19" s="29"/>
    </row>
    <row r="20" spans="1:18" ht="15.75" thickBot="1" x14ac:dyDescent="0.3">
      <c r="A20" s="34" t="s">
        <v>50</v>
      </c>
      <c r="B20" s="5"/>
      <c r="C20" s="5"/>
      <c r="D20" s="6"/>
      <c r="E20" s="20"/>
      <c r="F20" s="20"/>
      <c r="G20" s="20"/>
      <c r="H20" s="20"/>
      <c r="I20" s="20">
        <v>2.0833333333333332E-2</v>
      </c>
      <c r="J20" s="20"/>
      <c r="K20" s="20"/>
      <c r="L20" s="28"/>
      <c r="M20" s="21">
        <f>SUM(TableauTaches810[[#This Row],[Colonne5]:[Colonne11]])</f>
        <v>2.0833333333333332E-2</v>
      </c>
      <c r="N20" s="29"/>
    </row>
    <row r="21" spans="1:18" ht="15.75" thickBot="1" x14ac:dyDescent="0.3">
      <c r="A21" s="5" t="s">
        <v>51</v>
      </c>
      <c r="B21" s="5"/>
      <c r="C21" s="5"/>
      <c r="D21" s="6"/>
      <c r="E21" s="20"/>
      <c r="F21" s="20"/>
      <c r="G21" s="20"/>
      <c r="H21" s="20"/>
      <c r="I21" s="20">
        <v>2.0833333333333332E-2</v>
      </c>
      <c r="J21" s="20"/>
      <c r="K21" s="20"/>
      <c r="L21" s="28"/>
      <c r="M21" s="21">
        <f>SUM(TableauTaches810[[#This Row],[Colonne5]:[Colonne11]])</f>
        <v>2.0833333333333332E-2</v>
      </c>
      <c r="N21" s="29"/>
    </row>
    <row r="22" spans="1:18" x14ac:dyDescent="0.25">
      <c r="A22" s="34" t="s">
        <v>52</v>
      </c>
      <c r="B22" s="5"/>
      <c r="C22" s="5"/>
      <c r="D22" s="6"/>
      <c r="E22" s="20"/>
      <c r="F22" s="20"/>
      <c r="G22" s="20"/>
      <c r="H22" s="20"/>
      <c r="I22" s="20">
        <v>4.1666666666666664E-2</v>
      </c>
      <c r="J22" s="20"/>
      <c r="K22" s="20"/>
      <c r="L22" s="28"/>
      <c r="M22" s="21">
        <f>SUM(TableauTaches810[[#This Row],[Colonne5]:[Colonne11]])</f>
        <v>4.1666666666666664E-2</v>
      </c>
      <c r="N22" s="29"/>
    </row>
    <row r="23" spans="1:18" ht="16.5" thickBot="1" x14ac:dyDescent="0.3">
      <c r="A23" s="51" t="s">
        <v>11</v>
      </c>
      <c r="B23" s="52"/>
      <c r="C23" s="52"/>
      <c r="D23" s="53"/>
      <c r="E23" s="16">
        <f>SUM(TableauTaches810[[#All],[Colonne5]])</f>
        <v>0</v>
      </c>
      <c r="F23" s="16">
        <f>SUM(TableauTaches810[[#All],[Colonne6]])</f>
        <v>0.16666666666666666</v>
      </c>
      <c r="G23" s="16">
        <f>SUM(TableauTaches810[[#All],[Colonne7]])</f>
        <v>0</v>
      </c>
      <c r="H23" s="16">
        <f>SUM(TableauTaches810[[#All],[Colonne8]])</f>
        <v>0</v>
      </c>
      <c r="I23" s="16">
        <f>SUM(TableauTaches810[[#All],[Colonne9]])</f>
        <v>0.22916666666666669</v>
      </c>
      <c r="J23" s="16">
        <f>SUM(TableauTaches810[[#All],[Colonne10]])</f>
        <v>0</v>
      </c>
      <c r="K23" s="16">
        <f>SUM(TableauTaches810[[#All],[Colonne11]])</f>
        <v>0</v>
      </c>
      <c r="L23" s="16"/>
      <c r="M23" s="16">
        <f>SUM(E23:K23)</f>
        <v>0.39583333333333337</v>
      </c>
      <c r="N23" s="17"/>
    </row>
    <row r="24" spans="1:18" ht="16.5" thickTop="1" x14ac:dyDescent="0.25">
      <c r="A24" s="45" t="s">
        <v>12</v>
      </c>
      <c r="B24" s="46"/>
      <c r="C24" s="46"/>
      <c r="D24" s="46"/>
      <c r="E24" s="2"/>
      <c r="F24" s="2"/>
      <c r="G24" s="2"/>
      <c r="H24" s="2"/>
      <c r="I24" s="2"/>
      <c r="J24" s="2"/>
      <c r="K24" s="2"/>
      <c r="L24" s="2"/>
      <c r="M24" s="2"/>
      <c r="N24" s="3"/>
    </row>
    <row r="25" spans="1:18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</row>
    <row r="26" spans="1:18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</row>
    <row r="27" spans="1:18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</row>
    <row r="28" spans="1:18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</row>
    <row r="29" spans="1:18" ht="15.75" thickBot="1" x14ac:dyDescent="0.3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</row>
    <row r="30" spans="1:18" ht="16.5" thickBot="1" x14ac:dyDescent="0.3">
      <c r="A30" s="40" t="s">
        <v>13</v>
      </c>
      <c r="B30" s="41"/>
      <c r="C30" s="41"/>
      <c r="D30" s="41"/>
      <c r="E30" s="18"/>
      <c r="F30" s="18"/>
      <c r="G30" s="18"/>
      <c r="H30" s="18"/>
      <c r="I30" s="18"/>
      <c r="J30" s="18"/>
      <c r="K30" s="18"/>
      <c r="L30" s="18"/>
      <c r="M30" s="18"/>
      <c r="N30" s="19"/>
    </row>
    <row r="31" spans="1:18" x14ac:dyDescent="0.25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6"/>
    </row>
    <row r="32" spans="1:18" x14ac:dyDescent="0.25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6"/>
    </row>
    <row r="33" spans="1:14" x14ac:dyDescent="0.25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6"/>
    </row>
    <row r="34" spans="1:14" x14ac:dyDescent="0.25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6"/>
    </row>
    <row r="35" spans="1:14" ht="15.75" thickBot="1" x14ac:dyDescent="0.3">
      <c r="A35" s="7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9"/>
    </row>
  </sheetData>
  <mergeCells count="6">
    <mergeCell ref="A30:D30"/>
    <mergeCell ref="A3:N3"/>
    <mergeCell ref="A8:D8"/>
    <mergeCell ref="E8:K8"/>
    <mergeCell ref="A23:D23"/>
    <mergeCell ref="A24:D24"/>
  </mergeCells>
  <printOptions horizontalCentered="1" verticalCentered="1"/>
  <pageMargins left="0" right="0" top="0" bottom="0" header="0.31496062992125984" footer="0.31496062992125984"/>
  <pageSetup scale="75" orientation="landscape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35DC5-AF63-409E-B63E-E497CA9992EE}">
  <dimension ref="A1:N24"/>
  <sheetViews>
    <sheetView workbookViewId="0">
      <selection activeCell="S9" sqref="S9"/>
    </sheetView>
  </sheetViews>
  <sheetFormatPr baseColWidth="10" defaultColWidth="9.140625" defaultRowHeight="15" x14ac:dyDescent="0.25"/>
  <cols>
    <col min="1" max="1" width="26.28515625" customWidth="1"/>
    <col min="2" max="3" width="11.5703125" customWidth="1"/>
    <col min="4" max="4" width="30.28515625" customWidth="1"/>
    <col min="5" max="9" width="11.5703125" customWidth="1"/>
    <col min="10" max="14" width="12.5703125" customWidth="1"/>
  </cols>
  <sheetData>
    <row r="1" spans="1:14" ht="15.75" thickBot="1" x14ac:dyDescent="0.3"/>
    <row r="2" spans="1:14" ht="15" customHeight="1" x14ac:dyDescent="0.25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3"/>
    </row>
    <row r="3" spans="1:14" ht="30.75" customHeight="1" x14ac:dyDescent="0.25">
      <c r="A3" s="42" t="s">
        <v>14</v>
      </c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4"/>
    </row>
    <row r="4" spans="1:14" ht="15.75" thickBot="1" x14ac:dyDescent="0.3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9"/>
    </row>
    <row r="5" spans="1:14" x14ac:dyDescent="0.25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3"/>
    </row>
    <row r="6" spans="1:14" ht="18.75" x14ac:dyDescent="0.3">
      <c r="A6" s="4"/>
      <c r="B6" s="11" t="s">
        <v>0</v>
      </c>
      <c r="C6" s="5"/>
      <c r="D6" s="5"/>
      <c r="E6" s="5"/>
      <c r="F6" s="5"/>
      <c r="G6" s="5"/>
      <c r="H6" s="5"/>
      <c r="I6" s="11" t="s">
        <v>1</v>
      </c>
      <c r="J6" s="5" t="s">
        <v>139</v>
      </c>
      <c r="K6" s="5"/>
      <c r="L6" s="5"/>
      <c r="M6" s="5"/>
      <c r="N6" s="6"/>
    </row>
    <row r="7" spans="1:14" ht="15.75" thickBot="1" x14ac:dyDescent="0.3">
      <c r="A7" s="7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9"/>
    </row>
    <row r="8" spans="1:14" ht="15.75" x14ac:dyDescent="0.25">
      <c r="A8" s="45" t="s">
        <v>2</v>
      </c>
      <c r="B8" s="46"/>
      <c r="C8" s="46"/>
      <c r="D8" s="47"/>
      <c r="E8" s="48" t="s">
        <v>140</v>
      </c>
      <c r="F8" s="49"/>
      <c r="G8" s="49"/>
      <c r="H8" s="49"/>
      <c r="I8" s="49"/>
      <c r="J8" s="49"/>
      <c r="K8" s="50"/>
      <c r="L8" s="12"/>
      <c r="M8" s="13"/>
      <c r="N8" s="14"/>
    </row>
    <row r="9" spans="1:14" ht="15.75" thickBot="1" x14ac:dyDescent="0.3">
      <c r="A9" s="7"/>
      <c r="B9" s="8"/>
      <c r="C9" s="8"/>
      <c r="D9" s="9"/>
      <c r="E9" s="22" t="s">
        <v>3</v>
      </c>
      <c r="F9" s="23" t="s">
        <v>4</v>
      </c>
      <c r="G9" s="23" t="s">
        <v>5</v>
      </c>
      <c r="H9" s="23" t="s">
        <v>6</v>
      </c>
      <c r="I9" s="23" t="s">
        <v>7</v>
      </c>
      <c r="J9" s="23" t="s">
        <v>8</v>
      </c>
      <c r="K9" s="24" t="s">
        <v>9</v>
      </c>
      <c r="L9" s="4"/>
      <c r="M9" s="25" t="s">
        <v>10</v>
      </c>
      <c r="N9" s="6"/>
    </row>
    <row r="10" spans="1:14" ht="15.75" thickBot="1" x14ac:dyDescent="0.3">
      <c r="A10" s="1" t="s">
        <v>92</v>
      </c>
      <c r="B10" s="2"/>
      <c r="C10" s="2"/>
      <c r="D10" s="3"/>
      <c r="E10" s="20"/>
      <c r="F10" s="37"/>
      <c r="G10" s="20"/>
      <c r="H10" s="20"/>
      <c r="I10" s="37">
        <v>0.33333333333333331</v>
      </c>
      <c r="J10" s="20"/>
      <c r="K10" s="20"/>
      <c r="L10" s="20"/>
      <c r="M10" s="26">
        <f>SUM(TableauTaches261214201822242628[[#This Row],[Colonne5]:[Colonne11]])</f>
        <v>0.33333333333333331</v>
      </c>
      <c r="N10" s="27"/>
    </row>
    <row r="11" spans="1:14" ht="15.75" thickBot="1" x14ac:dyDescent="0.3">
      <c r="A11" s="4" t="s">
        <v>107</v>
      </c>
      <c r="B11" s="5"/>
      <c r="C11" s="5"/>
      <c r="D11" s="6"/>
      <c r="E11" s="37"/>
      <c r="F11" s="37">
        <v>0.16666666666666666</v>
      </c>
      <c r="G11" s="26"/>
      <c r="H11" s="20"/>
      <c r="I11" s="37"/>
      <c r="J11" s="20"/>
      <c r="K11" s="20"/>
      <c r="L11" s="28"/>
      <c r="M11" s="21">
        <f>SUM(TableauTaches261214201822242628[[#This Row],[Colonne5]:[Colonne11]])</f>
        <v>0.16666666666666666</v>
      </c>
      <c r="N11" s="29"/>
    </row>
    <row r="12" spans="1:14" ht="15.75" thickBot="1" x14ac:dyDescent="0.3">
      <c r="A12" s="4" t="s">
        <v>141</v>
      </c>
      <c r="B12" s="5"/>
      <c r="C12" s="5"/>
      <c r="D12" s="6"/>
      <c r="E12" s="37"/>
      <c r="F12" s="37">
        <v>1.0416666666666666E-2</v>
      </c>
      <c r="G12" s="26"/>
      <c r="H12" s="20"/>
      <c r="I12" s="37"/>
      <c r="J12" s="20"/>
      <c r="K12" s="20"/>
      <c r="L12" s="28"/>
      <c r="M12" s="21">
        <f>SUM(TableauTaches261214201822242628[[#This Row],[Colonne5]:[Colonne11]])</f>
        <v>1.0416666666666666E-2</v>
      </c>
      <c r="N12" s="29"/>
    </row>
    <row r="13" spans="1:14" ht="15.75" thickBot="1" x14ac:dyDescent="0.3">
      <c r="A13" s="4" t="s">
        <v>142</v>
      </c>
      <c r="B13" s="5"/>
      <c r="C13" s="5"/>
      <c r="D13" s="6"/>
      <c r="E13" s="37"/>
      <c r="F13" s="37">
        <v>1.0416666666666666E-2</v>
      </c>
      <c r="G13" s="26"/>
      <c r="H13" s="20"/>
      <c r="I13" s="20"/>
      <c r="J13" s="20"/>
      <c r="K13" s="20"/>
      <c r="L13" s="28"/>
      <c r="M13" s="21">
        <f>SUM(TableauTaches261214201822242628[[#This Row],[Colonne5]:[Colonne11]])</f>
        <v>1.0416666666666666E-2</v>
      </c>
      <c r="N13" s="29"/>
    </row>
    <row r="14" spans="1:14" x14ac:dyDescent="0.25">
      <c r="A14" s="4" t="s">
        <v>109</v>
      </c>
      <c r="B14" s="5"/>
      <c r="C14" s="5"/>
      <c r="D14" s="6"/>
      <c r="E14" s="20"/>
      <c r="F14" s="37">
        <v>1.0416666666666666E-2</v>
      </c>
      <c r="G14" s="26"/>
      <c r="H14" s="20"/>
      <c r="I14" s="20"/>
      <c r="J14" s="20"/>
      <c r="K14" s="20"/>
      <c r="L14" s="28"/>
      <c r="M14" s="21">
        <f>SUM(TableauTaches261214201822242628[[#This Row],[Colonne5]:[Colonne11]])</f>
        <v>1.0416666666666666E-2</v>
      </c>
      <c r="N14" s="29"/>
    </row>
    <row r="15" spans="1:14" ht="16.5" thickBot="1" x14ac:dyDescent="0.3">
      <c r="A15" s="51" t="s">
        <v>11</v>
      </c>
      <c r="B15" s="52"/>
      <c r="C15" s="52"/>
      <c r="D15" s="53"/>
      <c r="E15" s="16">
        <f>SUM(TableauTaches261214201822242628[[#All],[Colonne5]])</f>
        <v>0</v>
      </c>
      <c r="F15" s="16">
        <f>SUM(TableauTaches261214201822242628[[#All],[Colonne6]])</f>
        <v>0.19791666666666663</v>
      </c>
      <c r="G15" s="16">
        <f>SUM(TableauTaches261214201822242628[[#All],[Colonne7]])</f>
        <v>0</v>
      </c>
      <c r="H15" s="16">
        <f>SUM(TableauTaches261214201822242628[[#All],[Colonne8]])</f>
        <v>0</v>
      </c>
      <c r="I15" s="16">
        <f>SUM(TableauTaches261214201822242628[[#All],[Colonne9]])</f>
        <v>0.33333333333333331</v>
      </c>
      <c r="J15" s="16">
        <f>SUM(TableauTaches261214201822242628[[#All],[Colonne10]])</f>
        <v>0</v>
      </c>
      <c r="K15" s="16">
        <f>SUM(TableauTaches261214201822242628[[#All],[Colonne11]])</f>
        <v>0</v>
      </c>
      <c r="L15" s="16"/>
      <c r="M15" s="16">
        <f>SUM(E15:K15)</f>
        <v>0.53125</v>
      </c>
      <c r="N15" s="17"/>
    </row>
    <row r="16" spans="1:14" ht="16.5" thickTop="1" x14ac:dyDescent="0.25">
      <c r="A16" s="45" t="s">
        <v>12</v>
      </c>
      <c r="B16" s="46"/>
      <c r="C16" s="46"/>
      <c r="D16" s="46"/>
      <c r="E16" s="2"/>
      <c r="F16" s="2"/>
      <c r="G16" s="2"/>
      <c r="H16" s="2"/>
      <c r="I16" s="2"/>
      <c r="J16" s="2"/>
      <c r="K16" s="2"/>
      <c r="L16" s="2"/>
      <c r="M16" s="2"/>
      <c r="N16" s="3"/>
    </row>
    <row r="17" spans="1:14" x14ac:dyDescent="0.25">
      <c r="A17" s="5" t="s">
        <v>133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</row>
    <row r="18" spans="1:14" x14ac:dyDescent="0.25">
      <c r="A18" s="5" t="s">
        <v>134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</row>
    <row r="19" spans="1:14" x14ac:dyDescent="0.2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</row>
    <row r="20" spans="1:14" x14ac:dyDescent="0.2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</row>
    <row r="21" spans="1:14" x14ac:dyDescent="0.2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</row>
    <row r="22" spans="1:14" ht="15.75" thickBot="1" x14ac:dyDescent="0.3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</row>
    <row r="23" spans="1:14" ht="16.5" thickBot="1" x14ac:dyDescent="0.3">
      <c r="A23" s="40" t="s">
        <v>13</v>
      </c>
      <c r="B23" s="41"/>
      <c r="C23" s="41"/>
      <c r="D23" s="41"/>
      <c r="E23" s="18"/>
      <c r="F23" s="18"/>
      <c r="G23" s="18"/>
      <c r="H23" s="18"/>
      <c r="I23" s="18"/>
      <c r="J23" s="18"/>
      <c r="K23" s="18"/>
      <c r="L23" s="18"/>
      <c r="M23" s="18"/>
      <c r="N23" s="19"/>
    </row>
    <row r="24" spans="1:14" ht="15.75" thickBot="1" x14ac:dyDescent="0.3">
      <c r="A24" s="7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9"/>
    </row>
  </sheetData>
  <mergeCells count="6">
    <mergeCell ref="A23:D23"/>
    <mergeCell ref="A3:N3"/>
    <mergeCell ref="A8:D8"/>
    <mergeCell ref="E8:K8"/>
    <mergeCell ref="A15:D15"/>
    <mergeCell ref="A16:D16"/>
  </mergeCells>
  <printOptions horizontalCentered="1"/>
  <pageMargins left="0" right="0" top="0" bottom="0" header="0" footer="0"/>
  <pageSetup scale="65" orientation="landscape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3C002B-B57B-4C7D-9EC8-EC871DA7C658}">
  <dimension ref="A1:N25"/>
  <sheetViews>
    <sheetView workbookViewId="0">
      <selection activeCell="A14" sqref="A14"/>
    </sheetView>
  </sheetViews>
  <sheetFormatPr baseColWidth="10" defaultColWidth="9.140625" defaultRowHeight="15" x14ac:dyDescent="0.25"/>
  <cols>
    <col min="1" max="1" width="26.28515625" customWidth="1"/>
    <col min="2" max="3" width="11.5703125" customWidth="1"/>
    <col min="4" max="4" width="30.28515625" customWidth="1"/>
    <col min="5" max="9" width="11.5703125" customWidth="1"/>
    <col min="10" max="14" width="12.5703125" customWidth="1"/>
  </cols>
  <sheetData>
    <row r="1" spans="1:14" ht="15.75" thickBot="1" x14ac:dyDescent="0.3"/>
    <row r="2" spans="1:14" ht="15" customHeight="1" x14ac:dyDescent="0.25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3"/>
    </row>
    <row r="3" spans="1:14" ht="30.75" customHeight="1" x14ac:dyDescent="0.25">
      <c r="A3" s="42" t="s">
        <v>14</v>
      </c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4"/>
    </row>
    <row r="4" spans="1:14" ht="15.75" thickBot="1" x14ac:dyDescent="0.3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9"/>
    </row>
    <row r="5" spans="1:14" x14ac:dyDescent="0.25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3"/>
    </row>
    <row r="6" spans="1:14" ht="18.75" x14ac:dyDescent="0.3">
      <c r="A6" s="4"/>
      <c r="B6" s="11" t="s">
        <v>0</v>
      </c>
      <c r="C6" s="5"/>
      <c r="D6" s="5"/>
      <c r="E6" s="5"/>
      <c r="F6" s="5"/>
      <c r="G6" s="5"/>
      <c r="H6" s="5"/>
      <c r="I6" s="11" t="s">
        <v>1</v>
      </c>
      <c r="J6" s="5" t="s">
        <v>130</v>
      </c>
      <c r="K6" s="5"/>
      <c r="L6" s="5"/>
      <c r="M6" s="5"/>
      <c r="N6" s="6"/>
    </row>
    <row r="7" spans="1:14" ht="15.75" thickBot="1" x14ac:dyDescent="0.3">
      <c r="A7" s="7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9"/>
    </row>
    <row r="8" spans="1:14" ht="15.75" x14ac:dyDescent="0.25">
      <c r="A8" s="45" t="s">
        <v>2</v>
      </c>
      <c r="B8" s="46"/>
      <c r="C8" s="46"/>
      <c r="D8" s="47"/>
      <c r="E8" s="48" t="s">
        <v>131</v>
      </c>
      <c r="F8" s="49"/>
      <c r="G8" s="49"/>
      <c r="H8" s="49"/>
      <c r="I8" s="49"/>
      <c r="J8" s="49"/>
      <c r="K8" s="50"/>
      <c r="L8" s="12"/>
      <c r="M8" s="13"/>
      <c r="N8" s="14"/>
    </row>
    <row r="9" spans="1:14" ht="15.75" thickBot="1" x14ac:dyDescent="0.3">
      <c r="A9" s="7"/>
      <c r="B9" s="8"/>
      <c r="C9" s="8"/>
      <c r="D9" s="9"/>
      <c r="E9" s="22" t="s">
        <v>3</v>
      </c>
      <c r="F9" s="23" t="s">
        <v>4</v>
      </c>
      <c r="G9" s="23" t="s">
        <v>5</v>
      </c>
      <c r="H9" s="23" t="s">
        <v>6</v>
      </c>
      <c r="I9" s="23" t="s">
        <v>7</v>
      </c>
      <c r="J9" s="23" t="s">
        <v>8</v>
      </c>
      <c r="K9" s="24" t="s">
        <v>9</v>
      </c>
      <c r="L9" s="4"/>
      <c r="M9" s="25" t="s">
        <v>10</v>
      </c>
      <c r="N9" s="6"/>
    </row>
    <row r="10" spans="1:14" ht="15.75" thickBot="1" x14ac:dyDescent="0.3">
      <c r="A10" s="1" t="s">
        <v>92</v>
      </c>
      <c r="B10" s="2"/>
      <c r="C10" s="2"/>
      <c r="D10" s="3"/>
      <c r="E10" s="20"/>
      <c r="F10" s="37">
        <v>0.125</v>
      </c>
      <c r="G10" s="20"/>
      <c r="H10" s="20"/>
      <c r="I10" s="37">
        <v>0.16666666666666666</v>
      </c>
      <c r="J10" s="20"/>
      <c r="K10" s="20"/>
      <c r="L10" s="20"/>
      <c r="M10" s="26">
        <f>SUM(TableauTaches2612142018222426[[#This Row],[Colonne5]:[Colonne11]])</f>
        <v>0.29166666666666663</v>
      </c>
      <c r="N10" s="27"/>
    </row>
    <row r="11" spans="1:14" ht="15.75" thickBot="1" x14ac:dyDescent="0.3">
      <c r="A11" s="4" t="s">
        <v>107</v>
      </c>
      <c r="B11" s="5"/>
      <c r="C11" s="5"/>
      <c r="D11" s="6"/>
      <c r="E11" s="37"/>
      <c r="F11" s="37">
        <v>2.0833333333333332E-2</v>
      </c>
      <c r="G11" s="26"/>
      <c r="H11" s="20"/>
      <c r="I11" s="37">
        <v>8.3333333333333329E-2</v>
      </c>
      <c r="J11" s="20"/>
      <c r="K11" s="20"/>
      <c r="L11" s="28"/>
      <c r="M11" s="21">
        <f>SUM(TableauTaches2612142018222426[[#This Row],[Colonne5]:[Colonne11]])</f>
        <v>0.10416666666666666</v>
      </c>
      <c r="N11" s="29"/>
    </row>
    <row r="12" spans="1:14" ht="15.75" thickBot="1" x14ac:dyDescent="0.3">
      <c r="A12" s="4" t="s">
        <v>58</v>
      </c>
      <c r="B12" s="5"/>
      <c r="C12" s="5"/>
      <c r="D12" s="6"/>
      <c r="E12" s="37"/>
      <c r="F12" s="37">
        <v>2.0833333333333332E-2</v>
      </c>
      <c r="G12" s="26"/>
      <c r="H12" s="20"/>
      <c r="I12" s="37"/>
      <c r="J12" s="20"/>
      <c r="K12" s="20"/>
      <c r="L12" s="28"/>
      <c r="M12" s="21">
        <f>SUM(TableauTaches2612142018222426[[#This Row],[Colonne5]:[Colonne11]])</f>
        <v>2.0833333333333332E-2</v>
      </c>
      <c r="N12" s="29"/>
    </row>
    <row r="13" spans="1:14" ht="15.75" thickBot="1" x14ac:dyDescent="0.3">
      <c r="A13" s="4" t="s">
        <v>132</v>
      </c>
      <c r="B13" s="5"/>
      <c r="C13" s="5"/>
      <c r="D13" s="6"/>
      <c r="E13" s="37"/>
      <c r="F13" s="37">
        <v>2.0833333333333332E-2</v>
      </c>
      <c r="G13" s="26"/>
      <c r="H13" s="20"/>
      <c r="I13" s="20"/>
      <c r="J13" s="20"/>
      <c r="K13" s="20"/>
      <c r="L13" s="28"/>
      <c r="M13" s="21">
        <f>SUM(TableauTaches2612142018222426[[#This Row],[Colonne5]:[Colonne11]])</f>
        <v>2.0833333333333332E-2</v>
      </c>
      <c r="N13" s="29"/>
    </row>
    <row r="14" spans="1:14" ht="15.75" thickBot="1" x14ac:dyDescent="0.3">
      <c r="A14" s="4" t="s">
        <v>60</v>
      </c>
      <c r="B14" s="5"/>
      <c r="C14" s="5"/>
      <c r="D14" s="6"/>
      <c r="E14" s="20"/>
      <c r="F14" s="37">
        <v>2.0833333333333332E-2</v>
      </c>
      <c r="G14" s="26"/>
      <c r="H14" s="20"/>
      <c r="I14" s="20"/>
      <c r="J14" s="20"/>
      <c r="K14" s="20"/>
      <c r="L14" s="28"/>
      <c r="M14" s="21">
        <f>SUM(TableauTaches2612142018222426[[#This Row],[Colonne5]:[Colonne11]])</f>
        <v>2.0833333333333332E-2</v>
      </c>
      <c r="N14" s="29"/>
    </row>
    <row r="15" spans="1:14" ht="15.75" thickBot="1" x14ac:dyDescent="0.3">
      <c r="A15" s="4" t="s">
        <v>71</v>
      </c>
      <c r="B15" s="5"/>
      <c r="C15" s="5"/>
      <c r="D15" s="6"/>
      <c r="E15" s="37"/>
      <c r="F15" s="36"/>
      <c r="G15" s="39"/>
      <c r="H15" s="37">
        <v>0.125</v>
      </c>
      <c r="I15" s="20"/>
      <c r="J15" s="20"/>
      <c r="K15" s="20"/>
      <c r="L15" s="28"/>
      <c r="M15" s="21">
        <f>SUM(TableauTaches2612142018222426[[#This Row],[Colonne5]:[Colonne11]])</f>
        <v>0.125</v>
      </c>
      <c r="N15" s="29"/>
    </row>
    <row r="16" spans="1:14" ht="16.5" thickBot="1" x14ac:dyDescent="0.3">
      <c r="A16" s="51" t="s">
        <v>11</v>
      </c>
      <c r="B16" s="52"/>
      <c r="C16" s="52"/>
      <c r="D16" s="53"/>
      <c r="E16" s="16">
        <f>SUM(TableauTaches2612142018222426[[#All],[Colonne5]])</f>
        <v>0</v>
      </c>
      <c r="F16" s="16">
        <f>SUM(TableauTaches2612142018222426[[#All],[Colonne6]])</f>
        <v>0.20833333333333337</v>
      </c>
      <c r="G16" s="16">
        <f>SUM(TableauTaches2612142018222426[[#All],[Colonne7]])</f>
        <v>0</v>
      </c>
      <c r="H16" s="16">
        <f>SUM(TableauTaches2612142018222426[[#All],[Colonne8]])</f>
        <v>0.125</v>
      </c>
      <c r="I16" s="16">
        <f>SUM(TableauTaches2612142018222426[[#All],[Colonne9]])</f>
        <v>0.25</v>
      </c>
      <c r="J16" s="16">
        <f>SUM(TableauTaches2612142018222426[[#All],[Colonne10]])</f>
        <v>0</v>
      </c>
      <c r="K16" s="16">
        <f>SUM(TableauTaches2612142018222426[[#All],[Colonne11]])</f>
        <v>0</v>
      </c>
      <c r="L16" s="16"/>
      <c r="M16" s="16">
        <f>SUM(E16:K16)</f>
        <v>0.58333333333333337</v>
      </c>
      <c r="N16" s="17"/>
    </row>
    <row r="17" spans="1:14" ht="16.5" thickTop="1" x14ac:dyDescent="0.25">
      <c r="A17" s="45" t="s">
        <v>12</v>
      </c>
      <c r="B17" s="46"/>
      <c r="C17" s="46"/>
      <c r="D17" s="46"/>
      <c r="E17" s="2"/>
      <c r="F17" s="2"/>
      <c r="G17" s="2"/>
      <c r="H17" s="2"/>
      <c r="I17" s="2"/>
      <c r="J17" s="2"/>
      <c r="K17" s="2"/>
      <c r="L17" s="2"/>
      <c r="M17" s="2"/>
      <c r="N17" s="3"/>
    </row>
    <row r="18" spans="1:14" x14ac:dyDescent="0.25">
      <c r="A18" s="5" t="s">
        <v>133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</row>
    <row r="19" spans="1:14" x14ac:dyDescent="0.25">
      <c r="A19" s="5" t="s">
        <v>134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</row>
    <row r="20" spans="1:14" x14ac:dyDescent="0.25">
      <c r="A20" s="5" t="s">
        <v>135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</row>
    <row r="21" spans="1:14" x14ac:dyDescent="0.25">
      <c r="A21" s="5" t="s">
        <v>136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</row>
    <row r="22" spans="1:14" x14ac:dyDescent="0.25">
      <c r="A22" s="5" t="s">
        <v>137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</row>
    <row r="23" spans="1:14" ht="15.75" thickBot="1" x14ac:dyDescent="0.3">
      <c r="A23" s="5" t="s">
        <v>138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</row>
    <row r="24" spans="1:14" ht="16.5" thickBot="1" x14ac:dyDescent="0.3">
      <c r="A24" s="40" t="s">
        <v>13</v>
      </c>
      <c r="B24" s="41"/>
      <c r="C24" s="41"/>
      <c r="D24" s="41"/>
      <c r="E24" s="18"/>
      <c r="F24" s="18"/>
      <c r="G24" s="18"/>
      <c r="H24" s="18"/>
      <c r="I24" s="18"/>
      <c r="J24" s="18"/>
      <c r="K24" s="18"/>
      <c r="L24" s="18"/>
      <c r="M24" s="18"/>
      <c r="N24" s="19"/>
    </row>
    <row r="25" spans="1:14" ht="15.75" thickBot="1" x14ac:dyDescent="0.3">
      <c r="A25" s="7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9"/>
    </row>
  </sheetData>
  <mergeCells count="6">
    <mergeCell ref="A24:D24"/>
    <mergeCell ref="A3:N3"/>
    <mergeCell ref="A8:D8"/>
    <mergeCell ref="E8:K8"/>
    <mergeCell ref="A16:D16"/>
    <mergeCell ref="A17:D17"/>
  </mergeCells>
  <printOptions horizontalCentered="1"/>
  <pageMargins left="0" right="0" top="0" bottom="0" header="0" footer="0"/>
  <pageSetup scale="65" orientation="landscape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901EF-8707-4767-97FE-8E8E64CF1183}">
  <dimension ref="A1:N23"/>
  <sheetViews>
    <sheetView workbookViewId="0">
      <selection activeCell="E28" sqref="E28"/>
    </sheetView>
  </sheetViews>
  <sheetFormatPr baseColWidth="10" defaultColWidth="9.140625" defaultRowHeight="15" x14ac:dyDescent="0.25"/>
  <cols>
    <col min="1" max="1" width="26.28515625" customWidth="1"/>
    <col min="2" max="3" width="11.5703125" customWidth="1"/>
    <col min="4" max="4" width="30.28515625" customWidth="1"/>
    <col min="5" max="9" width="11.5703125" customWidth="1"/>
    <col min="10" max="14" width="12.5703125" customWidth="1"/>
  </cols>
  <sheetData>
    <row r="1" spans="1:14" ht="15.75" thickBot="1" x14ac:dyDescent="0.3"/>
    <row r="2" spans="1:14" ht="15" customHeight="1" x14ac:dyDescent="0.25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3"/>
    </row>
    <row r="3" spans="1:14" ht="30.75" customHeight="1" x14ac:dyDescent="0.25">
      <c r="A3" s="42" t="s">
        <v>14</v>
      </c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4"/>
    </row>
    <row r="4" spans="1:14" ht="15.75" thickBot="1" x14ac:dyDescent="0.3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9"/>
    </row>
    <row r="5" spans="1:14" x14ac:dyDescent="0.25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3"/>
    </row>
    <row r="6" spans="1:14" ht="18.75" x14ac:dyDescent="0.3">
      <c r="A6" s="4"/>
      <c r="B6" s="11" t="s">
        <v>0</v>
      </c>
      <c r="C6" s="5"/>
      <c r="D6" s="5"/>
      <c r="E6" s="5"/>
      <c r="F6" s="5"/>
      <c r="G6" s="5"/>
      <c r="H6" s="5"/>
      <c r="I6" s="11" t="s">
        <v>1</v>
      </c>
      <c r="J6" s="5" t="s">
        <v>122</v>
      </c>
      <c r="K6" s="5"/>
      <c r="L6" s="5"/>
      <c r="M6" s="5"/>
      <c r="N6" s="6"/>
    </row>
    <row r="7" spans="1:14" ht="15.75" thickBot="1" x14ac:dyDescent="0.3">
      <c r="A7" s="7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9"/>
    </row>
    <row r="8" spans="1:14" ht="15.75" x14ac:dyDescent="0.25">
      <c r="A8" s="45" t="s">
        <v>2</v>
      </c>
      <c r="B8" s="46"/>
      <c r="C8" s="46"/>
      <c r="D8" s="47"/>
      <c r="E8" s="48" t="s">
        <v>123</v>
      </c>
      <c r="F8" s="49"/>
      <c r="G8" s="49"/>
      <c r="H8" s="49"/>
      <c r="I8" s="49"/>
      <c r="J8" s="49"/>
      <c r="K8" s="50"/>
      <c r="L8" s="12"/>
      <c r="M8" s="13"/>
      <c r="N8" s="14"/>
    </row>
    <row r="9" spans="1:14" ht="15.75" thickBot="1" x14ac:dyDescent="0.3">
      <c r="A9" s="7"/>
      <c r="B9" s="8"/>
      <c r="C9" s="8"/>
      <c r="D9" s="9"/>
      <c r="E9" s="22" t="s">
        <v>3</v>
      </c>
      <c r="F9" s="23" t="s">
        <v>4</v>
      </c>
      <c r="G9" s="23" t="s">
        <v>5</v>
      </c>
      <c r="H9" s="23" t="s">
        <v>6</v>
      </c>
      <c r="I9" s="23" t="s">
        <v>7</v>
      </c>
      <c r="J9" s="23" t="s">
        <v>8</v>
      </c>
      <c r="K9" s="24" t="s">
        <v>9</v>
      </c>
      <c r="L9" s="4"/>
      <c r="M9" s="25" t="s">
        <v>10</v>
      </c>
      <c r="N9" s="6"/>
    </row>
    <row r="10" spans="1:14" ht="15.75" thickBot="1" x14ac:dyDescent="0.3">
      <c r="A10" s="1" t="s">
        <v>92</v>
      </c>
      <c r="B10" s="2"/>
      <c r="C10" s="2"/>
      <c r="D10" s="3"/>
      <c r="E10" s="20"/>
      <c r="F10" s="37">
        <v>2.0833333333333332E-2</v>
      </c>
      <c r="G10" s="20"/>
      <c r="H10" s="20"/>
      <c r="I10" s="37">
        <v>0.125</v>
      </c>
      <c r="J10" s="20"/>
      <c r="K10" s="20"/>
      <c r="L10" s="20"/>
      <c r="M10" s="26">
        <f>SUM(TableauTaches26121420182224[[#This Row],[Colonne5]:[Colonne11]])</f>
        <v>0.14583333333333334</v>
      </c>
      <c r="N10" s="27"/>
    </row>
    <row r="11" spans="1:14" ht="15.75" thickBot="1" x14ac:dyDescent="0.3">
      <c r="A11" s="4" t="s">
        <v>107</v>
      </c>
      <c r="B11" s="5"/>
      <c r="C11" s="5"/>
      <c r="D11" s="6"/>
      <c r="E11" s="37"/>
      <c r="F11" s="37">
        <v>0.10416666666666667</v>
      </c>
      <c r="G11" s="26"/>
      <c r="H11" s="20"/>
      <c r="I11" s="37">
        <v>2.0833333333333332E-2</v>
      </c>
      <c r="J11" s="20"/>
      <c r="K11" s="20"/>
      <c r="L11" s="28"/>
      <c r="M11" s="21">
        <f>SUM(TableauTaches26121420182224[[#This Row],[Colonne5]:[Colonne11]])</f>
        <v>0.125</v>
      </c>
      <c r="N11" s="29"/>
    </row>
    <row r="12" spans="1:14" ht="15.75" thickBot="1" x14ac:dyDescent="0.3">
      <c r="A12" s="4" t="s">
        <v>108</v>
      </c>
      <c r="B12" s="5"/>
      <c r="C12" s="5"/>
      <c r="D12" s="6"/>
      <c r="E12" s="37"/>
      <c r="F12" s="37"/>
      <c r="G12" s="26"/>
      <c r="H12" s="20"/>
      <c r="I12" s="37">
        <v>2.0833333333333332E-2</v>
      </c>
      <c r="J12" s="20"/>
      <c r="K12" s="20"/>
      <c r="L12" s="28"/>
      <c r="M12" s="21">
        <f>SUM(TableauTaches26121420182224[[#This Row],[Colonne5]:[Colonne11]])</f>
        <v>2.0833333333333332E-2</v>
      </c>
      <c r="N12" s="29"/>
    </row>
    <row r="13" spans="1:14" ht="15.75" thickBot="1" x14ac:dyDescent="0.3">
      <c r="A13" s="4" t="s">
        <v>124</v>
      </c>
      <c r="B13" s="5"/>
      <c r="C13" s="5"/>
      <c r="D13" s="6"/>
      <c r="E13" s="20"/>
      <c r="F13" s="38"/>
      <c r="G13" s="26"/>
      <c r="H13" s="20"/>
      <c r="I13" s="20">
        <v>0.125</v>
      </c>
      <c r="J13" s="20"/>
      <c r="K13" s="20"/>
      <c r="L13" s="28"/>
      <c r="M13" s="21">
        <f>SUM(TableauTaches26121420182224[[#This Row],[Colonne5]:[Colonne11]])</f>
        <v>0.125</v>
      </c>
      <c r="N13" s="29"/>
    </row>
    <row r="14" spans="1:14" x14ac:dyDescent="0.25">
      <c r="A14" s="4" t="s">
        <v>15</v>
      </c>
      <c r="B14" s="5"/>
      <c r="C14" s="5"/>
      <c r="D14" s="6"/>
      <c r="E14" s="37"/>
      <c r="F14" s="37">
        <v>8.3333333333333329E-2</v>
      </c>
      <c r="G14" s="26"/>
      <c r="H14" s="20"/>
      <c r="I14" s="20"/>
      <c r="J14" s="20"/>
      <c r="K14" s="20"/>
      <c r="L14" s="28"/>
      <c r="M14" s="21">
        <f>SUM(TableauTaches26121420182224[[#This Row],[Colonne5]:[Colonne11]])</f>
        <v>8.3333333333333329E-2</v>
      </c>
      <c r="N14" s="29"/>
    </row>
    <row r="15" spans="1:14" ht="16.5" thickBot="1" x14ac:dyDescent="0.3">
      <c r="A15" s="51" t="s">
        <v>11</v>
      </c>
      <c r="B15" s="52"/>
      <c r="C15" s="52"/>
      <c r="D15" s="53"/>
      <c r="E15" s="16">
        <f>SUM(TableauTaches26121420182224[[#All],[Colonne5]])</f>
        <v>0</v>
      </c>
      <c r="F15" s="16">
        <f>SUM(TableauTaches26121420182224[[#All],[Colonne6]])</f>
        <v>0.20833333333333331</v>
      </c>
      <c r="G15" s="16">
        <f>SUM(TableauTaches26121420182224[[#All],[Colonne7]])</f>
        <v>0</v>
      </c>
      <c r="H15" s="16">
        <f>SUM(TableauTaches26121420182224[[#All],[Colonne8]])</f>
        <v>0</v>
      </c>
      <c r="I15" s="16">
        <f>SUM(TableauTaches26121420182224[[#All],[Colonne9]])</f>
        <v>0.29166666666666669</v>
      </c>
      <c r="J15" s="16">
        <f>SUM(TableauTaches26121420182224[[#All],[Colonne10]])</f>
        <v>0</v>
      </c>
      <c r="K15" s="16">
        <f>SUM(TableauTaches26121420182224[[#All],[Colonne11]])</f>
        <v>0</v>
      </c>
      <c r="L15" s="16"/>
      <c r="M15" s="16">
        <f>SUM(E15:K15)</f>
        <v>0.5</v>
      </c>
      <c r="N15" s="17"/>
    </row>
    <row r="16" spans="1:14" ht="16.5" thickTop="1" x14ac:dyDescent="0.25">
      <c r="A16" s="45" t="s">
        <v>12</v>
      </c>
      <c r="B16" s="46"/>
      <c r="C16" s="46"/>
      <c r="D16" s="46"/>
      <c r="E16" s="2"/>
      <c r="F16" s="2"/>
      <c r="G16" s="2"/>
      <c r="H16" s="2"/>
      <c r="I16" s="2"/>
      <c r="J16" s="2"/>
      <c r="K16" s="2"/>
      <c r="L16" s="2"/>
      <c r="M16" s="2"/>
      <c r="N16" s="3"/>
    </row>
    <row r="17" spans="1:14" x14ac:dyDescent="0.25">
      <c r="A17" s="5" t="s">
        <v>126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</row>
    <row r="18" spans="1:14" x14ac:dyDescent="0.25">
      <c r="A18" s="5" t="s">
        <v>125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</row>
    <row r="19" spans="1:14" x14ac:dyDescent="0.25">
      <c r="A19" s="5" t="s">
        <v>127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</row>
    <row r="20" spans="1:14" x14ac:dyDescent="0.25">
      <c r="A20" s="5" t="s">
        <v>128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</row>
    <row r="21" spans="1:14" ht="15.75" thickBot="1" x14ac:dyDescent="0.3">
      <c r="A21" s="5" t="s">
        <v>129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</row>
    <row r="22" spans="1:14" ht="16.5" thickBot="1" x14ac:dyDescent="0.3">
      <c r="A22" s="40" t="s">
        <v>13</v>
      </c>
      <c r="B22" s="41"/>
      <c r="C22" s="41"/>
      <c r="D22" s="41"/>
      <c r="E22" s="18"/>
      <c r="F22" s="18"/>
      <c r="G22" s="18"/>
      <c r="H22" s="18"/>
      <c r="I22" s="18"/>
      <c r="J22" s="18"/>
      <c r="K22" s="18"/>
      <c r="L22" s="18"/>
      <c r="M22" s="18"/>
      <c r="N22" s="19"/>
    </row>
    <row r="23" spans="1:14" ht="15.75" thickBot="1" x14ac:dyDescent="0.3">
      <c r="A23" s="7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9"/>
    </row>
  </sheetData>
  <mergeCells count="6">
    <mergeCell ref="A22:D22"/>
    <mergeCell ref="A3:N3"/>
    <mergeCell ref="A8:D8"/>
    <mergeCell ref="E8:K8"/>
    <mergeCell ref="A15:D15"/>
    <mergeCell ref="A16:D16"/>
  </mergeCells>
  <printOptions horizontalCentered="1"/>
  <pageMargins left="0" right="0" top="0" bottom="0" header="0" footer="0"/>
  <pageSetup scale="65" orientation="landscape"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6BCB6-93FA-448F-9960-624FD6307910}">
  <dimension ref="A1:N35"/>
  <sheetViews>
    <sheetView workbookViewId="0">
      <selection activeCell="A20" sqref="A20"/>
    </sheetView>
  </sheetViews>
  <sheetFormatPr baseColWidth="10" defaultColWidth="9.140625" defaultRowHeight="15" x14ac:dyDescent="0.25"/>
  <cols>
    <col min="1" max="1" width="26.28515625" customWidth="1"/>
    <col min="2" max="3" width="11.5703125" customWidth="1"/>
    <col min="4" max="4" width="29.5703125" customWidth="1"/>
    <col min="5" max="9" width="11.5703125" customWidth="1"/>
    <col min="10" max="14" width="12.5703125" customWidth="1"/>
  </cols>
  <sheetData>
    <row r="1" spans="1:14" ht="15.75" thickBot="1" x14ac:dyDescent="0.3"/>
    <row r="2" spans="1:14" ht="15" customHeight="1" x14ac:dyDescent="0.25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3"/>
    </row>
    <row r="3" spans="1:14" ht="30.75" customHeight="1" x14ac:dyDescent="0.25">
      <c r="A3" s="42" t="s">
        <v>14</v>
      </c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4"/>
    </row>
    <row r="4" spans="1:14" ht="15.75" thickBot="1" x14ac:dyDescent="0.3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9"/>
    </row>
    <row r="5" spans="1:14" x14ac:dyDescent="0.25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3"/>
    </row>
    <row r="6" spans="1:14" ht="18.75" x14ac:dyDescent="0.3">
      <c r="A6" s="4"/>
      <c r="B6" s="11" t="s">
        <v>0</v>
      </c>
      <c r="C6" s="5"/>
      <c r="D6" s="5"/>
      <c r="E6" s="5"/>
      <c r="F6" s="5"/>
      <c r="G6" s="5"/>
      <c r="H6" s="5"/>
      <c r="I6" s="11" t="s">
        <v>1</v>
      </c>
      <c r="J6" s="5" t="s">
        <v>101</v>
      </c>
      <c r="K6" s="5"/>
      <c r="L6" s="5"/>
      <c r="M6" s="5"/>
      <c r="N6" s="6"/>
    </row>
    <row r="7" spans="1:14" ht="15.75" thickBot="1" x14ac:dyDescent="0.3">
      <c r="A7" s="7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9"/>
    </row>
    <row r="8" spans="1:14" ht="15.75" x14ac:dyDescent="0.25">
      <c r="A8" s="45" t="s">
        <v>2</v>
      </c>
      <c r="B8" s="46"/>
      <c r="C8" s="46"/>
      <c r="D8" s="47"/>
      <c r="E8" s="48" t="s">
        <v>102</v>
      </c>
      <c r="F8" s="49"/>
      <c r="G8" s="49"/>
      <c r="H8" s="49"/>
      <c r="I8" s="49"/>
      <c r="J8" s="49"/>
      <c r="K8" s="50"/>
      <c r="L8" s="12"/>
      <c r="M8" s="13"/>
      <c r="N8" s="14"/>
    </row>
    <row r="9" spans="1:14" ht="15.75" thickBot="1" x14ac:dyDescent="0.3">
      <c r="A9" s="7"/>
      <c r="B9" s="8"/>
      <c r="C9" s="8"/>
      <c r="D9" s="9"/>
      <c r="E9" s="22" t="s">
        <v>3</v>
      </c>
      <c r="F9" s="23" t="s">
        <v>4</v>
      </c>
      <c r="G9" s="23" t="s">
        <v>5</v>
      </c>
      <c r="H9" s="23" t="s">
        <v>6</v>
      </c>
      <c r="I9" s="23" t="s">
        <v>7</v>
      </c>
      <c r="J9" s="23" t="s">
        <v>8</v>
      </c>
      <c r="K9" s="24" t="s">
        <v>9</v>
      </c>
      <c r="L9" s="4"/>
      <c r="M9" s="25" t="s">
        <v>10</v>
      </c>
      <c r="N9" s="6"/>
    </row>
    <row r="10" spans="1:14" ht="15.75" thickBot="1" x14ac:dyDescent="0.3">
      <c r="A10" s="34" t="s">
        <v>103</v>
      </c>
      <c r="B10" s="2"/>
      <c r="C10" s="2"/>
      <c r="D10" s="3"/>
      <c r="E10" s="20"/>
      <c r="F10" s="20">
        <v>0.10416666666666667</v>
      </c>
      <c r="G10" s="20"/>
      <c r="H10" s="20"/>
      <c r="I10" s="20"/>
      <c r="J10" s="20"/>
      <c r="K10" s="20"/>
      <c r="L10" s="20"/>
      <c r="M10" s="26">
        <f>SUM(TableauTaches261214201822[[#This Row],[Colonne5]:[Colonne11]])</f>
        <v>0.10416666666666667</v>
      </c>
      <c r="N10" s="27"/>
    </row>
    <row r="11" spans="1:14" ht="15.75" thickBot="1" x14ac:dyDescent="0.3">
      <c r="A11" s="34" t="s">
        <v>104</v>
      </c>
      <c r="B11" s="5"/>
      <c r="C11" s="5"/>
      <c r="D11" s="6"/>
      <c r="E11" s="37"/>
      <c r="F11" s="20"/>
      <c r="G11" s="26"/>
      <c r="H11" s="20"/>
      <c r="I11" s="20">
        <v>2.0833333333333332E-2</v>
      </c>
      <c r="J11" s="20"/>
      <c r="K11" s="20"/>
      <c r="L11" s="28"/>
      <c r="M11" s="21">
        <f>SUM(TableauTaches261214201822[[#This Row],[Colonne5]:[Colonne11]])</f>
        <v>2.0833333333333332E-2</v>
      </c>
      <c r="N11" s="29"/>
    </row>
    <row r="12" spans="1:14" ht="15.75" thickBot="1" x14ac:dyDescent="0.3">
      <c r="A12" s="34" t="s">
        <v>105</v>
      </c>
      <c r="B12" s="5"/>
      <c r="C12" s="5"/>
      <c r="D12" s="6"/>
      <c r="E12" s="37"/>
      <c r="F12" s="20"/>
      <c r="G12" s="26"/>
      <c r="H12" s="20"/>
      <c r="I12" s="20">
        <v>6.25E-2</v>
      </c>
      <c r="J12" s="20"/>
      <c r="K12" s="20"/>
      <c r="L12" s="28"/>
      <c r="M12" s="21">
        <f>SUM(TableauTaches261214201822[[#This Row],[Colonne5]:[Colonne11]])</f>
        <v>6.25E-2</v>
      </c>
      <c r="N12" s="29"/>
    </row>
    <row r="13" spans="1:14" ht="15.75" thickBot="1" x14ac:dyDescent="0.3">
      <c r="A13" s="34" t="s">
        <v>106</v>
      </c>
      <c r="B13" s="5"/>
      <c r="C13" s="5"/>
      <c r="D13" s="6"/>
      <c r="E13" s="20"/>
      <c r="F13" s="36"/>
      <c r="G13" s="26"/>
      <c r="H13" s="20"/>
      <c r="I13" s="20">
        <v>4.1666666666666664E-2</v>
      </c>
      <c r="J13" s="20"/>
      <c r="K13" s="20"/>
      <c r="L13" s="28"/>
      <c r="M13" s="21">
        <f>SUM(TableauTaches261214201822[[#This Row],[Colonne5]:[Colonne11]])</f>
        <v>4.1666666666666664E-2</v>
      </c>
      <c r="N13" s="29"/>
    </row>
    <row r="14" spans="1:14" ht="15.75" thickBot="1" x14ac:dyDescent="0.3">
      <c r="A14" s="34" t="s">
        <v>107</v>
      </c>
      <c r="B14" s="5"/>
      <c r="C14" s="5"/>
      <c r="D14" s="6"/>
      <c r="E14" s="37"/>
      <c r="F14" s="20">
        <v>2.0833333333333332E-2</v>
      </c>
      <c r="G14" s="26"/>
      <c r="H14" s="20"/>
      <c r="I14" s="20">
        <v>8.3333333333333329E-2</v>
      </c>
      <c r="J14" s="20"/>
      <c r="K14" s="20"/>
      <c r="L14" s="28"/>
      <c r="M14" s="21">
        <f>SUM(TableauTaches261214201822[[#This Row],[Colonne5]:[Colonne11]])</f>
        <v>0.10416666666666666</v>
      </c>
      <c r="N14" s="29"/>
    </row>
    <row r="15" spans="1:14" ht="15.75" thickBot="1" x14ac:dyDescent="0.3">
      <c r="A15" s="34" t="s">
        <v>108</v>
      </c>
      <c r="B15" s="5"/>
      <c r="C15" s="5"/>
      <c r="D15" s="6"/>
      <c r="E15" s="37"/>
      <c r="F15" s="20"/>
      <c r="G15" s="26"/>
      <c r="H15" s="20"/>
      <c r="I15" s="20">
        <v>2.0833333333333332E-2</v>
      </c>
      <c r="J15" s="20"/>
      <c r="K15" s="20"/>
      <c r="L15" s="28"/>
      <c r="M15" s="21">
        <f>SUM(TableauTaches261214201822[[#This Row],[Colonne5]:[Colonne11]])</f>
        <v>2.0833333333333332E-2</v>
      </c>
      <c r="N15" s="29"/>
    </row>
    <row r="16" spans="1:14" ht="15.75" thickBot="1" x14ac:dyDescent="0.3">
      <c r="A16" s="34" t="s">
        <v>109</v>
      </c>
      <c r="B16" s="5"/>
      <c r="C16" s="5"/>
      <c r="D16" s="6"/>
      <c r="E16" s="37"/>
      <c r="F16" s="20">
        <v>2.0833333333333332E-2</v>
      </c>
      <c r="G16" s="26"/>
      <c r="H16" s="20"/>
      <c r="I16" s="20">
        <v>2.0833333333333332E-2</v>
      </c>
      <c r="J16" s="20"/>
      <c r="K16" s="20"/>
      <c r="L16" s="28"/>
      <c r="M16" s="21">
        <f>SUM(TableauTaches261214201822[[#This Row],[Colonne5]:[Colonne11]])</f>
        <v>4.1666666666666664E-2</v>
      </c>
      <c r="N16" s="29"/>
    </row>
    <row r="17" spans="1:14" ht="15.75" thickBot="1" x14ac:dyDescent="0.3">
      <c r="A17" s="34" t="s">
        <v>110</v>
      </c>
      <c r="B17" s="5"/>
      <c r="C17" s="5"/>
      <c r="D17" s="6"/>
      <c r="E17" s="37"/>
      <c r="F17" s="36"/>
      <c r="G17" s="26"/>
      <c r="H17" s="20"/>
      <c r="I17" s="20">
        <v>4.1666666666666664E-2</v>
      </c>
      <c r="J17" s="20"/>
      <c r="K17" s="20"/>
      <c r="L17" s="28"/>
      <c r="M17" s="21">
        <f>SUM(TableauTaches261214201822[[#This Row],[Colonne5]:[Colonne11]])</f>
        <v>4.1666666666666664E-2</v>
      </c>
      <c r="N17" s="29"/>
    </row>
    <row r="18" spans="1:14" ht="15.75" thickBot="1" x14ac:dyDescent="0.3">
      <c r="A18" s="34" t="s">
        <v>93</v>
      </c>
      <c r="B18" s="5"/>
      <c r="C18" s="5"/>
      <c r="D18" s="6"/>
      <c r="E18" s="37"/>
      <c r="F18" s="36"/>
      <c r="G18" s="26"/>
      <c r="H18" s="20"/>
      <c r="I18" s="20">
        <v>2.0833333333333332E-2</v>
      </c>
      <c r="J18" s="20"/>
      <c r="K18" s="20"/>
      <c r="L18" s="28"/>
      <c r="M18" s="21">
        <f>SUM(TableauTaches261214201822[[#This Row],[Colonne5]:[Colonne11]])</f>
        <v>2.0833333333333332E-2</v>
      </c>
      <c r="N18" s="29"/>
    </row>
    <row r="19" spans="1:14" ht="15.75" thickBot="1" x14ac:dyDescent="0.3">
      <c r="A19" s="34" t="s">
        <v>15</v>
      </c>
      <c r="B19" s="5"/>
      <c r="C19" s="5"/>
      <c r="D19" s="6"/>
      <c r="E19" s="37"/>
      <c r="F19" s="20">
        <v>2.0833333333333332E-2</v>
      </c>
      <c r="G19" s="26"/>
      <c r="H19" s="20"/>
      <c r="I19" s="20">
        <v>2.0833333333333332E-2</v>
      </c>
      <c r="J19" s="20"/>
      <c r="K19" s="20"/>
      <c r="L19" s="28"/>
      <c r="M19" s="21">
        <f>SUM(TableauTaches261214201822[[#This Row],[Colonne5]:[Colonne11]])</f>
        <v>4.1666666666666664E-2</v>
      </c>
      <c r="N19" s="29"/>
    </row>
    <row r="20" spans="1:14" x14ac:dyDescent="0.25">
      <c r="A20" s="34" t="s">
        <v>92</v>
      </c>
      <c r="B20" s="5"/>
      <c r="C20" s="5"/>
      <c r="D20" s="6"/>
      <c r="E20" s="37"/>
      <c r="F20" s="20">
        <v>2.0833333333333332E-2</v>
      </c>
      <c r="G20" s="26"/>
      <c r="H20" s="20"/>
      <c r="I20" s="20">
        <v>2.0833333333333332E-2</v>
      </c>
      <c r="J20" s="20"/>
      <c r="K20" s="20"/>
      <c r="L20" s="28"/>
      <c r="M20" s="21">
        <f>SUM(TableauTaches261214201822[[#This Row],[Colonne5]:[Colonne11]])</f>
        <v>4.1666666666666664E-2</v>
      </c>
      <c r="N20" s="29"/>
    </row>
    <row r="21" spans="1:14" ht="16.5" thickBot="1" x14ac:dyDescent="0.3">
      <c r="A21" s="51" t="s">
        <v>11</v>
      </c>
      <c r="B21" s="52"/>
      <c r="C21" s="52"/>
      <c r="D21" s="53"/>
      <c r="E21" s="16">
        <f>SUM(TableauTaches261214201822[[#All],[Colonne5]])</f>
        <v>0</v>
      </c>
      <c r="F21" s="16">
        <f>SUM(TableauTaches261214201822[[#All],[Colonne6]])</f>
        <v>0.18750000000000003</v>
      </c>
      <c r="G21" s="16">
        <f>SUM(TableauTaches261214201822[[#All],[Colonne7]])</f>
        <v>0</v>
      </c>
      <c r="H21" s="16">
        <f>SUM(TableauTaches261214201822[[#All],[Colonne8]])</f>
        <v>0</v>
      </c>
      <c r="I21" s="16">
        <f>SUM(TableauTaches261214201822[[#All],[Colonne9]])</f>
        <v>0.35416666666666663</v>
      </c>
      <c r="J21" s="16">
        <f>SUM(TableauTaches261214201822[[#All],[Colonne10]])</f>
        <v>0</v>
      </c>
      <c r="K21" s="16">
        <f>SUM(TableauTaches261214201822[[#All],[Colonne11]])</f>
        <v>0</v>
      </c>
      <c r="L21" s="16"/>
      <c r="M21" s="16">
        <f>SUM(E21:K21)</f>
        <v>0.54166666666666663</v>
      </c>
      <c r="N21" s="17"/>
    </row>
    <row r="22" spans="1:14" ht="16.5" thickTop="1" x14ac:dyDescent="0.25">
      <c r="A22" s="45" t="s">
        <v>12</v>
      </c>
      <c r="B22" s="46"/>
      <c r="C22" s="46"/>
      <c r="D22" s="46"/>
      <c r="E22" s="2"/>
      <c r="F22" s="2"/>
      <c r="G22" s="2"/>
      <c r="H22" s="2"/>
      <c r="I22" s="2"/>
      <c r="J22" s="2"/>
      <c r="K22" s="2"/>
      <c r="L22" s="2"/>
      <c r="M22" s="2"/>
      <c r="N22" s="3"/>
    </row>
    <row r="23" spans="1:14" x14ac:dyDescent="0.25">
      <c r="A23" s="5" t="s">
        <v>111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</row>
    <row r="24" spans="1:14" x14ac:dyDescent="0.25">
      <c r="A24" s="5" t="s">
        <v>112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</row>
    <row r="25" spans="1:14" x14ac:dyDescent="0.25">
      <c r="A25" s="5" t="s">
        <v>113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</row>
    <row r="26" spans="1:14" x14ac:dyDescent="0.25">
      <c r="A26" s="5" t="s">
        <v>114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</row>
    <row r="27" spans="1:14" x14ac:dyDescent="0.25">
      <c r="A27" s="5" t="s">
        <v>115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</row>
    <row r="28" spans="1:14" x14ac:dyDescent="0.25">
      <c r="A28" s="5" t="s">
        <v>116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</row>
    <row r="29" spans="1:14" x14ac:dyDescent="0.25">
      <c r="A29" s="5" t="s">
        <v>117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</row>
    <row r="30" spans="1:14" x14ac:dyDescent="0.25">
      <c r="A30" s="5" t="s">
        <v>118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</row>
    <row r="31" spans="1:14" x14ac:dyDescent="0.25">
      <c r="A31" s="5" t="s">
        <v>119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</row>
    <row r="32" spans="1:14" x14ac:dyDescent="0.25">
      <c r="A32" s="5" t="s">
        <v>120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</row>
    <row r="33" spans="1:14" ht="15.75" thickBot="1" x14ac:dyDescent="0.3">
      <c r="A33" s="5" t="s">
        <v>121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</row>
    <row r="34" spans="1:14" ht="16.5" thickBot="1" x14ac:dyDescent="0.3">
      <c r="A34" s="40" t="s">
        <v>13</v>
      </c>
      <c r="B34" s="41"/>
      <c r="C34" s="41"/>
      <c r="D34" s="41"/>
      <c r="E34" s="18"/>
      <c r="F34" s="18"/>
      <c r="G34" s="18"/>
      <c r="H34" s="18"/>
      <c r="I34" s="18"/>
      <c r="J34" s="18"/>
      <c r="K34" s="18"/>
      <c r="L34" s="18"/>
      <c r="M34" s="18"/>
      <c r="N34" s="19"/>
    </row>
    <row r="35" spans="1:14" ht="15.75" thickBot="1" x14ac:dyDescent="0.3">
      <c r="A35" s="7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9"/>
    </row>
  </sheetData>
  <mergeCells count="6">
    <mergeCell ref="A34:D34"/>
    <mergeCell ref="A3:N3"/>
    <mergeCell ref="A8:D8"/>
    <mergeCell ref="E8:K8"/>
    <mergeCell ref="A21:D21"/>
    <mergeCell ref="A22:D22"/>
  </mergeCells>
  <printOptions horizontalCentered="1"/>
  <pageMargins left="0" right="0" top="0" bottom="0" header="0" footer="0"/>
  <pageSetup scale="65" orientation="landscape" r:id="rId1"/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2EAE9-57A3-4377-B6CC-E4ADB6D9489B}">
  <dimension ref="A1:N27"/>
  <sheetViews>
    <sheetView workbookViewId="0">
      <selection activeCell="M10" sqref="M10"/>
    </sheetView>
  </sheetViews>
  <sheetFormatPr baseColWidth="10" defaultColWidth="9.140625" defaultRowHeight="15" x14ac:dyDescent="0.25"/>
  <cols>
    <col min="1" max="1" width="26.28515625" customWidth="1"/>
    <col min="2" max="3" width="11.5703125" customWidth="1"/>
    <col min="4" max="4" width="29.5703125" customWidth="1"/>
    <col min="5" max="9" width="11.5703125" customWidth="1"/>
    <col min="10" max="14" width="12.5703125" customWidth="1"/>
  </cols>
  <sheetData>
    <row r="1" spans="1:14" ht="15.75" thickBot="1" x14ac:dyDescent="0.3"/>
    <row r="2" spans="1:14" ht="15" customHeight="1" x14ac:dyDescent="0.25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3"/>
    </row>
    <row r="3" spans="1:14" ht="30.75" customHeight="1" x14ac:dyDescent="0.25">
      <c r="A3" s="42" t="s">
        <v>14</v>
      </c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4"/>
    </row>
    <row r="4" spans="1:14" ht="15.75" thickBot="1" x14ac:dyDescent="0.3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9"/>
    </row>
    <row r="5" spans="1:14" x14ac:dyDescent="0.25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3"/>
    </row>
    <row r="6" spans="1:14" ht="18.75" x14ac:dyDescent="0.3">
      <c r="A6" s="4"/>
      <c r="B6" s="11" t="s">
        <v>0</v>
      </c>
      <c r="C6" s="5"/>
      <c r="D6" s="5"/>
      <c r="E6" s="5"/>
      <c r="F6" s="5"/>
      <c r="G6" s="5"/>
      <c r="H6" s="5"/>
      <c r="I6" s="11" t="s">
        <v>1</v>
      </c>
      <c r="J6" s="5" t="s">
        <v>86</v>
      </c>
      <c r="K6" s="5"/>
      <c r="L6" s="5"/>
      <c r="M6" s="5"/>
      <c r="N6" s="6"/>
    </row>
    <row r="7" spans="1:14" ht="15.75" thickBot="1" x14ac:dyDescent="0.3">
      <c r="A7" s="7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9"/>
    </row>
    <row r="8" spans="1:14" ht="15.75" x14ac:dyDescent="0.25">
      <c r="A8" s="45" t="s">
        <v>2</v>
      </c>
      <c r="B8" s="46"/>
      <c r="C8" s="46"/>
      <c r="D8" s="47"/>
      <c r="E8" s="48" t="s">
        <v>87</v>
      </c>
      <c r="F8" s="49"/>
      <c r="G8" s="49"/>
      <c r="H8" s="49"/>
      <c r="I8" s="49"/>
      <c r="J8" s="49"/>
      <c r="K8" s="50"/>
      <c r="L8" s="12"/>
      <c r="M8" s="13"/>
      <c r="N8" s="14"/>
    </row>
    <row r="9" spans="1:14" ht="15.75" thickBot="1" x14ac:dyDescent="0.3">
      <c r="A9" s="7"/>
      <c r="B9" s="8"/>
      <c r="C9" s="8"/>
      <c r="D9" s="9"/>
      <c r="E9" s="22" t="s">
        <v>3</v>
      </c>
      <c r="F9" s="23" t="s">
        <v>4</v>
      </c>
      <c r="G9" s="23" t="s">
        <v>5</v>
      </c>
      <c r="H9" s="23" t="s">
        <v>6</v>
      </c>
      <c r="I9" s="23" t="s">
        <v>7</v>
      </c>
      <c r="J9" s="23" t="s">
        <v>8</v>
      </c>
      <c r="K9" s="24" t="s">
        <v>9</v>
      </c>
      <c r="L9" s="4"/>
      <c r="M9" s="25" t="s">
        <v>10</v>
      </c>
      <c r="N9" s="6"/>
    </row>
    <row r="10" spans="1:14" ht="15.75" thickBot="1" x14ac:dyDescent="0.3">
      <c r="A10" s="34" t="s">
        <v>81</v>
      </c>
      <c r="B10" s="2"/>
      <c r="C10" s="2"/>
      <c r="D10" s="3"/>
      <c r="E10" s="20"/>
      <c r="F10" s="20">
        <v>4.1666666666666664E-2</v>
      </c>
      <c r="G10" s="20"/>
      <c r="H10" s="20"/>
      <c r="I10" s="20"/>
      <c r="J10" s="20"/>
      <c r="K10" s="20"/>
      <c r="L10" s="20"/>
      <c r="M10" s="26">
        <f>SUM(TableauTaches2612142018[[#This Row],[Colonne5]:[Colonne11]])</f>
        <v>4.1666666666666664E-2</v>
      </c>
      <c r="N10" s="27"/>
    </row>
    <row r="11" spans="1:14" ht="15.75" thickBot="1" x14ac:dyDescent="0.3">
      <c r="A11" s="34" t="s">
        <v>88</v>
      </c>
      <c r="B11" s="5"/>
      <c r="C11" s="5"/>
      <c r="D11" s="6"/>
      <c r="E11" s="37"/>
      <c r="F11" s="20">
        <v>2.0833333333333332E-2</v>
      </c>
      <c r="G11" s="26"/>
      <c r="H11" s="20"/>
      <c r="I11" s="20"/>
      <c r="J11" s="20"/>
      <c r="K11" s="20"/>
      <c r="L11" s="28"/>
      <c r="M11" s="21">
        <f>SUM(TableauTaches2612142018[[#This Row],[Colonne5]:[Colonne11]])</f>
        <v>2.0833333333333332E-2</v>
      </c>
      <c r="N11" s="29"/>
    </row>
    <row r="12" spans="1:14" ht="15.75" thickBot="1" x14ac:dyDescent="0.3">
      <c r="A12" s="34" t="s">
        <v>89</v>
      </c>
      <c r="B12" s="5"/>
      <c r="C12" s="5"/>
      <c r="D12" s="6"/>
      <c r="E12" s="37"/>
      <c r="F12" s="20">
        <v>2.0833333333333332E-2</v>
      </c>
      <c r="G12" s="26"/>
      <c r="H12" s="20"/>
      <c r="I12" s="20"/>
      <c r="J12" s="20"/>
      <c r="K12" s="20"/>
      <c r="L12" s="28"/>
      <c r="M12" s="21">
        <f>SUM(TableauTaches2612142018[[#This Row],[Colonne5]:[Colonne11]])</f>
        <v>2.0833333333333332E-2</v>
      </c>
      <c r="N12" s="29"/>
    </row>
    <row r="13" spans="1:14" ht="15.75" thickBot="1" x14ac:dyDescent="0.3">
      <c r="A13" s="34" t="s">
        <v>90</v>
      </c>
      <c r="B13" s="5"/>
      <c r="C13" s="5"/>
      <c r="D13" s="6"/>
      <c r="E13" s="20">
        <v>4.1666666666666664E-2</v>
      </c>
      <c r="F13" s="36"/>
      <c r="G13" s="26"/>
      <c r="H13" s="20"/>
      <c r="I13" s="20"/>
      <c r="J13" s="20"/>
      <c r="K13" s="20"/>
      <c r="L13" s="28"/>
      <c r="M13" s="21">
        <f>SUM(TableauTaches2612142018[[#This Row],[Colonne5]:[Colonne11]])</f>
        <v>4.1666666666666664E-2</v>
      </c>
      <c r="N13" s="29"/>
    </row>
    <row r="14" spans="1:14" ht="15.75" thickBot="1" x14ac:dyDescent="0.3">
      <c r="A14" s="34" t="s">
        <v>91</v>
      </c>
      <c r="B14" s="5"/>
      <c r="C14" s="5"/>
      <c r="D14" s="6"/>
      <c r="E14" s="37"/>
      <c r="F14" s="20">
        <v>2.0833333333333332E-2</v>
      </c>
      <c r="G14" s="26"/>
      <c r="H14" s="20"/>
      <c r="I14" s="20"/>
      <c r="J14" s="20"/>
      <c r="K14" s="20"/>
      <c r="L14" s="28"/>
      <c r="M14" s="21">
        <f>SUM(TableauTaches2612142018[[#This Row],[Colonne5]:[Colonne11]])</f>
        <v>2.0833333333333332E-2</v>
      </c>
      <c r="N14" s="29"/>
    </row>
    <row r="15" spans="1:14" ht="15.75" thickBot="1" x14ac:dyDescent="0.3">
      <c r="A15" s="34" t="s">
        <v>92</v>
      </c>
      <c r="B15" s="5"/>
      <c r="C15" s="5"/>
      <c r="D15" s="6"/>
      <c r="E15" s="37"/>
      <c r="F15" s="20">
        <v>2.0833333333333332E-2</v>
      </c>
      <c r="G15" s="26"/>
      <c r="H15" s="20"/>
      <c r="I15" s="20"/>
      <c r="J15" s="20"/>
      <c r="K15" s="20"/>
      <c r="L15" s="28"/>
      <c r="M15" s="21">
        <f>SUM(TableauTaches2612142018[[#This Row],[Colonne5]:[Colonne11]])</f>
        <v>2.0833333333333332E-2</v>
      </c>
      <c r="N15" s="29"/>
    </row>
    <row r="16" spans="1:14" x14ac:dyDescent="0.25">
      <c r="A16" s="34" t="s">
        <v>93</v>
      </c>
      <c r="B16" s="5"/>
      <c r="C16" s="5"/>
      <c r="D16" s="6"/>
      <c r="E16" s="37"/>
      <c r="F16" s="20">
        <v>2.0833333333333332E-2</v>
      </c>
      <c r="G16" s="26"/>
      <c r="H16" s="20"/>
      <c r="I16" s="20"/>
      <c r="J16" s="20"/>
      <c r="K16" s="20"/>
      <c r="L16" s="28"/>
      <c r="M16" s="21">
        <f>SUM(TableauTaches2612142018[[#This Row],[Colonne5]:[Colonne11]])</f>
        <v>2.0833333333333332E-2</v>
      </c>
      <c r="N16" s="29"/>
    </row>
    <row r="17" spans="1:14" ht="16.5" thickBot="1" x14ac:dyDescent="0.3">
      <c r="A17" s="51" t="s">
        <v>11</v>
      </c>
      <c r="B17" s="52"/>
      <c r="C17" s="52"/>
      <c r="D17" s="53"/>
      <c r="E17" s="16">
        <f>SUM(TableauTaches2612142018[[#All],[Colonne5]])</f>
        <v>4.1666666666666664E-2</v>
      </c>
      <c r="F17" s="16">
        <f>SUM(TableauTaches2612142018[[#All],[Colonne6]])</f>
        <v>0.14583333333333331</v>
      </c>
      <c r="G17" s="16">
        <f>SUM(TableauTaches2612142018[[#All],[Colonne7]])</f>
        <v>0</v>
      </c>
      <c r="H17" s="16">
        <f>SUM(TableauTaches2612142018[[#All],[Colonne8]])</f>
        <v>0</v>
      </c>
      <c r="I17" s="16">
        <f>SUM(TableauTaches2612142018[[#All],[Colonne9]])</f>
        <v>0</v>
      </c>
      <c r="J17" s="16">
        <f>SUM(TableauTaches2612142018[[#All],[Colonne10]])</f>
        <v>0</v>
      </c>
      <c r="K17" s="16">
        <f>SUM(TableauTaches2612142018[[#All],[Colonne11]])</f>
        <v>0</v>
      </c>
      <c r="L17" s="16"/>
      <c r="M17" s="16">
        <f>SUM(E17:K17)</f>
        <v>0.18749999999999997</v>
      </c>
      <c r="N17" s="17"/>
    </row>
    <row r="18" spans="1:14" ht="16.5" thickTop="1" x14ac:dyDescent="0.25">
      <c r="A18" s="45" t="s">
        <v>12</v>
      </c>
      <c r="B18" s="46"/>
      <c r="C18" s="46"/>
      <c r="D18" s="46"/>
      <c r="E18" s="2"/>
      <c r="F18" s="2"/>
      <c r="G18" s="2"/>
      <c r="H18" s="2"/>
      <c r="I18" s="2"/>
      <c r="J18" s="2"/>
      <c r="K18" s="2"/>
      <c r="L18" s="2"/>
      <c r="M18" s="2"/>
      <c r="N18" s="3"/>
    </row>
    <row r="19" spans="1:14" x14ac:dyDescent="0.25">
      <c r="A19" s="5" t="s">
        <v>94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</row>
    <row r="20" spans="1:14" x14ac:dyDescent="0.25">
      <c r="A20" s="5" t="s">
        <v>95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</row>
    <row r="21" spans="1:14" x14ac:dyDescent="0.25">
      <c r="A21" s="5" t="s">
        <v>96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</row>
    <row r="22" spans="1:14" x14ac:dyDescent="0.25">
      <c r="A22" s="5" t="s">
        <v>97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</row>
    <row r="23" spans="1:14" x14ac:dyDescent="0.25">
      <c r="A23" s="5" t="s">
        <v>98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</row>
    <row r="24" spans="1:14" x14ac:dyDescent="0.25">
      <c r="A24" s="5" t="s">
        <v>99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</row>
    <row r="25" spans="1:14" ht="15.75" thickBot="1" x14ac:dyDescent="0.3">
      <c r="A25" s="5" t="s">
        <v>100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</row>
    <row r="26" spans="1:14" ht="16.5" thickBot="1" x14ac:dyDescent="0.3">
      <c r="A26" s="40" t="s">
        <v>13</v>
      </c>
      <c r="B26" s="41"/>
      <c r="C26" s="41"/>
      <c r="D26" s="41"/>
      <c r="E26" s="18"/>
      <c r="F26" s="18"/>
      <c r="G26" s="18"/>
      <c r="H26" s="18"/>
      <c r="I26" s="18"/>
      <c r="J26" s="18"/>
      <c r="K26" s="18"/>
      <c r="L26" s="18"/>
      <c r="M26" s="18"/>
      <c r="N26" s="19"/>
    </row>
    <row r="27" spans="1:14" ht="15.75" thickBot="1" x14ac:dyDescent="0.3">
      <c r="A27" s="7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9"/>
    </row>
  </sheetData>
  <mergeCells count="6">
    <mergeCell ref="A26:D26"/>
    <mergeCell ref="A3:N3"/>
    <mergeCell ref="A8:D8"/>
    <mergeCell ref="E8:K8"/>
    <mergeCell ref="A17:D17"/>
    <mergeCell ref="A18:D18"/>
  </mergeCells>
  <printOptions horizontalCentered="1"/>
  <pageMargins left="0" right="0" top="0" bottom="0" header="0" footer="0"/>
  <pageSetup scale="65" orientation="landscape" r:id="rId1"/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13AFCE-2D1C-44D0-B11F-5AEC19A07CFE}">
  <dimension ref="A1:N21"/>
  <sheetViews>
    <sheetView workbookViewId="0">
      <selection activeCell="A13" sqref="A13"/>
    </sheetView>
  </sheetViews>
  <sheetFormatPr baseColWidth="10" defaultColWidth="9.140625" defaultRowHeight="15" x14ac:dyDescent="0.25"/>
  <cols>
    <col min="1" max="1" width="26.28515625" customWidth="1"/>
    <col min="2" max="3" width="11.5703125" customWidth="1"/>
    <col min="4" max="4" width="29.5703125" customWidth="1"/>
    <col min="5" max="9" width="11.5703125" customWidth="1"/>
    <col min="10" max="14" width="12.5703125" customWidth="1"/>
  </cols>
  <sheetData>
    <row r="1" spans="1:14" ht="15.75" thickBot="1" x14ac:dyDescent="0.3"/>
    <row r="2" spans="1:14" ht="15" customHeight="1" x14ac:dyDescent="0.25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3"/>
    </row>
    <row r="3" spans="1:14" ht="30.75" customHeight="1" x14ac:dyDescent="0.25">
      <c r="A3" s="42" t="s">
        <v>14</v>
      </c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4"/>
    </row>
    <row r="4" spans="1:14" ht="15.75" thickBot="1" x14ac:dyDescent="0.3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9"/>
    </row>
    <row r="5" spans="1:14" x14ac:dyDescent="0.25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3"/>
    </row>
    <row r="6" spans="1:14" ht="18.75" x14ac:dyDescent="0.3">
      <c r="A6" s="4"/>
      <c r="B6" s="11" t="s">
        <v>0</v>
      </c>
      <c r="C6" s="5"/>
      <c r="D6" s="5"/>
      <c r="E6" s="5"/>
      <c r="F6" s="5"/>
      <c r="G6" s="5"/>
      <c r="H6" s="5"/>
      <c r="I6" s="11" t="s">
        <v>1</v>
      </c>
      <c r="J6" s="5" t="s">
        <v>79</v>
      </c>
      <c r="K6" s="5"/>
      <c r="L6" s="5"/>
      <c r="M6" s="5"/>
      <c r="N6" s="6"/>
    </row>
    <row r="7" spans="1:14" ht="15.75" thickBot="1" x14ac:dyDescent="0.3">
      <c r="A7" s="7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9"/>
    </row>
    <row r="8" spans="1:14" ht="15.75" x14ac:dyDescent="0.25">
      <c r="A8" s="45" t="s">
        <v>2</v>
      </c>
      <c r="B8" s="46"/>
      <c r="C8" s="46"/>
      <c r="D8" s="47"/>
      <c r="E8" s="48" t="s">
        <v>80</v>
      </c>
      <c r="F8" s="49"/>
      <c r="G8" s="49"/>
      <c r="H8" s="49"/>
      <c r="I8" s="49"/>
      <c r="J8" s="49"/>
      <c r="K8" s="50"/>
      <c r="L8" s="12"/>
      <c r="M8" s="13"/>
      <c r="N8" s="14"/>
    </row>
    <row r="9" spans="1:14" ht="15.75" thickBot="1" x14ac:dyDescent="0.3">
      <c r="A9" s="7"/>
      <c r="B9" s="8"/>
      <c r="C9" s="8"/>
      <c r="D9" s="9"/>
      <c r="E9" s="22" t="s">
        <v>3</v>
      </c>
      <c r="F9" s="23" t="s">
        <v>4</v>
      </c>
      <c r="G9" s="23" t="s">
        <v>5</v>
      </c>
      <c r="H9" s="23" t="s">
        <v>6</v>
      </c>
      <c r="I9" s="23" t="s">
        <v>7</v>
      </c>
      <c r="J9" s="23" t="s">
        <v>8</v>
      </c>
      <c r="K9" s="24" t="s">
        <v>9</v>
      </c>
      <c r="L9" s="4"/>
      <c r="M9" s="25" t="s">
        <v>10</v>
      </c>
      <c r="N9" s="6"/>
    </row>
    <row r="10" spans="1:14" ht="15.75" thickBot="1" x14ac:dyDescent="0.3">
      <c r="A10" s="34" t="s">
        <v>71</v>
      </c>
      <c r="B10" s="2"/>
      <c r="C10" s="2"/>
      <c r="D10" s="3"/>
      <c r="E10" s="20"/>
      <c r="F10" s="20">
        <v>4.1666666666666664E-2</v>
      </c>
      <c r="G10" s="20">
        <v>4.1666666666666664E-2</v>
      </c>
      <c r="H10" s="20"/>
      <c r="I10" s="20">
        <v>4.1666666666666664E-2</v>
      </c>
      <c r="J10" s="20"/>
      <c r="K10" s="20"/>
      <c r="L10" s="20"/>
      <c r="M10" s="26">
        <f>SUM(TableauTaches26121420[[#This Row],[Colonne5]:[Colonne11]])</f>
        <v>0.125</v>
      </c>
      <c r="N10" s="27"/>
    </row>
    <row r="11" spans="1:14" ht="15.75" thickBot="1" x14ac:dyDescent="0.3">
      <c r="A11" s="34" t="s">
        <v>81</v>
      </c>
      <c r="B11" s="5"/>
      <c r="C11" s="5"/>
      <c r="D11" s="6"/>
      <c r="E11" s="37"/>
      <c r="F11" s="20">
        <v>8.3333333333333329E-2</v>
      </c>
      <c r="G11" s="26"/>
      <c r="H11" s="20"/>
      <c r="I11" s="20">
        <v>4.1666666666666664E-2</v>
      </c>
      <c r="J11" s="20"/>
      <c r="K11" s="20"/>
      <c r="L11" s="28"/>
      <c r="M11" s="21">
        <f>SUM(TableauTaches26121420[[#This Row],[Colonne5]:[Colonne11]])</f>
        <v>0.125</v>
      </c>
      <c r="N11" s="29"/>
    </row>
    <row r="12" spans="1:14" ht="15.75" thickBot="1" x14ac:dyDescent="0.3">
      <c r="A12" s="34" t="s">
        <v>53</v>
      </c>
      <c r="B12" s="5"/>
      <c r="C12" s="5"/>
      <c r="D12" s="6"/>
      <c r="E12" s="37"/>
      <c r="F12" s="36"/>
      <c r="G12" s="26"/>
      <c r="H12" s="20"/>
      <c r="I12" s="20">
        <v>2.0833333333333332E-2</v>
      </c>
      <c r="J12" s="20"/>
      <c r="K12" s="20"/>
      <c r="L12" s="28"/>
      <c r="M12" s="21">
        <f>SUM(TableauTaches26121420[[#This Row],[Colonne5]:[Colonne11]])</f>
        <v>2.0833333333333332E-2</v>
      </c>
      <c r="N12" s="29"/>
    </row>
    <row r="13" spans="1:14" x14ac:dyDescent="0.25">
      <c r="A13" s="34" t="s">
        <v>54</v>
      </c>
      <c r="B13" s="5"/>
      <c r="C13" s="5"/>
      <c r="D13" s="6"/>
      <c r="E13" s="37"/>
      <c r="F13" s="36"/>
      <c r="G13" s="26"/>
      <c r="H13" s="20"/>
      <c r="I13" s="20">
        <v>2.0833333333333332E-2</v>
      </c>
      <c r="J13" s="20"/>
      <c r="K13" s="20"/>
      <c r="L13" s="28"/>
      <c r="M13" s="21">
        <f>SUM(TableauTaches26121420[[#This Row],[Colonne5]:[Colonne11]])</f>
        <v>2.0833333333333332E-2</v>
      </c>
      <c r="N13" s="29"/>
    </row>
    <row r="14" spans="1:14" ht="16.5" thickBot="1" x14ac:dyDescent="0.3">
      <c r="A14" s="51" t="s">
        <v>11</v>
      </c>
      <c r="B14" s="52"/>
      <c r="C14" s="52"/>
      <c r="D14" s="53"/>
      <c r="E14" s="16">
        <f>SUM(TableauTaches26121420[[#All],[Colonne5]])</f>
        <v>0</v>
      </c>
      <c r="F14" s="16">
        <f>SUM(TableauTaches26121420[[#All],[Colonne6]])</f>
        <v>0.125</v>
      </c>
      <c r="G14" s="16">
        <f>SUM(TableauTaches26121420[[#All],[Colonne7]])</f>
        <v>4.1666666666666664E-2</v>
      </c>
      <c r="H14" s="16">
        <f>SUM(TableauTaches26121420[[#All],[Colonne8]])</f>
        <v>0</v>
      </c>
      <c r="I14" s="16">
        <f>SUM(TableauTaches26121420[[#All],[Colonne9]])</f>
        <v>0.12499999999999999</v>
      </c>
      <c r="J14" s="16">
        <f>SUM(TableauTaches26121420[[#All],[Colonne10]])</f>
        <v>0</v>
      </c>
      <c r="K14" s="16">
        <f>SUM(TableauTaches26121420[[#All],[Colonne11]])</f>
        <v>0</v>
      </c>
      <c r="L14" s="16"/>
      <c r="M14" s="16">
        <f>SUM(E14:K14)</f>
        <v>0.29166666666666663</v>
      </c>
      <c r="N14" s="17"/>
    </row>
    <row r="15" spans="1:14" ht="16.5" thickTop="1" x14ac:dyDescent="0.25">
      <c r="A15" s="45" t="s">
        <v>12</v>
      </c>
      <c r="B15" s="46"/>
      <c r="C15" s="46"/>
      <c r="D15" s="46"/>
      <c r="E15" s="2"/>
      <c r="F15" s="2"/>
      <c r="G15" s="2"/>
      <c r="H15" s="2"/>
      <c r="I15" s="2"/>
      <c r="J15" s="2"/>
      <c r="K15" s="2"/>
      <c r="L15" s="2"/>
      <c r="M15" s="2"/>
      <c r="N15" s="3"/>
    </row>
    <row r="16" spans="1:14" x14ac:dyDescent="0.25">
      <c r="A16" s="5" t="s">
        <v>82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</row>
    <row r="17" spans="1:14" x14ac:dyDescent="0.25">
      <c r="A17" s="5" t="s">
        <v>83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</row>
    <row r="18" spans="1:14" x14ac:dyDescent="0.25">
      <c r="A18" s="5" t="s">
        <v>84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</row>
    <row r="19" spans="1:14" ht="15.75" thickBot="1" x14ac:dyDescent="0.3">
      <c r="A19" s="5" t="s">
        <v>85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</row>
    <row r="20" spans="1:14" ht="16.5" thickBot="1" x14ac:dyDescent="0.3">
      <c r="A20" s="40" t="s">
        <v>13</v>
      </c>
      <c r="B20" s="41"/>
      <c r="C20" s="41"/>
      <c r="D20" s="41"/>
      <c r="E20" s="18"/>
      <c r="F20" s="18"/>
      <c r="G20" s="18"/>
      <c r="H20" s="18"/>
      <c r="I20" s="18"/>
      <c r="J20" s="18"/>
      <c r="K20" s="18"/>
      <c r="L20" s="18"/>
      <c r="M20" s="18"/>
      <c r="N20" s="19"/>
    </row>
    <row r="21" spans="1:14" ht="15.75" thickBot="1" x14ac:dyDescent="0.3">
      <c r="A21" s="7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9"/>
    </row>
  </sheetData>
  <mergeCells count="6">
    <mergeCell ref="A20:D20"/>
    <mergeCell ref="A3:N3"/>
    <mergeCell ref="A8:D8"/>
    <mergeCell ref="E8:K8"/>
    <mergeCell ref="A14:D14"/>
    <mergeCell ref="A15:D15"/>
  </mergeCells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BACD6-906A-4764-B49E-AF0139341CF6}">
  <dimension ref="A1:N17"/>
  <sheetViews>
    <sheetView workbookViewId="0">
      <selection activeCell="A29" sqref="A29"/>
    </sheetView>
  </sheetViews>
  <sheetFormatPr baseColWidth="10" defaultColWidth="9.140625" defaultRowHeight="15" x14ac:dyDescent="0.25"/>
  <cols>
    <col min="1" max="1" width="26.28515625" customWidth="1"/>
    <col min="2" max="9" width="11.5703125" customWidth="1"/>
    <col min="10" max="14" width="12.5703125" customWidth="1"/>
  </cols>
  <sheetData>
    <row r="1" spans="1:14" ht="15.75" thickBot="1" x14ac:dyDescent="0.3"/>
    <row r="2" spans="1:14" ht="15" customHeight="1" x14ac:dyDescent="0.25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3"/>
    </row>
    <row r="3" spans="1:14" ht="30.75" customHeight="1" x14ac:dyDescent="0.25">
      <c r="A3" s="42" t="s">
        <v>14</v>
      </c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4"/>
    </row>
    <row r="4" spans="1:14" ht="15.75" thickBot="1" x14ac:dyDescent="0.3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9"/>
    </row>
    <row r="5" spans="1:14" x14ac:dyDescent="0.25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3"/>
    </row>
    <row r="6" spans="1:14" ht="18.75" x14ac:dyDescent="0.3">
      <c r="A6" s="4"/>
      <c r="B6" s="11" t="s">
        <v>0</v>
      </c>
      <c r="C6" s="5"/>
      <c r="D6" s="5"/>
      <c r="E6" s="5"/>
      <c r="F6" s="5"/>
      <c r="G6" s="5"/>
      <c r="H6" s="5"/>
      <c r="I6" s="11" t="s">
        <v>1</v>
      </c>
      <c r="J6" s="5" t="s">
        <v>75</v>
      </c>
      <c r="K6" s="5"/>
      <c r="L6" s="5"/>
      <c r="M6" s="5"/>
      <c r="N6" s="6"/>
    </row>
    <row r="7" spans="1:14" ht="15.75" thickBot="1" x14ac:dyDescent="0.3">
      <c r="A7" s="7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9"/>
    </row>
    <row r="8" spans="1:14" ht="15.75" x14ac:dyDescent="0.25">
      <c r="A8" s="45" t="s">
        <v>2</v>
      </c>
      <c r="B8" s="46"/>
      <c r="C8" s="46"/>
      <c r="D8" s="47"/>
      <c r="E8" s="48" t="s">
        <v>76</v>
      </c>
      <c r="F8" s="49"/>
      <c r="G8" s="49"/>
      <c r="H8" s="49"/>
      <c r="I8" s="49"/>
      <c r="J8" s="49"/>
      <c r="K8" s="50"/>
      <c r="L8" s="12"/>
      <c r="M8" s="13"/>
      <c r="N8" s="14"/>
    </row>
    <row r="9" spans="1:14" ht="15.75" thickBot="1" x14ac:dyDescent="0.3">
      <c r="A9" s="7"/>
      <c r="B9" s="8"/>
      <c r="C9" s="8"/>
      <c r="D9" s="9"/>
      <c r="E9" s="22" t="s">
        <v>3</v>
      </c>
      <c r="F9" s="23" t="s">
        <v>4</v>
      </c>
      <c r="G9" s="23" t="s">
        <v>5</v>
      </c>
      <c r="H9" s="23" t="s">
        <v>6</v>
      </c>
      <c r="I9" s="23" t="s">
        <v>7</v>
      </c>
      <c r="J9" s="23" t="s">
        <v>8</v>
      </c>
      <c r="K9" s="24" t="s">
        <v>9</v>
      </c>
      <c r="L9" s="4"/>
      <c r="M9" s="25" t="s">
        <v>10</v>
      </c>
      <c r="N9" s="6"/>
    </row>
    <row r="10" spans="1:14" x14ac:dyDescent="0.25">
      <c r="A10" s="34" t="s">
        <v>71</v>
      </c>
      <c r="B10" s="2"/>
      <c r="C10" s="2"/>
      <c r="D10" s="3"/>
      <c r="E10" s="20">
        <v>0.16666666666666666</v>
      </c>
      <c r="F10" s="20">
        <v>0.25</v>
      </c>
      <c r="G10" s="20"/>
      <c r="H10" s="20">
        <v>8.3333333333333329E-2</v>
      </c>
      <c r="I10" s="20">
        <v>0.16666666666666666</v>
      </c>
      <c r="J10" s="20"/>
      <c r="K10" s="20"/>
      <c r="L10" s="20"/>
      <c r="M10" s="26">
        <f>SUM(TableauTaches26121416[[#This Row],[Colonne5]:[Colonne11]])</f>
        <v>0.66666666666666663</v>
      </c>
      <c r="N10" s="27"/>
    </row>
    <row r="11" spans="1:14" ht="16.5" thickBot="1" x14ac:dyDescent="0.3">
      <c r="A11" s="51" t="s">
        <v>11</v>
      </c>
      <c r="B11" s="52"/>
      <c r="C11" s="52"/>
      <c r="D11" s="53"/>
      <c r="E11" s="16">
        <f>SUM(TableauTaches26121416[[#All],[Colonne5]])</f>
        <v>0.16666666666666666</v>
      </c>
      <c r="F11" s="16">
        <f>SUM(TableauTaches26121416[[#All],[Colonne6]])</f>
        <v>0.25</v>
      </c>
      <c r="G11" s="16">
        <f>SUM(TableauTaches26121416[[#All],[Colonne7]])</f>
        <v>0</v>
      </c>
      <c r="H11" s="16">
        <f>SUM(TableauTaches26121416[[#All],[Colonne8]])</f>
        <v>8.3333333333333329E-2</v>
      </c>
      <c r="I11" s="16">
        <f>SUM(TableauTaches26121416[[#All],[Colonne9]])</f>
        <v>0.16666666666666666</v>
      </c>
      <c r="J11" s="16">
        <f>SUM(TableauTaches26121416[[#All],[Colonne10]])</f>
        <v>0</v>
      </c>
      <c r="K11" s="16">
        <f>SUM(TableauTaches26121416[[#All],[Colonne11]])</f>
        <v>0</v>
      </c>
      <c r="L11" s="16"/>
      <c r="M11" s="16">
        <f>SUM(E11:K11)</f>
        <v>0.66666666666666663</v>
      </c>
      <c r="N11" s="17"/>
    </row>
    <row r="12" spans="1:14" ht="16.5" thickTop="1" x14ac:dyDescent="0.25">
      <c r="A12" s="45" t="s">
        <v>12</v>
      </c>
      <c r="B12" s="46"/>
      <c r="C12" s="46"/>
      <c r="D12" s="46"/>
      <c r="E12" s="2"/>
      <c r="F12" s="2"/>
      <c r="G12" s="2"/>
      <c r="H12" s="2"/>
      <c r="I12" s="2"/>
      <c r="J12" s="2"/>
      <c r="K12" s="2"/>
      <c r="L12" s="2"/>
      <c r="M12" s="2"/>
      <c r="N12" s="3"/>
    </row>
    <row r="13" spans="1:14" x14ac:dyDescent="0.25">
      <c r="A13" s="5" t="s">
        <v>77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</row>
    <row r="14" spans="1:14" x14ac:dyDescent="0.25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</row>
    <row r="15" spans="1:14" ht="15.75" thickBot="1" x14ac:dyDescent="0.3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</row>
    <row r="16" spans="1:14" ht="16.5" thickBot="1" x14ac:dyDescent="0.3">
      <c r="A16" s="40" t="s">
        <v>13</v>
      </c>
      <c r="B16" s="41"/>
      <c r="C16" s="41"/>
      <c r="D16" s="41"/>
      <c r="E16" s="18"/>
      <c r="F16" s="18"/>
      <c r="G16" s="18"/>
      <c r="H16" s="18"/>
      <c r="I16" s="18"/>
      <c r="J16" s="18"/>
      <c r="K16" s="18"/>
      <c r="L16" s="18"/>
      <c r="M16" s="18"/>
      <c r="N16" s="19"/>
    </row>
    <row r="17" spans="1:14" ht="15.75" thickBot="1" x14ac:dyDescent="0.3">
      <c r="A17" s="7" t="s">
        <v>78</v>
      </c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9"/>
    </row>
  </sheetData>
  <mergeCells count="6">
    <mergeCell ref="A16:D16"/>
    <mergeCell ref="A3:N3"/>
    <mergeCell ref="A8:D8"/>
    <mergeCell ref="E8:K8"/>
    <mergeCell ref="A11:D11"/>
    <mergeCell ref="A12:D12"/>
  </mergeCells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2BC71-44DA-4E78-8FB2-192AE29D02A6}">
  <dimension ref="A1:N19"/>
  <sheetViews>
    <sheetView workbookViewId="0">
      <selection activeCell="A12" sqref="A12"/>
    </sheetView>
  </sheetViews>
  <sheetFormatPr baseColWidth="10" defaultColWidth="9.140625" defaultRowHeight="15" x14ac:dyDescent="0.25"/>
  <cols>
    <col min="1" max="1" width="26.28515625" customWidth="1"/>
    <col min="2" max="9" width="11.5703125" customWidth="1"/>
    <col min="10" max="14" width="12.5703125" customWidth="1"/>
  </cols>
  <sheetData>
    <row r="1" spans="1:14" ht="15.75" thickBot="1" x14ac:dyDescent="0.3"/>
    <row r="2" spans="1:14" ht="15" customHeight="1" x14ac:dyDescent="0.25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3"/>
    </row>
    <row r="3" spans="1:14" ht="30.75" customHeight="1" x14ac:dyDescent="0.25">
      <c r="A3" s="42" t="s">
        <v>14</v>
      </c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4"/>
    </row>
    <row r="4" spans="1:14" ht="15.75" thickBot="1" x14ac:dyDescent="0.3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9"/>
    </row>
    <row r="5" spans="1:14" x14ac:dyDescent="0.25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3"/>
    </row>
    <row r="6" spans="1:14" ht="18.75" x14ac:dyDescent="0.3">
      <c r="A6" s="4"/>
      <c r="B6" s="11" t="s">
        <v>0</v>
      </c>
      <c r="C6" s="5"/>
      <c r="D6" s="5"/>
      <c r="E6" s="5"/>
      <c r="F6" s="5"/>
      <c r="G6" s="5"/>
      <c r="H6" s="5"/>
      <c r="I6" s="11" t="s">
        <v>1</v>
      </c>
      <c r="J6" s="5" t="s">
        <v>69</v>
      </c>
      <c r="K6" s="5"/>
      <c r="L6" s="5"/>
      <c r="M6" s="5"/>
      <c r="N6" s="6"/>
    </row>
    <row r="7" spans="1:14" ht="15.75" thickBot="1" x14ac:dyDescent="0.3">
      <c r="A7" s="7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9"/>
    </row>
    <row r="8" spans="1:14" ht="15.75" x14ac:dyDescent="0.25">
      <c r="A8" s="45" t="s">
        <v>2</v>
      </c>
      <c r="B8" s="46"/>
      <c r="C8" s="46"/>
      <c r="D8" s="47"/>
      <c r="E8" s="48" t="s">
        <v>70</v>
      </c>
      <c r="F8" s="49"/>
      <c r="G8" s="49"/>
      <c r="H8" s="49"/>
      <c r="I8" s="49"/>
      <c r="J8" s="49"/>
      <c r="K8" s="50"/>
      <c r="L8" s="12"/>
      <c r="M8" s="13"/>
      <c r="N8" s="14"/>
    </row>
    <row r="9" spans="1:14" ht="15.75" thickBot="1" x14ac:dyDescent="0.3">
      <c r="A9" s="7"/>
      <c r="B9" s="8"/>
      <c r="C9" s="8"/>
      <c r="D9" s="9"/>
      <c r="E9" s="22" t="s">
        <v>3</v>
      </c>
      <c r="F9" s="23" t="s">
        <v>4</v>
      </c>
      <c r="G9" s="23" t="s">
        <v>5</v>
      </c>
      <c r="H9" s="23" t="s">
        <v>6</v>
      </c>
      <c r="I9" s="23" t="s">
        <v>7</v>
      </c>
      <c r="J9" s="23" t="s">
        <v>8</v>
      </c>
      <c r="K9" s="24" t="s">
        <v>9</v>
      </c>
      <c r="L9" s="4"/>
      <c r="M9" s="25" t="s">
        <v>10</v>
      </c>
      <c r="N9" s="6"/>
    </row>
    <row r="10" spans="1:14" ht="15.75" thickBot="1" x14ac:dyDescent="0.3">
      <c r="A10" s="34" t="s">
        <v>62</v>
      </c>
      <c r="B10" s="2"/>
      <c r="C10" s="2"/>
      <c r="D10" s="3"/>
      <c r="E10" s="20"/>
      <c r="F10" s="20">
        <v>0.125</v>
      </c>
      <c r="G10" s="20"/>
      <c r="H10" s="20">
        <v>8.3333333333333329E-2</v>
      </c>
      <c r="I10" s="20"/>
      <c r="J10" s="20"/>
      <c r="K10" s="20"/>
      <c r="L10" s="20"/>
      <c r="M10" s="26">
        <f>SUM(TableauTaches261214[[#This Row],[Colonne5]:[Colonne11]])</f>
        <v>0.20833333333333331</v>
      </c>
      <c r="N10" s="27"/>
    </row>
    <row r="11" spans="1:14" ht="15.75" thickBot="1" x14ac:dyDescent="0.3">
      <c r="A11" s="34" t="s">
        <v>71</v>
      </c>
      <c r="B11" s="5"/>
      <c r="C11" s="5"/>
      <c r="D11" s="6"/>
      <c r="E11" s="37"/>
      <c r="F11" s="36"/>
      <c r="G11" s="26"/>
      <c r="H11" s="20">
        <v>8.3333333333333329E-2</v>
      </c>
      <c r="I11" s="20"/>
      <c r="J11" s="20"/>
      <c r="K11" s="20"/>
      <c r="L11" s="28"/>
      <c r="M11" s="21">
        <f>SUM(TableauTaches261214[[#This Row],[Colonne5]:[Colonne11]])</f>
        <v>8.3333333333333329E-2</v>
      </c>
      <c r="N11" s="29"/>
    </row>
    <row r="12" spans="1:14" x14ac:dyDescent="0.25">
      <c r="A12" s="34" t="s">
        <v>51</v>
      </c>
      <c r="B12" s="5"/>
      <c r="C12" s="5"/>
      <c r="D12" s="6"/>
      <c r="E12" s="37"/>
      <c r="F12" s="36"/>
      <c r="G12" s="20">
        <v>4.1666666666666664E-2</v>
      </c>
      <c r="H12" s="20"/>
      <c r="I12" s="20">
        <v>4.1666666666666664E-2</v>
      </c>
      <c r="J12" s="20"/>
      <c r="K12" s="20"/>
      <c r="L12" s="28"/>
      <c r="M12" s="21">
        <f>SUM(TableauTaches261214[[#This Row],[Colonne5]:[Colonne11]])</f>
        <v>8.3333333333333329E-2</v>
      </c>
      <c r="N12" s="29"/>
    </row>
    <row r="13" spans="1:14" ht="16.5" thickBot="1" x14ac:dyDescent="0.3">
      <c r="A13" s="51" t="s">
        <v>11</v>
      </c>
      <c r="B13" s="52"/>
      <c r="C13" s="52"/>
      <c r="D13" s="53"/>
      <c r="E13" s="16">
        <f>SUM(TableauTaches261214[[#All],[Colonne5]])</f>
        <v>0</v>
      </c>
      <c r="F13" s="16">
        <f>SUM(TableauTaches261214[[#All],[Colonne6]])</f>
        <v>0.125</v>
      </c>
      <c r="G13" s="16">
        <f>SUM(TableauTaches261214[[#All],[Colonne7]])</f>
        <v>4.1666666666666664E-2</v>
      </c>
      <c r="H13" s="16">
        <f>SUM(TableauTaches261214[[#All],[Colonne8]])</f>
        <v>0.16666666666666666</v>
      </c>
      <c r="I13" s="16">
        <f>SUM(TableauTaches261214[[#All],[Colonne9]])</f>
        <v>4.1666666666666664E-2</v>
      </c>
      <c r="J13" s="16">
        <f>SUM(TableauTaches261214[[#All],[Colonne10]])</f>
        <v>0</v>
      </c>
      <c r="K13" s="16">
        <f>SUM(TableauTaches261214[[#All],[Colonne11]])</f>
        <v>0</v>
      </c>
      <c r="L13" s="16"/>
      <c r="M13" s="16">
        <f>SUM(E13:K13)</f>
        <v>0.375</v>
      </c>
      <c r="N13" s="17"/>
    </row>
    <row r="14" spans="1:14" ht="16.5" thickTop="1" x14ac:dyDescent="0.25">
      <c r="A14" s="45" t="s">
        <v>12</v>
      </c>
      <c r="B14" s="46"/>
      <c r="C14" s="46"/>
      <c r="D14" s="46"/>
      <c r="E14" s="2"/>
      <c r="F14" s="2"/>
      <c r="G14" s="2"/>
      <c r="H14" s="2"/>
      <c r="I14" s="2"/>
      <c r="J14" s="2"/>
      <c r="K14" s="2"/>
      <c r="L14" s="2"/>
      <c r="M14" s="2"/>
      <c r="N14" s="3"/>
    </row>
    <row r="15" spans="1:14" x14ac:dyDescent="0.25">
      <c r="A15" s="5" t="s">
        <v>73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</row>
    <row r="16" spans="1:14" x14ac:dyDescent="0.25">
      <c r="A16" s="5" t="s">
        <v>72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</row>
    <row r="17" spans="1:14" ht="15.75" thickBot="1" x14ac:dyDescent="0.3">
      <c r="A17" s="5" t="s">
        <v>74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</row>
    <row r="18" spans="1:14" ht="16.5" thickBot="1" x14ac:dyDescent="0.3">
      <c r="A18" s="40" t="s">
        <v>13</v>
      </c>
      <c r="B18" s="41"/>
      <c r="C18" s="41"/>
      <c r="D18" s="41"/>
      <c r="E18" s="18"/>
      <c r="F18" s="18"/>
      <c r="G18" s="18"/>
      <c r="H18" s="18"/>
      <c r="I18" s="18"/>
      <c r="J18" s="18"/>
      <c r="K18" s="18"/>
      <c r="L18" s="18"/>
      <c r="M18" s="18"/>
      <c r="N18" s="19"/>
    </row>
    <row r="19" spans="1:14" ht="15.75" thickBot="1" x14ac:dyDescent="0.3">
      <c r="A19" s="7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9"/>
    </row>
  </sheetData>
  <mergeCells count="6">
    <mergeCell ref="A18:D18"/>
    <mergeCell ref="A3:N3"/>
    <mergeCell ref="A8:D8"/>
    <mergeCell ref="E8:K8"/>
    <mergeCell ref="A13:D13"/>
    <mergeCell ref="A14:D14"/>
  </mergeCells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15</vt:i4>
      </vt:variant>
    </vt:vector>
  </HeadingPairs>
  <TitlesOfParts>
    <vt:vector size="15" baseType="lpstr">
      <vt:lpstr>Sem16</vt:lpstr>
      <vt:lpstr>Sem15</vt:lpstr>
      <vt:lpstr>Sem14</vt:lpstr>
      <vt:lpstr>Sem13</vt:lpstr>
      <vt:lpstr>Sem12</vt:lpstr>
      <vt:lpstr>Sem11</vt:lpstr>
      <vt:lpstr>Sem10</vt:lpstr>
      <vt:lpstr>Sem9</vt:lpstr>
      <vt:lpstr>Sem8</vt:lpstr>
      <vt:lpstr>Sem7</vt:lpstr>
      <vt:lpstr>Sem6</vt:lpstr>
      <vt:lpstr>Sem5</vt:lpstr>
      <vt:lpstr>Sem4</vt:lpstr>
      <vt:lpstr>Sem3</vt:lpstr>
      <vt:lpstr>Sem2</vt:lpstr>
    </vt:vector>
  </TitlesOfParts>
  <Manager>Simon-Olivier Vaillancourt</Manager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Feuille de temps drone</dc:title>
  <dc:creator>Simon-Olivier Vaillancourt</dc:creator>
  <cp:lastModifiedBy>Simon-Olivier Vaillancourt</cp:lastModifiedBy>
  <cp:lastPrinted>2022-04-14T16:01:02Z</cp:lastPrinted>
  <dcterms:created xsi:type="dcterms:W3CDTF">2015-06-05T18:19:34Z</dcterms:created>
  <dcterms:modified xsi:type="dcterms:W3CDTF">2022-05-19T15:16:35Z</dcterms:modified>
</cp:coreProperties>
</file>