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ttvernaci/Desktop/SP20/Consulting/Mehrkam Project/"/>
    </mc:Choice>
  </mc:AlternateContent>
  <xr:revisionPtr revIDLastSave="0" documentId="13_ncr:1_{08B536FB-03BF-D24A-AB0F-5DDDD5F01A2E}" xr6:coauthVersionLast="45" xr6:coauthVersionMax="45" xr10:uidLastSave="{00000000-0000-0000-0000-000000000000}"/>
  <bookViews>
    <workbookView xWindow="0" yWindow="460" windowWidth="28800" windowHeight="16060" tabRatio="500" activeTab="1" xr2:uid="{00000000-000D-0000-FFFF-FFFF00000000}"/>
  </bookViews>
  <sheets>
    <sheet name="Averages" sheetId="11" r:id="rId1"/>
    <sheet name="Master Reinforcer" sheetId="14" r:id="rId2"/>
    <sheet name="P1_Kobe&amp;Ian" sheetId="1" r:id="rId3"/>
    <sheet name="P2_Sally&amp;Vanya" sheetId="2" r:id="rId4"/>
    <sheet name="P3_Rocky&amp;Oaky" sheetId="3" r:id="rId5"/>
    <sheet name="P4_Rosie&amp;Carlie" sheetId="5" r:id="rId6"/>
    <sheet name="P5_Jude&amp;Luna" sheetId="4" r:id="rId7"/>
    <sheet name="P6_Kodi &amp; Kaia" sheetId="6" r:id="rId8"/>
    <sheet name="P7_Dax &amp; Fiona" sheetId="7" r:id="rId9"/>
    <sheet name="P8_Misha&amp;Houston" sheetId="8" r:id="rId10"/>
    <sheet name="P9_Gunner&amp;Cato" sheetId="9" r:id="rId11"/>
    <sheet name="P10_Coffee&amp;Mason" sheetId="10" r:id="rId12"/>
    <sheet name="P11_Rev&amp;Blitz" sheetId="12" r:id="rId13"/>
    <sheet name="P12_Magnum&amp;Toby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4" l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3" i="14"/>
  <c r="F40" i="14" l="1"/>
  <c r="F143" i="14"/>
  <c r="F39" i="14"/>
  <c r="F38" i="14"/>
  <c r="F37" i="14"/>
  <c r="F140" i="14"/>
  <c r="F35" i="14"/>
  <c r="F85" i="14"/>
  <c r="F84" i="14"/>
  <c r="C14" i="11" l="1"/>
  <c r="C15" i="11" s="1"/>
  <c r="D14" i="11"/>
  <c r="D15" i="11" s="1"/>
  <c r="B14" i="11"/>
  <c r="B15" i="11" s="1"/>
  <c r="D13" i="11"/>
  <c r="C13" i="11"/>
  <c r="B13" i="11"/>
  <c r="D12" i="11"/>
  <c r="C12" i="11"/>
  <c r="B12" i="11"/>
  <c r="AJ10" i="11"/>
  <c r="AJ11" i="11"/>
  <c r="AI10" i="11"/>
  <c r="AI11" i="11" s="1"/>
  <c r="AH10" i="11"/>
  <c r="AH11" i="11"/>
  <c r="AG10" i="11"/>
  <c r="AG11" i="11" s="1"/>
  <c r="AF10" i="11"/>
  <c r="AF11" i="11"/>
  <c r="AE10" i="11"/>
  <c r="AE11" i="11" s="1"/>
  <c r="D11" i="6"/>
  <c r="E11" i="6"/>
  <c r="D10" i="6"/>
  <c r="E10" i="6"/>
  <c r="C10" i="6"/>
  <c r="C11" i="6" s="1"/>
  <c r="D9" i="6"/>
  <c r="E9" i="6"/>
  <c r="D8" i="6"/>
  <c r="E8" i="6"/>
  <c r="C6" i="6"/>
  <c r="C8" i="6" s="1"/>
  <c r="E6" i="8"/>
  <c r="E8" i="8" s="1"/>
  <c r="D3" i="8"/>
  <c r="D8" i="8" s="1"/>
  <c r="D2" i="8"/>
  <c r="C7" i="8"/>
  <c r="C5" i="8"/>
  <c r="C8" i="8" s="1"/>
  <c r="C4" i="9"/>
  <c r="E3" i="9"/>
  <c r="C3" i="9"/>
  <c r="C2" i="9"/>
  <c r="E10" i="12"/>
  <c r="E11" i="12" s="1"/>
  <c r="D10" i="12"/>
  <c r="D11" i="12"/>
  <c r="C10" i="12"/>
  <c r="C11" i="12" s="1"/>
  <c r="E9" i="12"/>
  <c r="D9" i="12"/>
  <c r="C9" i="12"/>
  <c r="E8" i="12"/>
  <c r="D8" i="12"/>
  <c r="C8" i="12"/>
  <c r="E10" i="2"/>
  <c r="E11" i="2" s="1"/>
  <c r="D10" i="2"/>
  <c r="D11" i="2"/>
  <c r="C10" i="2"/>
  <c r="C11" i="2" s="1"/>
  <c r="E9" i="2"/>
  <c r="D9" i="2"/>
  <c r="C9" i="2"/>
  <c r="E8" i="2"/>
  <c r="D8" i="2"/>
  <c r="C8" i="2"/>
  <c r="E10" i="5"/>
  <c r="E11" i="5" s="1"/>
  <c r="D10" i="5"/>
  <c r="D11" i="5"/>
  <c r="C10" i="5"/>
  <c r="C11" i="5" s="1"/>
  <c r="E9" i="5"/>
  <c r="D9" i="5"/>
  <c r="C9" i="5"/>
  <c r="E8" i="5"/>
  <c r="D8" i="5"/>
  <c r="C8" i="5"/>
  <c r="C7" i="3"/>
  <c r="C6" i="3"/>
  <c r="C5" i="3"/>
  <c r="C4" i="3"/>
  <c r="C3" i="3"/>
  <c r="C10" i="3" s="1"/>
  <c r="C11" i="3" s="1"/>
  <c r="C2" i="3"/>
  <c r="C9" i="3" s="1"/>
  <c r="E10" i="3"/>
  <c r="E11" i="3"/>
  <c r="D10" i="3"/>
  <c r="D11" i="3" s="1"/>
  <c r="E9" i="3"/>
  <c r="D9" i="3"/>
  <c r="E8" i="3"/>
  <c r="D8" i="3"/>
  <c r="D11" i="10"/>
  <c r="D10" i="10"/>
  <c r="E9" i="10"/>
  <c r="D9" i="10"/>
  <c r="E8" i="10"/>
  <c r="D8" i="10"/>
  <c r="C7" i="10"/>
  <c r="C6" i="10"/>
  <c r="C8" i="10" s="1"/>
  <c r="E10" i="10"/>
  <c r="E11" i="10"/>
  <c r="E10" i="7"/>
  <c r="E11" i="7" s="1"/>
  <c r="C4" i="7"/>
  <c r="D3" i="7"/>
  <c r="D8" i="7" s="1"/>
  <c r="C3" i="7"/>
  <c r="E5" i="7"/>
  <c r="E9" i="7" s="1"/>
  <c r="D5" i="7"/>
  <c r="D10" i="7" s="1"/>
  <c r="D11" i="7" s="1"/>
  <c r="C5" i="7"/>
  <c r="C6" i="7"/>
  <c r="D6" i="7"/>
  <c r="E6" i="7"/>
  <c r="C7" i="7"/>
  <c r="D7" i="7"/>
  <c r="E7" i="7"/>
  <c r="C2" i="7"/>
  <c r="C10" i="7" s="1"/>
  <c r="C11" i="7" s="1"/>
  <c r="AE4" i="10"/>
  <c r="AH4" i="10"/>
  <c r="AG4" i="10"/>
  <c r="AF4" i="10"/>
  <c r="W10" i="11"/>
  <c r="W11" i="11" s="1"/>
  <c r="AB10" i="11"/>
  <c r="AB11" i="11"/>
  <c r="AA10" i="11"/>
  <c r="AA11" i="11" s="1"/>
  <c r="Z10" i="11"/>
  <c r="Z11" i="11"/>
  <c r="Y10" i="11"/>
  <c r="Y11" i="11" s="1"/>
  <c r="X10" i="11"/>
  <c r="X11" i="11"/>
  <c r="P10" i="11"/>
  <c r="P11" i="11" s="1"/>
  <c r="Q10" i="11"/>
  <c r="Q11" i="11"/>
  <c r="R10" i="11"/>
  <c r="R11" i="11" s="1"/>
  <c r="S10" i="11"/>
  <c r="S11" i="11"/>
  <c r="T10" i="11"/>
  <c r="T11" i="11" s="1"/>
  <c r="O10" i="11"/>
  <c r="O11" i="11"/>
  <c r="B3" i="4"/>
  <c r="C3" i="4"/>
  <c r="C2" i="4"/>
  <c r="B2" i="4"/>
  <c r="B4" i="1"/>
  <c r="B3" i="1"/>
  <c r="B2" i="1"/>
  <c r="C4" i="4"/>
  <c r="C9" i="8" l="1"/>
  <c r="C8" i="7"/>
  <c r="C9" i="6"/>
  <c r="E8" i="7"/>
  <c r="D9" i="7"/>
  <c r="C10" i="10"/>
  <c r="C11" i="10" s="1"/>
  <c r="C8" i="3"/>
  <c r="E9" i="8"/>
  <c r="C9" i="7"/>
  <c r="C9" i="10"/>
  <c r="D9" i="8"/>
</calcChain>
</file>

<file path=xl/sharedStrings.xml><?xml version="1.0" encoding="utf-8"?>
<sst xmlns="http://schemas.openxmlformats.org/spreadsheetml/2006/main" count="333" uniqueCount="62">
  <si>
    <t>Session</t>
  </si>
  <si>
    <t>Percent of Scored Intervals (SD)</t>
  </si>
  <si>
    <t>Percent of Scored Intervals (S-Delta)</t>
  </si>
  <si>
    <t>Percent of Scored Intervals in SD</t>
  </si>
  <si>
    <t>Percent of Scored Intervals in S-delta</t>
  </si>
  <si>
    <t>Date</t>
  </si>
  <si>
    <t>SUBJECTS</t>
  </si>
  <si>
    <t>SD1</t>
  </si>
  <si>
    <t>SDelta1</t>
  </si>
  <si>
    <t>Kobe&amp;Ian</t>
  </si>
  <si>
    <t>Sally &amp; Vanya</t>
  </si>
  <si>
    <t>Rocky &amp; Oaky</t>
  </si>
  <si>
    <t>Rosie &amp; Carlie</t>
  </si>
  <si>
    <t>Kodi &amp; Kaia</t>
  </si>
  <si>
    <t>Dax &amp; Fiona</t>
  </si>
  <si>
    <t>Misha &amp; Houston</t>
  </si>
  <si>
    <t>SD2</t>
  </si>
  <si>
    <t>SDelta2</t>
  </si>
  <si>
    <t>SD3</t>
  </si>
  <si>
    <t>SDelta3</t>
  </si>
  <si>
    <t>SD4</t>
  </si>
  <si>
    <t>SDelta4</t>
  </si>
  <si>
    <t>SD5</t>
  </si>
  <si>
    <t>SDelta5</t>
  </si>
  <si>
    <t>SD6</t>
  </si>
  <si>
    <t>SDelta6</t>
  </si>
  <si>
    <t>AVERAGE</t>
  </si>
  <si>
    <t>SDERROR</t>
  </si>
  <si>
    <t>30 min</t>
  </si>
  <si>
    <t>120 min</t>
  </si>
  <si>
    <t>&gt; 360 min</t>
  </si>
  <si>
    <t>Average</t>
  </si>
  <si>
    <t>0 min</t>
  </si>
  <si>
    <t>Pair</t>
  </si>
  <si>
    <t>Coffee &amp; Mason</t>
  </si>
  <si>
    <t>Rev &amp; Blitz</t>
  </si>
  <si>
    <t>TOTALS</t>
  </si>
  <si>
    <t>STDEV</t>
  </si>
  <si>
    <t>STERR</t>
  </si>
  <si>
    <t xml:space="preserve">Session </t>
  </si>
  <si>
    <t>Attention Control</t>
  </si>
  <si>
    <t>Attention Test</t>
  </si>
  <si>
    <t>Alone</t>
  </si>
  <si>
    <t>Totals</t>
  </si>
  <si>
    <t>Averages</t>
  </si>
  <si>
    <t>ATTCONTROL</t>
  </si>
  <si>
    <t>ATT TEST</t>
  </si>
  <si>
    <t>ALONE</t>
  </si>
  <si>
    <t>Density of attention?</t>
  </si>
  <si>
    <t>Median time playing in alone = 0; att test = 31.5</t>
  </si>
  <si>
    <t>Means and medians are different (test vs. alone)</t>
  </si>
  <si>
    <t>Need a control for the amount/magnitude of attention delivered?</t>
  </si>
  <si>
    <t xml:space="preserve">Sasha: Correlation between # of seconds attention was delivered. </t>
  </si>
  <si>
    <t>Attention Control (Random)</t>
  </si>
  <si>
    <t>Dog Pair</t>
  </si>
  <si>
    <t>Session #</t>
  </si>
  <si>
    <t>Dog Pair #</t>
  </si>
  <si>
    <t>Misha&amp;Houston</t>
  </si>
  <si>
    <t>Gunner &amp; Cato</t>
  </si>
  <si>
    <t>Group #</t>
  </si>
  <si>
    <t>Time Played (Sec)</t>
  </si>
  <si>
    <t>Sample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</si>
</sst>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2"/>
      <color indexed="206"/>
      <name val="Calibri"/>
      <family val="2"/>
    </font>
    <font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0" fillId="4" borderId="0" xfId="0" applyFill="1"/>
    <xf numFmtId="16" fontId="4" fillId="0" borderId="0" xfId="0" applyNumberFormat="1" applyFont="1"/>
    <xf numFmtId="0" fontId="6" fillId="0" borderId="0" xfId="0" applyFont="1"/>
    <xf numFmtId="14" fontId="4" fillId="0" borderId="0" xfId="0" applyNumberFormat="1" applyFont="1"/>
    <xf numFmtId="0" fontId="7" fillId="0" borderId="0" xfId="0" applyFont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8134200616199"/>
          <c:y val="5.3278688524590098E-2"/>
          <c:w val="0.85112855186579905"/>
          <c:h val="0.74448108945398195"/>
        </c:manualLayout>
      </c:layout>
      <c:barChart>
        <c:barDir val="col"/>
        <c:grouping val="clustered"/>
        <c:varyColors val="0"/>
        <c:ser>
          <c:idx val="0"/>
          <c:order val="0"/>
          <c:tx>
            <c:v>Attention Control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166.8"/>
          </c:errBars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Averages!$B$13</c:f>
              <c:numCache>
                <c:formatCode>General</c:formatCode>
                <c:ptCount val="1"/>
                <c:pt idx="0">
                  <c:v>407.76249999999999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B-A544-9907-9480C8EDD2A6}"/>
            </c:ext>
          </c:extLst>
        </c:ser>
        <c:ser>
          <c:idx val="1"/>
          <c:order val="1"/>
          <c:tx>
            <c:v>Attention Test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57.57"/>
          </c:errBars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Averages!$C$13</c:f>
              <c:numCache>
                <c:formatCode>General</c:formatCode>
                <c:ptCount val="1"/>
                <c:pt idx="0">
                  <c:v>94.8125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4B-A544-9907-9480C8EDD2A6}"/>
            </c:ext>
          </c:extLst>
        </c:ser>
        <c:ser>
          <c:idx val="2"/>
          <c:order val="2"/>
          <c:tx>
            <c:v>Alone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79.290000000000006"/>
          </c:errBars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Averages!$D$13</c:f>
              <c:numCache>
                <c:formatCode>General</c:formatCode>
                <c:ptCount val="1"/>
                <c:pt idx="0">
                  <c:v>117.8125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4B-A544-9907-9480C8EDD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0"/>
        <c:axId val="2135714232"/>
        <c:axId val="2135501304"/>
      </c:barChart>
      <c:catAx>
        <c:axId val="213571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Experimental Condition</a:t>
                </a:r>
              </a:p>
            </c:rich>
          </c:tx>
          <c:layout>
            <c:manualLayout>
              <c:xMode val="edge"/>
              <c:yMode val="edge"/>
              <c:x val="0.41887880862718202"/>
              <c:y val="0.8934426229508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2135501304"/>
        <c:crosses val="autoZero"/>
        <c:auto val="1"/>
        <c:lblAlgn val="ctr"/>
        <c:lblOffset val="100"/>
        <c:noMultiLvlLbl val="0"/>
      </c:catAx>
      <c:valAx>
        <c:axId val="2135501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Mean duration of social play (s)</a:t>
                </a:r>
              </a:p>
            </c:rich>
          </c:tx>
          <c:layout>
            <c:manualLayout>
              <c:xMode val="edge"/>
              <c:yMode val="edge"/>
              <c:x val="5.6521739130434802E-3"/>
              <c:y val="5.327868852459009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en-US"/>
          </a:p>
        </c:txPr>
        <c:crossAx val="2135714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'P7_Dax &amp; Fiona'!$B$17</c:f>
              <c:strCache>
                <c:ptCount val="1"/>
                <c:pt idx="0">
                  <c:v>Totals</c:v>
                </c:pt>
              </c:strCache>
            </c:strRef>
          </c:tx>
          <c:invertIfNegative val="0"/>
          <c:cat>
            <c:strRef>
              <c:f>'P7_Dax &amp; Fiona'!$C$16:$E$16</c:f>
              <c:strCache>
                <c:ptCount val="3"/>
                <c:pt idx="0">
                  <c:v>Attention Control</c:v>
                </c:pt>
                <c:pt idx="1">
                  <c:v>Attention Test</c:v>
                </c:pt>
                <c:pt idx="2">
                  <c:v>Alone</c:v>
                </c:pt>
              </c:strCache>
            </c:strRef>
          </c:cat>
          <c:val>
            <c:numRef>
              <c:f>'P7_Dax &amp; Fiona'!$C$17:$E$17</c:f>
              <c:numCache>
                <c:formatCode>General</c:formatCode>
                <c:ptCount val="3"/>
                <c:pt idx="0">
                  <c:v>1225</c:v>
                </c:pt>
                <c:pt idx="1">
                  <c:v>480</c:v>
                </c:pt>
                <c:pt idx="2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4-5C43-9972-5BEC9A5AC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687240"/>
        <c:axId val="-2015002440"/>
      </c:barChart>
      <c:catAx>
        <c:axId val="-201468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5002440"/>
        <c:crosses val="autoZero"/>
        <c:auto val="1"/>
        <c:lblAlgn val="ctr"/>
        <c:lblOffset val="100"/>
        <c:noMultiLvlLbl val="0"/>
      </c:catAx>
      <c:valAx>
        <c:axId val="-2015002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1468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'P7_Dax &amp; Fiona'!$C$16</c:f>
              <c:strCache>
                <c:ptCount val="1"/>
                <c:pt idx="0">
                  <c:v>Attention Control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20.8"/>
          </c:errBars>
          <c:cat>
            <c:strRef>
              <c:f>'P7_Dax &amp; Fiona'!$B$18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'P7_Dax &amp; Fiona'!$C$18</c:f>
              <c:numCache>
                <c:formatCode>General</c:formatCode>
                <c:ptCount val="1"/>
                <c:pt idx="0">
                  <c:v>204.16666666666666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E040-ACB5-91AE4EF78B85}"/>
            </c:ext>
          </c:extLst>
        </c:ser>
        <c:ser>
          <c:idx val="1"/>
          <c:order val="1"/>
          <c:tx>
            <c:strRef>
              <c:f>'P7_Dax &amp; Fiona'!$D$16</c:f>
              <c:strCache>
                <c:ptCount val="1"/>
                <c:pt idx="0">
                  <c:v>Attention Test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24.68"/>
          </c:errBars>
          <c:cat>
            <c:strRef>
              <c:f>'P7_Dax &amp; Fiona'!$B$18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'P7_Dax &amp; Fiona'!$D$18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E040-ACB5-91AE4EF78B85}"/>
            </c:ext>
          </c:extLst>
        </c:ser>
        <c:ser>
          <c:idx val="2"/>
          <c:order val="2"/>
          <c:tx>
            <c:strRef>
              <c:f>'P7_Dax &amp; Fiona'!$E$16</c:f>
              <c:strCache>
                <c:ptCount val="1"/>
                <c:pt idx="0">
                  <c:v>Alone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40.700000000000003"/>
          </c:errBars>
          <c:cat>
            <c:strRef>
              <c:f>'P7_Dax &amp; Fiona'!$B$18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'P7_Dax &amp; Fiona'!$E$18</c:f>
              <c:numCache>
                <c:formatCode>General</c:formatCode>
                <c:ptCount val="1"/>
                <c:pt idx="0">
                  <c:v>105.66666666666667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E040-ACB5-91AE4EF7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-2014798520"/>
        <c:axId val="-2014342136"/>
      </c:barChart>
      <c:catAx>
        <c:axId val="-201479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4342136"/>
        <c:crosses val="autoZero"/>
        <c:auto val="1"/>
        <c:lblAlgn val="ctr"/>
        <c:lblOffset val="100"/>
        <c:noMultiLvlLbl val="0"/>
      </c:catAx>
      <c:valAx>
        <c:axId val="-2014342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1479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21034870641"/>
          <c:y val="0.18981481481481499"/>
          <c:w val="0.47402121609798797"/>
          <c:h val="0.6859412365121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'P3_Rocky&amp;Oaky'!$C$1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'P8_Misha&amp;Houston'!$B$2:$B$7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'P8_Misha&amp;Houston'!$C$2:$C$7</c:f>
              <c:numCache>
                <c:formatCode>General</c:formatCode>
                <c:ptCount val="6"/>
                <c:pt idx="0">
                  <c:v>2.6</c:v>
                </c:pt>
                <c:pt idx="1">
                  <c:v>135.5</c:v>
                </c:pt>
                <c:pt idx="2">
                  <c:v>0</c:v>
                </c:pt>
                <c:pt idx="3">
                  <c:v>152</c:v>
                </c:pt>
                <c:pt idx="4">
                  <c:v>0</c:v>
                </c:pt>
                <c:pt idx="5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D-BB4E-9B62-7C44A995C3A1}"/>
            </c:ext>
          </c:extLst>
        </c:ser>
        <c:ser>
          <c:idx val="1"/>
          <c:order val="1"/>
          <c:tx>
            <c:strRef>
              <c:f>'P3_Rocky&amp;Oaky'!$D$1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'P8_Misha&amp;Houston'!$D$2:$D$7</c:f>
              <c:numCache>
                <c:formatCode>General</c:formatCode>
                <c:ptCount val="6"/>
                <c:pt idx="0">
                  <c:v>82.5</c:v>
                </c:pt>
                <c:pt idx="1">
                  <c:v>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DD-BB4E-9B62-7C44A995C3A1}"/>
            </c:ext>
          </c:extLst>
        </c:ser>
        <c:ser>
          <c:idx val="2"/>
          <c:order val="2"/>
          <c:tx>
            <c:strRef>
              <c:f>'P3_Rocky&amp;Oaky'!$E$1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'P8_Misha&amp;Houston'!$B$2:$B$7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'P8_Misha&amp;Houston'!$E$2:$E$7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106</c:v>
                </c:pt>
                <c:pt idx="4">
                  <c:v>130.5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DD-BB4E-9B62-7C44A995C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362824"/>
        <c:axId val="-2014371000"/>
      </c:scatterChart>
      <c:valAx>
        <c:axId val="-2014362824"/>
        <c:scaling>
          <c:orientation val="minMax"/>
          <c:max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-2014371000"/>
        <c:crosses val="autoZero"/>
        <c:crossBetween val="midCat"/>
      </c:valAx>
      <c:valAx>
        <c:axId val="-2014371000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1515920404870606E-2"/>
              <c:y val="0.269865058689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362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662272294772301"/>
          <c:y val="0.16535140356526101"/>
          <c:w val="0.20128893914530399"/>
          <c:h val="0.224856423616193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21034870641"/>
          <c:y val="0.18981481481481499"/>
          <c:w val="0.47402121609798797"/>
          <c:h val="0.6859412365121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'P3_Rocky&amp;Oaky'!$C$1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'P9_Gunner&amp;Cato'!$B$2:$B$7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'P9_Gunner&amp;Cato'!$C$2:$C$7</c:f>
              <c:numCache>
                <c:formatCode>General</c:formatCode>
                <c:ptCount val="6"/>
                <c:pt idx="0">
                  <c:v>106</c:v>
                </c:pt>
                <c:pt idx="1">
                  <c:v>223</c:v>
                </c:pt>
                <c:pt idx="2">
                  <c:v>212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1-2E4C-8AF3-B7B29FD57191}"/>
            </c:ext>
          </c:extLst>
        </c:ser>
        <c:ser>
          <c:idx val="1"/>
          <c:order val="1"/>
          <c:tx>
            <c:strRef>
              <c:f>'P3_Rocky&amp;Oaky'!$D$1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'P9_Gunner&amp;Cato'!$D$2:$D$7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81-2E4C-8AF3-B7B29FD57191}"/>
            </c:ext>
          </c:extLst>
        </c:ser>
        <c:ser>
          <c:idx val="2"/>
          <c:order val="2"/>
          <c:tx>
            <c:strRef>
              <c:f>'P3_Rocky&amp;Oaky'!$E$1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'P9_Gunner&amp;Cato'!$B$2:$B$7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'P9_Gunner&amp;Cato'!$E$2:$E$5</c:f>
              <c:numCache>
                <c:formatCode>General</c:formatCode>
                <c:ptCount val="4"/>
                <c:pt idx="0">
                  <c:v>16</c:v>
                </c:pt>
                <c:pt idx="1">
                  <c:v>168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81-2E4C-8AF3-B7B29FD5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429368"/>
        <c:axId val="-2014436344"/>
      </c:scatterChart>
      <c:valAx>
        <c:axId val="-2014429368"/>
        <c:scaling>
          <c:orientation val="minMax"/>
          <c:max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-2014436344"/>
        <c:crosses val="autoZero"/>
        <c:crossBetween val="midCat"/>
      </c:valAx>
      <c:valAx>
        <c:axId val="-2014436344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1515920404870606E-2"/>
              <c:y val="0.269865058689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429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662272294772301"/>
          <c:y val="0.16535140356526101"/>
          <c:w val="0.20128893914530399"/>
          <c:h val="0.224856423616193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barChart>
        <c:barDir val="col"/>
        <c:grouping val="clustered"/>
        <c:varyColors val="0"/>
        <c:ser>
          <c:idx val="0"/>
          <c:order val="0"/>
          <c:tx>
            <c:v>Session 1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'P7_Dax &amp; Fiona'!$B$1:$E$1</c:f>
              <c:strCache>
                <c:ptCount val="4"/>
                <c:pt idx="0">
                  <c:v>Session </c:v>
                </c:pt>
                <c:pt idx="1">
                  <c:v>Attention Control</c:v>
                </c:pt>
                <c:pt idx="2">
                  <c:v>Attention Test</c:v>
                </c:pt>
                <c:pt idx="3">
                  <c:v>Alone</c:v>
                </c:pt>
              </c:strCache>
            </c:strRef>
          </c:cat>
          <c:val>
            <c:numRef>
              <c:f>'P10_Coffee&amp;Mason'!$AE$2:$AH$2</c:f>
              <c:numCache>
                <c:formatCode>General</c:formatCode>
                <c:ptCount val="4"/>
                <c:pt idx="0">
                  <c:v>83</c:v>
                </c:pt>
                <c:pt idx="1">
                  <c:v>22</c:v>
                </c:pt>
                <c:pt idx="2">
                  <c:v>141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2-6E40-98FD-9F6CDF8A20B3}"/>
            </c:ext>
          </c:extLst>
        </c:ser>
        <c:ser>
          <c:idx val="1"/>
          <c:order val="1"/>
          <c:tx>
            <c:v>Session 2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'P7_Dax &amp; Fiona'!$B$1:$E$1</c:f>
              <c:strCache>
                <c:ptCount val="4"/>
                <c:pt idx="0">
                  <c:v>Session </c:v>
                </c:pt>
                <c:pt idx="1">
                  <c:v>Attention Control</c:v>
                </c:pt>
                <c:pt idx="2">
                  <c:v>Attention Test</c:v>
                </c:pt>
                <c:pt idx="3">
                  <c:v>Alone</c:v>
                </c:pt>
              </c:strCache>
            </c:strRef>
          </c:cat>
          <c:val>
            <c:numRef>
              <c:f>'P10_Coffee&amp;Mason'!$AE$3:$AH$3</c:f>
              <c:numCache>
                <c:formatCode>General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2-6E40-98FD-9F6CDF8A2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357224"/>
        <c:axId val="-2014339640"/>
      </c:barChart>
      <c:catAx>
        <c:axId val="-214035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</a:t>
                </a:r>
                <a:r>
                  <a:rPr lang="en-US" baseline="0"/>
                  <a:t> of Owner Deprivation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224928475580403"/>
              <c:y val="0.8722926739420729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014339640"/>
        <c:crosses val="autoZero"/>
        <c:auto val="1"/>
        <c:lblAlgn val="ctr"/>
        <c:lblOffset val="100"/>
        <c:noMultiLvlLbl val="0"/>
      </c:catAx>
      <c:valAx>
        <c:axId val="-2014339640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observed (s)</a:t>
                </a:r>
              </a:p>
            </c:rich>
          </c:tx>
          <c:layout>
            <c:manualLayout>
              <c:xMode val="edge"/>
              <c:yMode val="edge"/>
              <c:x val="3.4965034965035002E-2"/>
              <c:y val="0.19357223204242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035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'P10_Coffee&amp;Mason'!$B$17</c:f>
              <c:strCache>
                <c:ptCount val="1"/>
                <c:pt idx="0">
                  <c:v>Totals</c:v>
                </c:pt>
              </c:strCache>
            </c:strRef>
          </c:tx>
          <c:invertIfNegative val="0"/>
          <c:cat>
            <c:strRef>
              <c:f>'P10_Coffee&amp;Mason'!$C$16:$E$16</c:f>
              <c:strCache>
                <c:ptCount val="3"/>
                <c:pt idx="0">
                  <c:v>Attention Control</c:v>
                </c:pt>
                <c:pt idx="1">
                  <c:v>Attention Test</c:v>
                </c:pt>
                <c:pt idx="2">
                  <c:v>Alone</c:v>
                </c:pt>
              </c:strCache>
            </c:strRef>
          </c:cat>
          <c:val>
            <c:numRef>
              <c:f>'P10_Coffee&amp;Mason'!$C$17:$E$17</c:f>
              <c:numCache>
                <c:formatCode>General</c:formatCode>
                <c:ptCount val="3"/>
                <c:pt idx="0">
                  <c:v>251</c:v>
                </c:pt>
                <c:pt idx="1">
                  <c:v>43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2-AC4A-92C9-74EC7D58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490056"/>
        <c:axId val="-2014487112"/>
      </c:barChart>
      <c:catAx>
        <c:axId val="-201449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4487112"/>
        <c:crosses val="autoZero"/>
        <c:auto val="1"/>
        <c:lblAlgn val="ctr"/>
        <c:lblOffset val="100"/>
        <c:noMultiLvlLbl val="0"/>
      </c:catAx>
      <c:valAx>
        <c:axId val="-201448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449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'P10_Coffee&amp;Mason'!$C$16</c:f>
              <c:strCache>
                <c:ptCount val="1"/>
                <c:pt idx="0">
                  <c:v>Attention Control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20"/>
          </c:errBars>
          <c:cat>
            <c:strRef>
              <c:f>'P10_Coffee&amp;Mason'!$B$18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'P10_Coffee&amp;Mason'!$C$18</c:f>
              <c:numCache>
                <c:formatCode>General</c:formatCode>
                <c:ptCount val="1"/>
                <c:pt idx="0">
                  <c:v>41.833333333333336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5-184C-A928-3EB47A90CA21}"/>
            </c:ext>
          </c:extLst>
        </c:ser>
        <c:ser>
          <c:idx val="1"/>
          <c:order val="1"/>
          <c:tx>
            <c:strRef>
              <c:f>'P10_Coffee&amp;Mason'!$D$16</c:f>
              <c:strCache>
                <c:ptCount val="1"/>
                <c:pt idx="0">
                  <c:v>Attention Test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7.2"/>
          </c:errBars>
          <c:cat>
            <c:strRef>
              <c:f>'P10_Coffee&amp;Mason'!$B$18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'P10_Coffee&amp;Mason'!$D$18</c:f>
              <c:numCache>
                <c:formatCode>General</c:formatCode>
                <c:ptCount val="1"/>
                <c:pt idx="0">
                  <c:v>7.166666666666667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5-184C-A928-3EB47A90CA21}"/>
            </c:ext>
          </c:extLst>
        </c:ser>
        <c:ser>
          <c:idx val="2"/>
          <c:order val="2"/>
          <c:tx>
            <c:strRef>
              <c:f>'P10_Coffee&amp;Mason'!$E$16</c:f>
              <c:strCache>
                <c:ptCount val="1"/>
                <c:pt idx="0">
                  <c:v>Alone</c:v>
                </c:pt>
              </c:strCache>
            </c:strRef>
          </c:tx>
          <c:invertIfNegative val="0"/>
          <c:cat>
            <c:strRef>
              <c:f>'P10_Coffee&amp;Mason'!$B$18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'P10_Coffee&amp;Mason'!$E$18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5-184C-A928-3EB47A90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-2014540808"/>
        <c:axId val="-2014542936"/>
      </c:barChart>
      <c:catAx>
        <c:axId val="-201454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4542936"/>
        <c:crosses val="autoZero"/>
        <c:auto val="1"/>
        <c:lblAlgn val="ctr"/>
        <c:lblOffset val="100"/>
        <c:noMultiLvlLbl val="0"/>
      </c:catAx>
      <c:valAx>
        <c:axId val="-2014542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1454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'P7_Dax &amp; Fiona'!$C$1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'P7_Dax &amp; Fiona'!$B$2:$B$19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Totals</c:v>
                </c:pt>
                <c:pt idx="7">
                  <c:v>Averages</c:v>
                </c:pt>
                <c:pt idx="8">
                  <c:v>STDEV</c:v>
                </c:pt>
                <c:pt idx="9">
                  <c:v>STERR</c:v>
                </c:pt>
                <c:pt idx="15">
                  <c:v>Totals</c:v>
                </c:pt>
                <c:pt idx="16">
                  <c:v>Averages</c:v>
                </c:pt>
                <c:pt idx="17">
                  <c:v>STDEV</c:v>
                </c:pt>
              </c:strCache>
            </c:strRef>
          </c:xVal>
          <c:yVal>
            <c:numRef>
              <c:f>'P10_Coffee&amp;Mason'!$C$2:$C$7</c:f>
              <c:numCache>
                <c:formatCode>General</c:formatCode>
                <c:ptCount val="6"/>
                <c:pt idx="0">
                  <c:v>7</c:v>
                </c:pt>
                <c:pt idx="1">
                  <c:v>30</c:v>
                </c:pt>
                <c:pt idx="2">
                  <c:v>4</c:v>
                </c:pt>
                <c:pt idx="3">
                  <c:v>3</c:v>
                </c:pt>
                <c:pt idx="4">
                  <c:v>94</c:v>
                </c:pt>
                <c:pt idx="5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7-2043-B6AA-FECA294D662B}"/>
            </c:ext>
          </c:extLst>
        </c:ser>
        <c:ser>
          <c:idx val="1"/>
          <c:order val="1"/>
          <c:tx>
            <c:strRef>
              <c:f>'P7_Dax &amp; Fiona'!$D$1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'P7_Dax &amp; Fiona'!$B$2:$B$19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Totals</c:v>
                </c:pt>
                <c:pt idx="7">
                  <c:v>Averages</c:v>
                </c:pt>
                <c:pt idx="8">
                  <c:v>STDEV</c:v>
                </c:pt>
                <c:pt idx="9">
                  <c:v>STERR</c:v>
                </c:pt>
                <c:pt idx="15">
                  <c:v>Totals</c:v>
                </c:pt>
                <c:pt idx="16">
                  <c:v>Averages</c:v>
                </c:pt>
                <c:pt idx="17">
                  <c:v>STDEV</c:v>
                </c:pt>
              </c:strCache>
            </c:strRef>
          </c:xVal>
          <c:yVal>
            <c:numRef>
              <c:f>'P10_Coffee&amp;Mason'!$D$2:$D$7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D7-2043-B6AA-FECA294D662B}"/>
            </c:ext>
          </c:extLst>
        </c:ser>
        <c:ser>
          <c:idx val="2"/>
          <c:order val="2"/>
          <c:tx>
            <c:strRef>
              <c:f>'P7_Dax &amp; Fiona'!$E$1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'P7_Dax &amp; Fiona'!$B$2:$B$19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Totals</c:v>
                </c:pt>
                <c:pt idx="7">
                  <c:v>Averages</c:v>
                </c:pt>
                <c:pt idx="8">
                  <c:v>STDEV</c:v>
                </c:pt>
                <c:pt idx="9">
                  <c:v>STERR</c:v>
                </c:pt>
                <c:pt idx="15">
                  <c:v>Totals</c:v>
                </c:pt>
                <c:pt idx="16">
                  <c:v>Averages</c:v>
                </c:pt>
                <c:pt idx="17">
                  <c:v>STDEV</c:v>
                </c:pt>
              </c:strCache>
            </c:strRef>
          </c:xVal>
          <c:yVal>
            <c:numRef>
              <c:f>'P10_Coffee&amp;Mason'!$E$2:$E$7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D7-2043-B6AA-FECA294D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598536"/>
        <c:axId val="-2014608568"/>
      </c:scatterChart>
      <c:valAx>
        <c:axId val="-2014598536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layout>
            <c:manualLayout>
              <c:xMode val="edge"/>
              <c:yMode val="edge"/>
              <c:x val="0.47604349697445397"/>
              <c:y val="0.869368697333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608568"/>
        <c:crosses val="autoZero"/>
        <c:crossBetween val="midCat"/>
      </c:valAx>
      <c:valAx>
        <c:axId val="-2014608568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(s)</a:t>
                </a:r>
              </a:p>
            </c:rich>
          </c:tx>
          <c:layout>
            <c:manualLayout>
              <c:xMode val="edge"/>
              <c:yMode val="edge"/>
              <c:x val="4.300364584652E-2"/>
              <c:y val="0.275443661647557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598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838063650404"/>
          <c:y val="0.14357024450891001"/>
          <c:w val="0.19676000708914601"/>
          <c:h val="0.186543721508495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'P7_Dax &amp; Fiona'!$C$1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'P11_Rev&amp;Blitz'!$B$2:$B$7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'P11_Rev&amp;Blitz'!$C$2:$C$7</c:f>
              <c:numCache>
                <c:formatCode>General</c:formatCode>
                <c:ptCount val="6"/>
                <c:pt idx="0">
                  <c:v>65</c:v>
                </c:pt>
                <c:pt idx="1">
                  <c:v>21</c:v>
                </c:pt>
                <c:pt idx="2">
                  <c:v>0</c:v>
                </c:pt>
                <c:pt idx="3">
                  <c:v>81</c:v>
                </c:pt>
                <c:pt idx="4">
                  <c:v>54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F-D14E-8D42-490AB1E8689C}"/>
            </c:ext>
          </c:extLst>
        </c:ser>
        <c:ser>
          <c:idx val="1"/>
          <c:order val="1"/>
          <c:tx>
            <c:strRef>
              <c:f>'P7_Dax &amp; Fiona'!$D$1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'P11_Rev&amp;Blitz'!$B$2:$B$7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'P11_Rev&amp;Blitz'!$D$2:$D$7</c:f>
              <c:numCache>
                <c:formatCode>General</c:formatCode>
                <c:ptCount val="6"/>
                <c:pt idx="0">
                  <c:v>18</c:v>
                </c:pt>
                <c:pt idx="1">
                  <c:v>25</c:v>
                </c:pt>
                <c:pt idx="2">
                  <c:v>0</c:v>
                </c:pt>
                <c:pt idx="3">
                  <c:v>5</c:v>
                </c:pt>
                <c:pt idx="4">
                  <c:v>27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AF-D14E-8D42-490AB1E8689C}"/>
            </c:ext>
          </c:extLst>
        </c:ser>
        <c:ser>
          <c:idx val="2"/>
          <c:order val="2"/>
          <c:tx>
            <c:strRef>
              <c:f>'P7_Dax &amp; Fiona'!$E$1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'P7_Dax &amp; Fiona'!$B$2:$B$19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Totals</c:v>
                </c:pt>
                <c:pt idx="7">
                  <c:v>Averages</c:v>
                </c:pt>
                <c:pt idx="8">
                  <c:v>STDEV</c:v>
                </c:pt>
                <c:pt idx="9">
                  <c:v>STERR</c:v>
                </c:pt>
                <c:pt idx="15">
                  <c:v>Totals</c:v>
                </c:pt>
                <c:pt idx="16">
                  <c:v>Averages</c:v>
                </c:pt>
                <c:pt idx="17">
                  <c:v>STDEV</c:v>
                </c:pt>
              </c:strCache>
            </c:strRef>
          </c:xVal>
          <c:yVal>
            <c:numRef>
              <c:f>'P11_Rev&amp;Blitz'!$E$2:$E$7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AF-D14E-8D42-490AB1E8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686424"/>
        <c:axId val="-2014694216"/>
      </c:scatterChart>
      <c:valAx>
        <c:axId val="-2014686424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layout>
            <c:manualLayout>
              <c:xMode val="edge"/>
              <c:yMode val="edge"/>
              <c:x val="0.47604349697445397"/>
              <c:y val="0.869368697333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694216"/>
        <c:crosses val="autoZero"/>
        <c:crossBetween val="midCat"/>
      </c:valAx>
      <c:valAx>
        <c:axId val="-2014694216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(s)</a:t>
                </a:r>
              </a:p>
            </c:rich>
          </c:tx>
          <c:layout>
            <c:manualLayout>
              <c:xMode val="edge"/>
              <c:yMode val="edge"/>
              <c:x val="4.300364584652E-2"/>
              <c:y val="0.275443661647557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686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838063650404"/>
          <c:y val="0.14357024450891001"/>
          <c:w val="0.19676000708914601"/>
          <c:h val="0.186543721508495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8134200616199"/>
          <c:y val="5.3278688524590098E-2"/>
          <c:w val="0.85112855186579905"/>
          <c:h val="0.74448108945398195"/>
        </c:manualLayout>
      </c:layout>
      <c:barChart>
        <c:barDir val="col"/>
        <c:grouping val="clustered"/>
        <c:varyColors val="0"/>
        <c:ser>
          <c:idx val="0"/>
          <c:order val="0"/>
          <c:tx>
            <c:v>Attention Control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Averages!$B$12</c:f>
              <c:numCache>
                <c:formatCode>General</c:formatCode>
                <c:ptCount val="1"/>
                <c:pt idx="0">
                  <c:v>3262.1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1-774D-A74C-8754994632A3}"/>
            </c:ext>
          </c:extLst>
        </c:ser>
        <c:ser>
          <c:idx val="1"/>
          <c:order val="1"/>
          <c:tx>
            <c:v>Attention Test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Averages!$C$12</c:f>
              <c:numCache>
                <c:formatCode>General</c:formatCode>
                <c:ptCount val="1"/>
                <c:pt idx="0">
                  <c:v>758.5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1-774D-A74C-8754994632A3}"/>
            </c:ext>
          </c:extLst>
        </c:ser>
        <c:ser>
          <c:idx val="2"/>
          <c:order val="2"/>
          <c:tx>
            <c:v>Alone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Averages!$D$12</c:f>
              <c:numCache>
                <c:formatCode>General</c:formatCode>
                <c:ptCount val="1"/>
                <c:pt idx="0">
                  <c:v>942.5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41-774D-A74C-875499463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0"/>
        <c:axId val="-2003117544"/>
        <c:axId val="-2002599496"/>
      </c:barChart>
      <c:catAx>
        <c:axId val="-200311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Experimental Condition</a:t>
                </a:r>
              </a:p>
            </c:rich>
          </c:tx>
          <c:layout>
            <c:manualLayout>
              <c:xMode val="edge"/>
              <c:yMode val="edge"/>
              <c:x val="0.41887880862718202"/>
              <c:y val="0.8934426229508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-2002599496"/>
        <c:crosses val="autoZero"/>
        <c:auto val="1"/>
        <c:lblAlgn val="ctr"/>
        <c:lblOffset val="100"/>
        <c:noMultiLvlLbl val="0"/>
      </c:catAx>
      <c:valAx>
        <c:axId val="-2002599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Total duration of social play (s)</a:t>
                </a:r>
              </a:p>
            </c:rich>
          </c:tx>
          <c:layout>
            <c:manualLayout>
              <c:xMode val="edge"/>
              <c:yMode val="edge"/>
              <c:x val="1.3043478260869601E-3"/>
              <c:y val="5.327854760513010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en-US"/>
          </a:p>
        </c:txPr>
        <c:crossAx val="-2003117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21034870641"/>
          <c:y val="0.18981481481481499"/>
          <c:w val="0.47402121609798797"/>
          <c:h val="0.6859412365121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'P3_Rocky&amp;Oaky'!$C$1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'P2_Sally&amp;Vanya'!$C$2:$C$7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D-F549-87BD-BDA7D9263028}"/>
            </c:ext>
          </c:extLst>
        </c:ser>
        <c:ser>
          <c:idx val="1"/>
          <c:order val="1"/>
          <c:tx>
            <c:strRef>
              <c:f>'P3_Rocky&amp;Oaky'!$D$1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'P4_Rosie&amp;Carlie'!$D$2:$D$7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D-F549-87BD-BDA7D9263028}"/>
            </c:ext>
          </c:extLst>
        </c:ser>
        <c:ser>
          <c:idx val="2"/>
          <c:order val="2"/>
          <c:tx>
            <c:strRef>
              <c:f>'P3_Rocky&amp;Oaky'!$E$1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'P4_Rosie&amp;Carlie'!$E$2:$E$7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FD-F549-87BD-BDA7D9263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756456"/>
        <c:axId val="-2050753368"/>
      </c:scatterChart>
      <c:valAx>
        <c:axId val="-2050756456"/>
        <c:scaling>
          <c:orientation val="minMax"/>
          <c:max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-2050753368"/>
        <c:crosses val="autoZero"/>
        <c:crossBetween val="midCat"/>
      </c:valAx>
      <c:valAx>
        <c:axId val="-2050753368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1515920404870606E-2"/>
              <c:y val="0.269865058689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50756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662272294772301"/>
          <c:y val="0.16535140356526101"/>
          <c:w val="0.20128893914530399"/>
          <c:h val="0.224856423616193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'P3_Rocky&amp;Oaky'!$B$17</c:f>
              <c:strCache>
                <c:ptCount val="1"/>
                <c:pt idx="0">
                  <c:v>Totals</c:v>
                </c:pt>
              </c:strCache>
            </c:strRef>
          </c:tx>
          <c:invertIfNegative val="0"/>
          <c:cat>
            <c:strRef>
              <c:f>'P3_Rocky&amp;Oaky'!$C$16:$E$16</c:f>
              <c:strCache>
                <c:ptCount val="3"/>
                <c:pt idx="0">
                  <c:v>Attention Control</c:v>
                </c:pt>
                <c:pt idx="1">
                  <c:v>Attention Test</c:v>
                </c:pt>
                <c:pt idx="2">
                  <c:v>Alone</c:v>
                </c:pt>
              </c:strCache>
            </c:strRef>
          </c:cat>
          <c:val>
            <c:numRef>
              <c:f>'P3_Rocky&amp;Oaky'!$C$17:$E$17</c:f>
              <c:numCache>
                <c:formatCode>General</c:formatCode>
                <c:ptCount val="3"/>
                <c:pt idx="0">
                  <c:v>1048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A-644B-9168-7891531A0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036520"/>
        <c:axId val="-2032956136"/>
      </c:barChart>
      <c:catAx>
        <c:axId val="-201903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2956136"/>
        <c:crosses val="autoZero"/>
        <c:auto val="1"/>
        <c:lblAlgn val="ctr"/>
        <c:lblOffset val="100"/>
        <c:noMultiLvlLbl val="0"/>
      </c:catAx>
      <c:valAx>
        <c:axId val="-203295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903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'P3_Rocky&amp;Oaky'!$C$16</c:f>
              <c:strCache>
                <c:ptCount val="1"/>
                <c:pt idx="0">
                  <c:v>Attention Control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11.35"/>
          </c:errBars>
          <c:cat>
            <c:strRef>
              <c:f>'P3_Rocky&amp;Oaky'!$B$18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'P3_Rocky&amp;Oaky'!$C$18</c:f>
              <c:numCache>
                <c:formatCode>General</c:formatCode>
                <c:ptCount val="1"/>
                <c:pt idx="0">
                  <c:v>174.66666666666666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8D48-BDE8-7C4D6415776D}"/>
            </c:ext>
          </c:extLst>
        </c:ser>
        <c:ser>
          <c:idx val="0"/>
          <c:order val="1"/>
          <c:tx>
            <c:strRef>
              <c:f>'P3_Rocky&amp;Oaky'!$D$16</c:f>
              <c:strCache>
                <c:ptCount val="1"/>
                <c:pt idx="0">
                  <c:v>Attention Test</c:v>
                </c:pt>
              </c:strCache>
            </c:strRef>
          </c:tx>
          <c:invertIfNegative val="0"/>
          <c:cat>
            <c:strRef>
              <c:f>'P3_Rocky&amp;Oaky'!$B$18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'P3_Rocky&amp;Oaky'!$D$18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8D48-BDE8-7C4D6415776D}"/>
            </c:ext>
          </c:extLst>
        </c:ser>
        <c:ser>
          <c:idx val="2"/>
          <c:order val="2"/>
          <c:tx>
            <c:strRef>
              <c:f>'P3_Rocky&amp;Oaky'!$E$16</c:f>
              <c:strCache>
                <c:ptCount val="1"/>
                <c:pt idx="0">
                  <c:v>Alone</c:v>
                </c:pt>
              </c:strCache>
            </c:strRef>
          </c:tx>
          <c:invertIfNegative val="0"/>
          <c:cat>
            <c:strRef>
              <c:f>'P3_Rocky&amp;Oaky'!$B$18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'P3_Rocky&amp;Oaky'!$E$18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8D48-BDE8-7C4D64157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-2032984072"/>
        <c:axId val="-2032996984"/>
      </c:barChart>
      <c:catAx>
        <c:axId val="-203298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2996984"/>
        <c:crosses val="autoZero"/>
        <c:auto val="1"/>
        <c:lblAlgn val="ctr"/>
        <c:lblOffset val="100"/>
        <c:noMultiLvlLbl val="0"/>
      </c:catAx>
      <c:valAx>
        <c:axId val="-2032996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3298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21034870641"/>
          <c:y val="0.18981481481481499"/>
          <c:w val="0.47402121609798797"/>
          <c:h val="0.6859412365121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'P3_Rocky&amp;Oaky'!$C$1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'P3_Rocky&amp;Oaky'!$B$2:$B$7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'P3_Rocky&amp;Oaky'!$C$2:$C$7</c:f>
              <c:numCache>
                <c:formatCode>General</c:formatCode>
                <c:ptCount val="6"/>
                <c:pt idx="0">
                  <c:v>137</c:v>
                </c:pt>
                <c:pt idx="1">
                  <c:v>157</c:v>
                </c:pt>
                <c:pt idx="2">
                  <c:v>159</c:v>
                </c:pt>
                <c:pt idx="3">
                  <c:v>210</c:v>
                </c:pt>
                <c:pt idx="4">
                  <c:v>193</c:v>
                </c:pt>
                <c:pt idx="5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5-9542-A45F-79F7C903A4BA}"/>
            </c:ext>
          </c:extLst>
        </c:ser>
        <c:ser>
          <c:idx val="1"/>
          <c:order val="1"/>
          <c:tx>
            <c:strRef>
              <c:f>'P3_Rocky&amp;Oaky'!$D$1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'P3_Rocky&amp;Oaky'!$B$2:$B$7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'P3_Rocky&amp;Oaky'!$D$2:$D$7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5-9542-A45F-79F7C903A4BA}"/>
            </c:ext>
          </c:extLst>
        </c:ser>
        <c:ser>
          <c:idx val="2"/>
          <c:order val="2"/>
          <c:tx>
            <c:strRef>
              <c:f>'P3_Rocky&amp;Oaky'!$E$1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'P3_Rocky&amp;Oaky'!$B$2:$B$7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'P3_Rocky&amp;Oaky'!$E$2:$E$7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C5-9542-A45F-79F7C903A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026744"/>
        <c:axId val="-2033046808"/>
      </c:scatterChart>
      <c:valAx>
        <c:axId val="-2033026744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33046808"/>
        <c:crosses val="autoZero"/>
        <c:crossBetween val="midCat"/>
      </c:valAx>
      <c:valAx>
        <c:axId val="-2033046808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1515920404870606E-2"/>
              <c:y val="0.269865058689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3302674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2694830177751399"/>
          <c:y val="0.11524163568773201"/>
          <c:w val="0.56114276652371198"/>
          <c:h val="0.167888944179375"/>
        </c:manualLayout>
      </c:layout>
      <c:overlay val="0"/>
    </c:legend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21034870641"/>
          <c:y val="0.18981481481481499"/>
          <c:w val="0.47402121609798797"/>
          <c:h val="0.6859412365121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'P3_Rocky&amp;Oaky'!$C$1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'P4_Rosie&amp;Carlie'!$C$2:$C$7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F-BF4D-A843-E2D93223CD2F}"/>
            </c:ext>
          </c:extLst>
        </c:ser>
        <c:ser>
          <c:idx val="1"/>
          <c:order val="1"/>
          <c:tx>
            <c:strRef>
              <c:f>'P3_Rocky&amp;Oaky'!$D$1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'P4_Rosie&amp;Carlie'!$D$2:$D$7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F-BF4D-A843-E2D93223CD2F}"/>
            </c:ext>
          </c:extLst>
        </c:ser>
        <c:ser>
          <c:idx val="2"/>
          <c:order val="2"/>
          <c:tx>
            <c:strRef>
              <c:f>'P3_Rocky&amp;Oaky'!$E$1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'P4_Rosie&amp;Carlie'!$E$2:$E$7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3F-BF4D-A843-E2D93223C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104328"/>
        <c:axId val="-2033101688"/>
      </c:scatterChart>
      <c:valAx>
        <c:axId val="-2033104328"/>
        <c:scaling>
          <c:orientation val="minMax"/>
          <c:max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-2033101688"/>
        <c:crosses val="autoZero"/>
        <c:crossBetween val="midCat"/>
      </c:valAx>
      <c:valAx>
        <c:axId val="-2033101688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1515920404870606E-2"/>
              <c:y val="0.269865058689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33104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662272294772301"/>
          <c:y val="0.16535140356526101"/>
          <c:w val="0.20128893914530399"/>
          <c:h val="0.224856423616193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'P7_Dax &amp; Fiona'!$C$1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'P6_Kodi &amp; Kaia'!$B$2:$B$7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'P6_Kodi &amp; Kaia'!$C$2:$C$7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67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0-274D-9B7F-105DE8F7CA89}"/>
            </c:ext>
          </c:extLst>
        </c:ser>
        <c:ser>
          <c:idx val="1"/>
          <c:order val="1"/>
          <c:tx>
            <c:strRef>
              <c:f>'P7_Dax &amp; Fiona'!$D$1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'P6_Kodi &amp; Kaia'!$B$2:$B$7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'P6_Kodi &amp; Kaia'!$D$2:$D$7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40-274D-9B7F-105DE8F7CA89}"/>
            </c:ext>
          </c:extLst>
        </c:ser>
        <c:ser>
          <c:idx val="2"/>
          <c:order val="2"/>
          <c:tx>
            <c:strRef>
              <c:f>'P7_Dax &amp; Fiona'!$E$1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'P6_Kodi &amp; Kaia'!$B$2:$B$7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'P6_Kodi &amp; Kaia'!$E$2:$E$7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40-274D-9B7F-105DE8F7C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186744"/>
        <c:axId val="-2033181656"/>
      </c:scatterChart>
      <c:valAx>
        <c:axId val="-2033186744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layout>
            <c:manualLayout>
              <c:xMode val="edge"/>
              <c:yMode val="edge"/>
              <c:x val="0.47604349697445397"/>
              <c:y val="0.869368697333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33181656"/>
        <c:crosses val="autoZero"/>
        <c:crossBetween val="midCat"/>
      </c:valAx>
      <c:valAx>
        <c:axId val="-2033181656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(s)</a:t>
                </a:r>
              </a:p>
            </c:rich>
          </c:tx>
          <c:layout>
            <c:manualLayout>
              <c:xMode val="edge"/>
              <c:yMode val="edge"/>
              <c:x val="4.300364584652E-2"/>
              <c:y val="0.275443661647557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33186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838063650404"/>
          <c:y val="0.14357024450891001"/>
          <c:w val="0.19676000708914601"/>
          <c:h val="0.186543721508495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'P7_Dax &amp; Fiona'!$C$1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'P7_Dax &amp; Fiona'!$B$2:$B$19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Totals</c:v>
                </c:pt>
                <c:pt idx="7">
                  <c:v>Averages</c:v>
                </c:pt>
                <c:pt idx="8">
                  <c:v>STDEV</c:v>
                </c:pt>
                <c:pt idx="9">
                  <c:v>STERR</c:v>
                </c:pt>
                <c:pt idx="15">
                  <c:v>Totals</c:v>
                </c:pt>
                <c:pt idx="16">
                  <c:v>Averages</c:v>
                </c:pt>
                <c:pt idx="17">
                  <c:v>STDEV</c:v>
                </c:pt>
              </c:strCache>
            </c:strRef>
          </c:xVal>
          <c:yVal>
            <c:numRef>
              <c:f>'P7_Dax &amp; Fiona'!$C$2:$C$19</c:f>
              <c:numCache>
                <c:formatCode>General</c:formatCode>
                <c:ptCount val="18"/>
                <c:pt idx="0">
                  <c:v>162</c:v>
                </c:pt>
                <c:pt idx="1">
                  <c:v>267</c:v>
                </c:pt>
                <c:pt idx="2">
                  <c:v>224</c:v>
                </c:pt>
                <c:pt idx="3">
                  <c:v>237</c:v>
                </c:pt>
                <c:pt idx="4">
                  <c:v>128</c:v>
                </c:pt>
                <c:pt idx="5">
                  <c:v>207</c:v>
                </c:pt>
                <c:pt idx="6">
                  <c:v>1225</c:v>
                </c:pt>
                <c:pt idx="7">
                  <c:v>204.16666666666666</c:v>
                </c:pt>
                <c:pt idx="8">
                  <c:v>51.003594644560778</c:v>
                </c:pt>
                <c:pt idx="9">
                  <c:v>20.822130321153779</c:v>
                </c:pt>
                <c:pt idx="14">
                  <c:v>0</c:v>
                </c:pt>
                <c:pt idx="15">
                  <c:v>1225</c:v>
                </c:pt>
                <c:pt idx="16">
                  <c:v>204.16666666666666</c:v>
                </c:pt>
                <c:pt idx="17">
                  <c:v>51.003594644560778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F-1446-8471-6084F74A6689}"/>
            </c:ext>
          </c:extLst>
        </c:ser>
        <c:ser>
          <c:idx val="1"/>
          <c:order val="1"/>
          <c:tx>
            <c:strRef>
              <c:f>'P7_Dax &amp; Fiona'!$D$1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'P7_Dax &amp; Fiona'!$B$2:$B$19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Totals</c:v>
                </c:pt>
                <c:pt idx="7">
                  <c:v>Averages</c:v>
                </c:pt>
                <c:pt idx="8">
                  <c:v>STDEV</c:v>
                </c:pt>
                <c:pt idx="9">
                  <c:v>STERR</c:v>
                </c:pt>
                <c:pt idx="15">
                  <c:v>Totals</c:v>
                </c:pt>
                <c:pt idx="16">
                  <c:v>Averages</c:v>
                </c:pt>
                <c:pt idx="17">
                  <c:v>STDEV</c:v>
                </c:pt>
              </c:strCache>
            </c:strRef>
          </c:xVal>
          <c:yVal>
            <c:numRef>
              <c:f>'P7_Dax &amp; Fiona'!$D$2:$D$19</c:f>
              <c:numCache>
                <c:formatCode>General</c:formatCode>
                <c:ptCount val="18"/>
                <c:pt idx="0">
                  <c:v>0</c:v>
                </c:pt>
                <c:pt idx="1">
                  <c:v>95</c:v>
                </c:pt>
                <c:pt idx="2">
                  <c:v>8</c:v>
                </c:pt>
                <c:pt idx="3">
                  <c:v>137</c:v>
                </c:pt>
                <c:pt idx="4">
                  <c:v>117</c:v>
                </c:pt>
                <c:pt idx="5">
                  <c:v>123</c:v>
                </c:pt>
                <c:pt idx="6">
                  <c:v>480</c:v>
                </c:pt>
                <c:pt idx="7">
                  <c:v>80</c:v>
                </c:pt>
                <c:pt idx="8">
                  <c:v>60.4582500573743</c:v>
                </c:pt>
                <c:pt idx="9">
                  <c:v>24.681977230359809</c:v>
                </c:pt>
                <c:pt idx="14">
                  <c:v>0</c:v>
                </c:pt>
                <c:pt idx="15">
                  <c:v>480</c:v>
                </c:pt>
                <c:pt idx="16">
                  <c:v>80</c:v>
                </c:pt>
                <c:pt idx="17">
                  <c:v>60.4582500573743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F-1446-8471-6084F74A6689}"/>
            </c:ext>
          </c:extLst>
        </c:ser>
        <c:ser>
          <c:idx val="2"/>
          <c:order val="2"/>
          <c:tx>
            <c:strRef>
              <c:f>'P7_Dax &amp; Fiona'!$E$1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'P7_Dax &amp; Fiona'!$B$2:$B$19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Totals</c:v>
                </c:pt>
                <c:pt idx="7">
                  <c:v>Averages</c:v>
                </c:pt>
                <c:pt idx="8">
                  <c:v>STDEV</c:v>
                </c:pt>
                <c:pt idx="9">
                  <c:v>STERR</c:v>
                </c:pt>
                <c:pt idx="15">
                  <c:v>Totals</c:v>
                </c:pt>
                <c:pt idx="16">
                  <c:v>Averages</c:v>
                </c:pt>
                <c:pt idx="17">
                  <c:v>STDEV</c:v>
                </c:pt>
              </c:strCache>
            </c:strRef>
          </c:xVal>
          <c:yVal>
            <c:numRef>
              <c:f>'P7_Dax &amp; Fiona'!$E$2:$E$19</c:f>
              <c:numCache>
                <c:formatCode>General</c:formatCode>
                <c:ptCount val="18"/>
                <c:pt idx="0">
                  <c:v>0</c:v>
                </c:pt>
                <c:pt idx="1">
                  <c:v>53</c:v>
                </c:pt>
                <c:pt idx="2">
                  <c:v>0</c:v>
                </c:pt>
                <c:pt idx="3">
                  <c:v>182</c:v>
                </c:pt>
                <c:pt idx="4">
                  <c:v>175</c:v>
                </c:pt>
                <c:pt idx="5">
                  <c:v>224</c:v>
                </c:pt>
                <c:pt idx="6">
                  <c:v>634</c:v>
                </c:pt>
                <c:pt idx="7">
                  <c:v>105.66666666666667</c:v>
                </c:pt>
                <c:pt idx="8">
                  <c:v>99.740997922953767</c:v>
                </c:pt>
                <c:pt idx="9">
                  <c:v>40.719091891205593</c:v>
                </c:pt>
                <c:pt idx="14">
                  <c:v>0</c:v>
                </c:pt>
                <c:pt idx="15">
                  <c:v>634</c:v>
                </c:pt>
                <c:pt idx="16">
                  <c:v>105.66666666666667</c:v>
                </c:pt>
                <c:pt idx="17">
                  <c:v>99.740997922953767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CF-1446-8471-6084F74A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480952"/>
        <c:axId val="-2014569576"/>
      </c:scatterChart>
      <c:valAx>
        <c:axId val="-2014480952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layout>
            <c:manualLayout>
              <c:xMode val="edge"/>
              <c:yMode val="edge"/>
              <c:x val="0.47604349697445397"/>
              <c:y val="0.869368697333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569576"/>
        <c:crosses val="autoZero"/>
        <c:crossBetween val="midCat"/>
      </c:valAx>
      <c:valAx>
        <c:axId val="-2014569576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(s)</a:t>
                </a:r>
              </a:p>
            </c:rich>
          </c:tx>
          <c:layout>
            <c:manualLayout>
              <c:xMode val="edge"/>
              <c:yMode val="edge"/>
              <c:x val="4.300364584652E-2"/>
              <c:y val="0.275443661647557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480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838063650404"/>
          <c:y val="0.14357024450891001"/>
          <c:w val="0.19676000708914601"/>
          <c:h val="0.186543721508495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26</xdr:row>
      <xdr:rowOff>165100</xdr:rowOff>
    </xdr:from>
    <xdr:to>
      <xdr:col>12</xdr:col>
      <xdr:colOff>241300</xdr:colOff>
      <xdr:row>43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596900</xdr:colOff>
      <xdr:row>39</xdr:row>
      <xdr:rowOff>139700</xdr:rowOff>
    </xdr:from>
    <xdr:to>
      <xdr:col>12</xdr:col>
      <xdr:colOff>520700</xdr:colOff>
      <xdr:row>41</xdr:row>
      <xdr:rowOff>12700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985000" y="7759700"/>
          <a:ext cx="48768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/>
              <a:cs typeface="Arial"/>
            </a:rPr>
            <a:t>Attention</a:t>
          </a:r>
          <a:r>
            <a:rPr lang="en-US" sz="1100" baseline="0">
              <a:latin typeface="Arial"/>
              <a:cs typeface="Arial"/>
            </a:rPr>
            <a:t> Control           Attention Test	        Alone</a:t>
          </a:r>
          <a:endParaRPr lang="en-US" sz="1100"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152400</xdr:colOff>
      <xdr:row>10</xdr:row>
      <xdr:rowOff>63500</xdr:rowOff>
    </xdr:from>
    <xdr:to>
      <xdr:col>12</xdr:col>
      <xdr:colOff>215900</xdr:colOff>
      <xdr:row>25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558800</xdr:colOff>
      <xdr:row>22</xdr:row>
      <xdr:rowOff>76200</xdr:rowOff>
    </xdr:from>
    <xdr:to>
      <xdr:col>12</xdr:col>
      <xdr:colOff>482600</xdr:colOff>
      <xdr:row>23</xdr:row>
      <xdr:rowOff>139700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6946900" y="4457700"/>
          <a:ext cx="48768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/>
              <a:cs typeface="Arial"/>
            </a:rPr>
            <a:t>Attention</a:t>
          </a:r>
          <a:r>
            <a:rPr lang="en-US" sz="1100" baseline="0">
              <a:latin typeface="Arial"/>
              <a:cs typeface="Arial"/>
            </a:rPr>
            <a:t> Control          Attention Test                     Alone </a:t>
          </a:r>
          <a:endParaRPr lang="en-US" sz="1100">
            <a:latin typeface="Arial"/>
            <a:cs typeface="Arial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16</xdr:col>
      <xdr:colOff>469900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8</xdr:row>
      <xdr:rowOff>127000</xdr:rowOff>
    </xdr:from>
    <xdr:to>
      <xdr:col>11</xdr:col>
      <xdr:colOff>800100</xdr:colOff>
      <xdr:row>11</xdr:row>
      <xdr:rowOff>165100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6400800" y="1651000"/>
          <a:ext cx="34798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1">
              <a:latin typeface="Arial"/>
              <a:cs typeface="Arial"/>
            </a:rPr>
            <a:t>REV &amp; BLITZ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0</xdr:rowOff>
    </xdr:from>
    <xdr:to>
      <xdr:col>8</xdr:col>
      <xdr:colOff>711200</xdr:colOff>
      <xdr:row>43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26</xdr:row>
      <xdr:rowOff>152400</xdr:rowOff>
    </xdr:from>
    <xdr:to>
      <xdr:col>2</xdr:col>
      <xdr:colOff>2412670</xdr:colOff>
      <xdr:row>28</xdr:row>
      <xdr:rowOff>103540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803400" y="5105400"/>
          <a:ext cx="2260270" cy="332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1">
              <a:latin typeface="Arial"/>
              <a:cs typeface="Arial"/>
            </a:rPr>
            <a:t>SALLY  &amp;</a:t>
          </a:r>
          <a:r>
            <a:rPr lang="en-US" sz="1200" b="1" i="1" baseline="0">
              <a:latin typeface="Arial"/>
              <a:cs typeface="Arial"/>
            </a:rPr>
            <a:t> VANYA</a:t>
          </a:r>
          <a:endParaRPr lang="en-US" sz="1200" b="1" i="1"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20</xdr:row>
      <xdr:rowOff>0</xdr:rowOff>
    </xdr:from>
    <xdr:to>
      <xdr:col>12</xdr:col>
      <xdr:colOff>736600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1727200</xdr:colOff>
      <xdr:row>20</xdr:row>
      <xdr:rowOff>12700</xdr:rowOff>
    </xdr:from>
    <xdr:to>
      <xdr:col>7</xdr:col>
      <xdr:colOff>88900</xdr:colOff>
      <xdr:row>34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330200</xdr:colOff>
      <xdr:row>4</xdr:row>
      <xdr:rowOff>63500</xdr:rowOff>
    </xdr:from>
    <xdr:to>
      <xdr:col>16</xdr:col>
      <xdr:colOff>152400</xdr:colOff>
      <xdr:row>22</xdr:row>
      <xdr:rowOff>50800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9398000" y="876300"/>
          <a:ext cx="7251700" cy="3644900"/>
          <a:chOff x="9398000" y="825500"/>
          <a:chExt cx="4889500" cy="2743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GraphicFramePr/>
        </xdr:nvGraphicFramePr>
        <xdr:xfrm>
          <a:off x="9398000" y="825500"/>
          <a:ext cx="48895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/>
        </xdr:nvSpPr>
        <xdr:spPr>
          <a:xfrm>
            <a:off x="9867900" y="952500"/>
            <a:ext cx="1524000" cy="266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 i="1">
                <a:latin typeface="Arial"/>
                <a:cs typeface="Arial"/>
              </a:rPr>
              <a:t>ROCKY &amp;</a:t>
            </a:r>
            <a:r>
              <a:rPr lang="en-US" sz="1200" b="1" i="1" baseline="0">
                <a:latin typeface="Arial"/>
                <a:cs typeface="Arial"/>
              </a:rPr>
              <a:t> OAKY</a:t>
            </a:r>
            <a:endParaRPr lang="en-US" sz="1200" b="1" i="1">
              <a:latin typeface="Arial"/>
              <a:cs typeface="Arial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9</xdr:col>
      <xdr:colOff>127000</xdr:colOff>
      <xdr:row>36</xdr:row>
      <xdr:rowOff>177800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825500" y="3860800"/>
          <a:ext cx="7251700" cy="3632200"/>
          <a:chOff x="9398000" y="825500"/>
          <a:chExt cx="4889500" cy="2743200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GraphicFramePr/>
        </xdr:nvGraphicFramePr>
        <xdr:xfrm>
          <a:off x="9398000" y="825500"/>
          <a:ext cx="48895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9867900" y="952500"/>
            <a:ext cx="1524000" cy="266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 i="1">
                <a:latin typeface="Arial"/>
                <a:cs typeface="Arial"/>
              </a:rPr>
              <a:t>ROSIE &amp; CARLIE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63500</xdr:rowOff>
    </xdr:from>
    <xdr:to>
      <xdr:col>15</xdr:col>
      <xdr:colOff>469900</xdr:colOff>
      <xdr:row>24</xdr:row>
      <xdr:rowOff>25400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4953000" y="266700"/>
          <a:ext cx="7899400" cy="4635500"/>
          <a:chOff x="3048000" y="1435100"/>
          <a:chExt cx="7899400" cy="434340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GraphicFramePr/>
        </xdr:nvGraphicFramePr>
        <xdr:xfrm>
          <a:off x="3048000" y="1435100"/>
          <a:ext cx="7899400" cy="4343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 txBox="1"/>
        </xdr:nvSpPr>
        <xdr:spPr>
          <a:xfrm>
            <a:off x="3670300" y="1752600"/>
            <a:ext cx="3479800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i="1">
                <a:latin typeface="Arial"/>
                <a:cs typeface="Arial"/>
              </a:rPr>
              <a:t>KODI &amp; KAIA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63500</xdr:rowOff>
    </xdr:from>
    <xdr:to>
      <xdr:col>16</xdr:col>
      <xdr:colOff>469900</xdr:colOff>
      <xdr:row>24</xdr:row>
      <xdr:rowOff>25400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pSpPr/>
      </xdr:nvGrpSpPr>
      <xdr:grpSpPr>
        <a:xfrm>
          <a:off x="5778500" y="266700"/>
          <a:ext cx="7899400" cy="4635500"/>
          <a:chOff x="3048000" y="1435100"/>
          <a:chExt cx="7899400" cy="43434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GraphicFramePr/>
        </xdr:nvGraphicFramePr>
        <xdr:xfrm>
          <a:off x="3048000" y="1435100"/>
          <a:ext cx="7899400" cy="4343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/>
        </xdr:nvSpPr>
        <xdr:spPr>
          <a:xfrm>
            <a:off x="3670300" y="1752600"/>
            <a:ext cx="3479800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i="1">
                <a:latin typeface="Arial"/>
                <a:cs typeface="Arial"/>
              </a:rPr>
              <a:t>DAX &amp;</a:t>
            </a:r>
            <a:r>
              <a:rPr lang="en-US" sz="1400" b="1" i="1" baseline="0">
                <a:latin typeface="Arial"/>
                <a:cs typeface="Arial"/>
              </a:rPr>
              <a:t> FIONA </a:t>
            </a:r>
            <a:endParaRPr lang="en-US" sz="1400" b="1" i="1"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482600</xdr:colOff>
      <xdr:row>24</xdr:row>
      <xdr:rowOff>165100</xdr:rowOff>
    </xdr:from>
    <xdr:to>
      <xdr:col>6</xdr:col>
      <xdr:colOff>101600</xdr:colOff>
      <xdr:row>39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317500</xdr:colOff>
      <xdr:row>24</xdr:row>
      <xdr:rowOff>177800</xdr:rowOff>
    </xdr:from>
    <xdr:to>
      <xdr:col>11</xdr:col>
      <xdr:colOff>762000</xdr:colOff>
      <xdr:row>39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0</xdr:row>
      <xdr:rowOff>114300</xdr:rowOff>
    </xdr:from>
    <xdr:to>
      <xdr:col>15</xdr:col>
      <xdr:colOff>520700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1</xdr:row>
      <xdr:rowOff>76200</xdr:rowOff>
    </xdr:from>
    <xdr:to>
      <xdr:col>9</xdr:col>
      <xdr:colOff>634670</xdr:colOff>
      <xdr:row>3</xdr:row>
      <xdr:rowOff>27340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5803900" y="266700"/>
          <a:ext cx="2260270" cy="332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1">
              <a:latin typeface="Arial"/>
              <a:cs typeface="Arial"/>
            </a:rPr>
            <a:t>MISHA &amp;</a:t>
          </a:r>
          <a:r>
            <a:rPr lang="en-US" sz="1200" b="1" i="1" baseline="0">
              <a:latin typeface="Arial"/>
              <a:cs typeface="Arial"/>
            </a:rPr>
            <a:t> HOUSTON</a:t>
          </a:r>
          <a:endParaRPr lang="en-US" sz="1200" b="1" i="1"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647700</xdr:colOff>
      <xdr:row>18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</xdr:row>
      <xdr:rowOff>152400</xdr:rowOff>
    </xdr:from>
    <xdr:to>
      <xdr:col>10</xdr:col>
      <xdr:colOff>761670</xdr:colOff>
      <xdr:row>3</xdr:row>
      <xdr:rowOff>103540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6756400" y="342900"/>
          <a:ext cx="2260270" cy="332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1">
              <a:latin typeface="Arial"/>
              <a:cs typeface="Arial"/>
            </a:rPr>
            <a:t>GUNNER &amp;</a:t>
          </a:r>
          <a:r>
            <a:rPr lang="en-US" sz="1200" b="1" i="1" baseline="0">
              <a:latin typeface="Arial"/>
              <a:cs typeface="Arial"/>
            </a:rPr>
            <a:t> CATO</a:t>
          </a:r>
          <a:endParaRPr lang="en-US" sz="1200" b="1" i="1">
            <a:latin typeface="Arial"/>
            <a:cs typeface="Arial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7</xdr:row>
      <xdr:rowOff>0</xdr:rowOff>
    </xdr:from>
    <xdr:to>
      <xdr:col>39</xdr:col>
      <xdr:colOff>469900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177800</xdr:colOff>
      <xdr:row>9</xdr:row>
      <xdr:rowOff>63500</xdr:rowOff>
    </xdr:from>
    <xdr:to>
      <xdr:col>35</xdr:col>
      <xdr:colOff>355600</xdr:colOff>
      <xdr:row>12</xdr:row>
      <xdr:rowOff>101600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25768300" y="1778000"/>
          <a:ext cx="34798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1">
              <a:latin typeface="Arial"/>
              <a:cs typeface="Arial"/>
            </a:rPr>
            <a:t>COFFEE</a:t>
          </a:r>
          <a:r>
            <a:rPr lang="en-US" sz="1400" b="1" i="1" baseline="0">
              <a:latin typeface="Arial"/>
              <a:cs typeface="Arial"/>
            </a:rPr>
            <a:t> &amp; MASON (EXPERIMENT 2)</a:t>
          </a:r>
          <a:endParaRPr lang="en-US" sz="1400" b="1" i="1"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12700</xdr:colOff>
      <xdr:row>16</xdr:row>
      <xdr:rowOff>177800</xdr:rowOff>
    </xdr:from>
    <xdr:to>
      <xdr:col>11</xdr:col>
      <xdr:colOff>457200</xdr:colOff>
      <xdr:row>31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</xdr:colOff>
      <xdr:row>32</xdr:row>
      <xdr:rowOff>76200</xdr:rowOff>
    </xdr:from>
    <xdr:to>
      <xdr:col>11</xdr:col>
      <xdr:colOff>495300</xdr:colOff>
      <xdr:row>46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16</xdr:col>
      <xdr:colOff>469900</xdr:colOff>
      <xdr:row>22</xdr:row>
      <xdr:rowOff>152400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pSpPr/>
      </xdr:nvGrpSpPr>
      <xdr:grpSpPr>
        <a:xfrm>
          <a:off x="5778500" y="0"/>
          <a:ext cx="7899400" cy="4622800"/>
          <a:chOff x="3048000" y="1435100"/>
          <a:chExt cx="7899400" cy="4343400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GraphicFramePr/>
        </xdr:nvGraphicFramePr>
        <xdr:xfrm>
          <a:off x="3048000" y="1435100"/>
          <a:ext cx="7899400" cy="4343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 txBox="1"/>
        </xdr:nvSpPr>
        <xdr:spPr>
          <a:xfrm>
            <a:off x="3670300" y="1752600"/>
            <a:ext cx="3479800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i="1">
                <a:latin typeface="Arial"/>
                <a:cs typeface="Arial"/>
              </a:rPr>
              <a:t>COFFEE</a:t>
            </a:r>
            <a:r>
              <a:rPr lang="en-US" sz="1400" b="1" i="1" baseline="0">
                <a:latin typeface="Arial"/>
                <a:cs typeface="Arial"/>
              </a:rPr>
              <a:t> &amp; MASON</a:t>
            </a:r>
            <a:endParaRPr lang="en-US" sz="1400" b="1" i="1">
              <a:latin typeface="Arial"/>
              <a:cs typeface="Arial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"/>
  <sheetViews>
    <sheetView workbookViewId="0">
      <selection activeCell="A11" sqref="A11"/>
    </sheetView>
  </sheetViews>
  <sheetFormatPr baseColWidth="10" defaultRowHeight="16"/>
  <cols>
    <col min="2" max="2" width="18.83203125" bestFit="1" customWidth="1"/>
    <col min="3" max="3" width="13" bestFit="1" customWidth="1"/>
    <col min="14" max="14" width="15.33203125" bestFit="1" customWidth="1"/>
  </cols>
  <sheetData>
    <row r="1" spans="1:36">
      <c r="A1" t="s">
        <v>43</v>
      </c>
      <c r="O1" t="s">
        <v>6</v>
      </c>
    </row>
    <row r="2" spans="1:36">
      <c r="N2" s="1" t="s">
        <v>45</v>
      </c>
      <c r="O2" t="s">
        <v>7</v>
      </c>
      <c r="P2" t="s">
        <v>16</v>
      </c>
      <c r="Q2" t="s">
        <v>18</v>
      </c>
      <c r="R2" t="s">
        <v>20</v>
      </c>
      <c r="S2" t="s">
        <v>22</v>
      </c>
      <c r="T2" t="s">
        <v>24</v>
      </c>
      <c r="V2" s="1" t="s">
        <v>46</v>
      </c>
      <c r="W2" t="s">
        <v>8</v>
      </c>
      <c r="X2" t="s">
        <v>17</v>
      </c>
      <c r="Y2" t="s">
        <v>19</v>
      </c>
      <c r="Z2" t="s">
        <v>21</v>
      </c>
      <c r="AA2" t="s">
        <v>23</v>
      </c>
      <c r="AB2" t="s">
        <v>25</v>
      </c>
      <c r="AD2" s="1" t="s">
        <v>47</v>
      </c>
      <c r="AE2" t="s">
        <v>8</v>
      </c>
      <c r="AF2" t="s">
        <v>17</v>
      </c>
      <c r="AG2" t="s">
        <v>19</v>
      </c>
      <c r="AH2" t="s">
        <v>21</v>
      </c>
      <c r="AI2" t="s">
        <v>23</v>
      </c>
      <c r="AJ2" t="s">
        <v>25</v>
      </c>
    </row>
    <row r="3" spans="1:36">
      <c r="A3" t="s">
        <v>33</v>
      </c>
      <c r="B3" t="s">
        <v>40</v>
      </c>
      <c r="C3" t="s">
        <v>41</v>
      </c>
      <c r="D3" t="s">
        <v>42</v>
      </c>
      <c r="N3" t="s">
        <v>9</v>
      </c>
    </row>
    <row r="4" spans="1:36">
      <c r="A4" t="s">
        <v>10</v>
      </c>
      <c r="B4" s="4">
        <v>0</v>
      </c>
      <c r="C4" s="4">
        <v>0</v>
      </c>
      <c r="D4" s="4">
        <v>0</v>
      </c>
      <c r="N4" t="s">
        <v>10</v>
      </c>
      <c r="O4">
        <v>50</v>
      </c>
      <c r="P4">
        <v>49</v>
      </c>
      <c r="Q4">
        <v>45</v>
      </c>
      <c r="R4">
        <v>66</v>
      </c>
      <c r="S4">
        <v>45</v>
      </c>
      <c r="T4">
        <v>45</v>
      </c>
      <c r="W4">
        <v>0</v>
      </c>
      <c r="X4">
        <v>0</v>
      </c>
      <c r="Y4">
        <v>72</v>
      </c>
      <c r="Z4">
        <v>90</v>
      </c>
      <c r="AA4">
        <v>0</v>
      </c>
      <c r="AB4">
        <v>46.666666666666664</v>
      </c>
      <c r="AE4">
        <v>0</v>
      </c>
      <c r="AF4">
        <v>0</v>
      </c>
      <c r="AG4">
        <v>72</v>
      </c>
      <c r="AH4">
        <v>90</v>
      </c>
      <c r="AI4">
        <v>0</v>
      </c>
      <c r="AJ4">
        <v>46.666666666666664</v>
      </c>
    </row>
    <row r="5" spans="1:36">
      <c r="A5" t="s">
        <v>11</v>
      </c>
      <c r="B5" s="4">
        <v>1048</v>
      </c>
      <c r="C5" s="4">
        <v>20</v>
      </c>
      <c r="D5" s="4">
        <v>0</v>
      </c>
      <c r="N5" t="s">
        <v>11</v>
      </c>
      <c r="O5">
        <v>16.666666666666664</v>
      </c>
      <c r="P5">
        <v>5</v>
      </c>
      <c r="Q5">
        <v>21.666666666666668</v>
      </c>
      <c r="R5">
        <v>68.333333333333329</v>
      </c>
      <c r="S5">
        <v>16.666666666666664</v>
      </c>
      <c r="T5">
        <v>86.666666666666671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12</v>
      </c>
      <c r="B6" s="4">
        <v>7</v>
      </c>
      <c r="C6" s="4">
        <v>0</v>
      </c>
      <c r="D6">
        <v>0</v>
      </c>
      <c r="N6" t="s">
        <v>12</v>
      </c>
      <c r="O6">
        <v>11.666666666666666</v>
      </c>
      <c r="P6">
        <v>1.6666666666666667</v>
      </c>
      <c r="Q6">
        <v>1.6666666666666667</v>
      </c>
      <c r="R6">
        <v>11.666666666666666</v>
      </c>
      <c r="S6">
        <v>6.666666666666667</v>
      </c>
      <c r="T6">
        <v>10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13</v>
      </c>
      <c r="B7">
        <v>99</v>
      </c>
      <c r="C7">
        <v>0</v>
      </c>
      <c r="D7">
        <v>0</v>
      </c>
      <c r="N7" t="s">
        <v>13</v>
      </c>
      <c r="O7">
        <v>41.666666666666671</v>
      </c>
      <c r="P7">
        <v>25</v>
      </c>
      <c r="Q7">
        <v>66.666666666666657</v>
      </c>
      <c r="R7">
        <v>58.333333333333336</v>
      </c>
      <c r="S7">
        <v>0</v>
      </c>
      <c r="T7">
        <v>21.666666666666668</v>
      </c>
      <c r="W7">
        <v>0</v>
      </c>
      <c r="X7">
        <v>0</v>
      </c>
      <c r="Y7">
        <v>0</v>
      </c>
      <c r="Z7">
        <v>36.666666666666664</v>
      </c>
      <c r="AA7">
        <v>0</v>
      </c>
      <c r="AB7">
        <v>0</v>
      </c>
      <c r="AE7">
        <v>0</v>
      </c>
      <c r="AF7">
        <v>0</v>
      </c>
      <c r="AG7">
        <v>0</v>
      </c>
      <c r="AH7">
        <v>36.666666666666664</v>
      </c>
      <c r="AI7">
        <v>0</v>
      </c>
      <c r="AJ7">
        <v>0</v>
      </c>
    </row>
    <row r="8" spans="1:36">
      <c r="A8" t="s">
        <v>14</v>
      </c>
      <c r="B8">
        <v>1225</v>
      </c>
      <c r="C8">
        <v>480</v>
      </c>
      <c r="D8">
        <v>634</v>
      </c>
      <c r="N8" t="s">
        <v>14</v>
      </c>
      <c r="O8">
        <v>16.666666666666664</v>
      </c>
      <c r="P8">
        <v>18.333333333333332</v>
      </c>
      <c r="Q8">
        <v>13.333333333333334</v>
      </c>
      <c r="R8">
        <v>0</v>
      </c>
      <c r="S8">
        <v>46.666666666666664</v>
      </c>
      <c r="T8">
        <v>50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>
      <c r="A9" t="s">
        <v>15</v>
      </c>
      <c r="B9">
        <v>407.1</v>
      </c>
      <c r="C9">
        <v>136.5</v>
      </c>
      <c r="D9">
        <v>236.5</v>
      </c>
      <c r="N9" t="s">
        <v>15</v>
      </c>
    </row>
    <row r="10" spans="1:36">
      <c r="A10" t="s">
        <v>34</v>
      </c>
      <c r="B10">
        <v>251</v>
      </c>
      <c r="C10">
        <v>43</v>
      </c>
      <c r="D10">
        <v>0</v>
      </c>
      <c r="N10" s="5" t="s">
        <v>26</v>
      </c>
      <c r="O10" s="5">
        <f>AVERAGE(O4:O8)</f>
        <v>27.333333333333332</v>
      </c>
      <c r="P10" s="5">
        <f>AVERAGE(P4:P8)</f>
        <v>19.799999999999997</v>
      </c>
      <c r="Q10" s="5">
        <f t="shared" ref="Q10:T10" si="0">AVERAGE(Q4:Q8)</f>
        <v>29.666666666666668</v>
      </c>
      <c r="R10" s="5">
        <f t="shared" si="0"/>
        <v>40.86666666666666</v>
      </c>
      <c r="S10" s="5">
        <f t="shared" si="0"/>
        <v>23</v>
      </c>
      <c r="T10" s="5">
        <f t="shared" si="0"/>
        <v>42.666666666666671</v>
      </c>
      <c r="U10" s="6"/>
      <c r="V10" s="7" t="s">
        <v>26</v>
      </c>
      <c r="W10" s="7">
        <f>AVERAGE(W4:W8)</f>
        <v>0</v>
      </c>
      <c r="X10" s="7">
        <f t="shared" ref="X10:AB10" si="1">AVERAGE(X4:X8)</f>
        <v>0</v>
      </c>
      <c r="Y10" s="7">
        <f t="shared" si="1"/>
        <v>14.4</v>
      </c>
      <c r="Z10" s="7">
        <f t="shared" si="1"/>
        <v>25.333333333333332</v>
      </c>
      <c r="AA10" s="7">
        <f t="shared" si="1"/>
        <v>0</v>
      </c>
      <c r="AB10" s="7">
        <f t="shared" si="1"/>
        <v>9.3333333333333321</v>
      </c>
      <c r="AD10" s="7" t="s">
        <v>26</v>
      </c>
      <c r="AE10" s="7">
        <f>AVERAGE(AE4:AE8)</f>
        <v>0</v>
      </c>
      <c r="AF10" s="7">
        <f t="shared" ref="AF10:AJ10" si="2">AVERAGE(AF4:AF8)</f>
        <v>0</v>
      </c>
      <c r="AG10" s="7">
        <f t="shared" si="2"/>
        <v>14.4</v>
      </c>
      <c r="AH10" s="7">
        <f t="shared" si="2"/>
        <v>25.333333333333332</v>
      </c>
      <c r="AI10" s="7">
        <f t="shared" si="2"/>
        <v>0</v>
      </c>
      <c r="AJ10" s="7">
        <f t="shared" si="2"/>
        <v>9.3333333333333321</v>
      </c>
    </row>
    <row r="11" spans="1:36">
      <c r="A11" t="s">
        <v>35</v>
      </c>
      <c r="B11">
        <v>225</v>
      </c>
      <c r="C11">
        <v>79</v>
      </c>
      <c r="D11">
        <v>72</v>
      </c>
      <c r="N11" t="s">
        <v>27</v>
      </c>
      <c r="O11">
        <f>O10/SQRT(5)</f>
        <v>12.223838276998849</v>
      </c>
      <c r="P11">
        <f t="shared" ref="P11:T11" si="3">P10/SQRT(5)</f>
        <v>8.8548291908991654</v>
      </c>
      <c r="Q11">
        <f t="shared" si="3"/>
        <v>13.267336666498752</v>
      </c>
      <c r="R11">
        <f t="shared" si="3"/>
        <v>18.276128936098278</v>
      </c>
      <c r="S11">
        <f t="shared" si="3"/>
        <v>10.285912696499032</v>
      </c>
      <c r="T11">
        <f t="shared" si="3"/>
        <v>19.081113407998206</v>
      </c>
      <c r="V11" t="s">
        <v>27</v>
      </c>
      <c r="W11">
        <f>W10/SQRT(5)</f>
        <v>0</v>
      </c>
      <c r="X11">
        <f t="shared" ref="X11" si="4">X10/SQRT(5)</f>
        <v>0</v>
      </c>
      <c r="Y11">
        <f t="shared" ref="Y11" si="5">Y10/SQRT(5)</f>
        <v>6.4398757751993942</v>
      </c>
      <c r="Z11">
        <f t="shared" ref="Z11" si="6">Z10/SQRT(5)</f>
        <v>11.329411085998933</v>
      </c>
      <c r="AA11">
        <f t="shared" ref="AA11" si="7">AA10/SQRT(5)</f>
        <v>0</v>
      </c>
      <c r="AB11">
        <f t="shared" ref="AB11" si="8">AB10/SQRT(5)</f>
        <v>4.1739935579996068</v>
      </c>
      <c r="AD11" t="s">
        <v>27</v>
      </c>
      <c r="AE11">
        <f>AE10/SQRT(5)</f>
        <v>0</v>
      </c>
      <c r="AF11">
        <f t="shared" ref="AF11:AJ11" si="9">AF10/SQRT(5)</f>
        <v>0</v>
      </c>
      <c r="AG11">
        <f t="shared" si="9"/>
        <v>6.4398757751993942</v>
      </c>
      <c r="AH11">
        <f t="shared" si="9"/>
        <v>11.329411085998933</v>
      </c>
      <c r="AI11">
        <f t="shared" si="9"/>
        <v>0</v>
      </c>
      <c r="AJ11">
        <f t="shared" si="9"/>
        <v>4.1739935579996068</v>
      </c>
    </row>
    <row r="12" spans="1:36">
      <c r="A12" s="1" t="s">
        <v>36</v>
      </c>
      <c r="B12">
        <f>SUM(B4:B11)</f>
        <v>3262.1</v>
      </c>
      <c r="C12">
        <f>SUM(C4:C11)</f>
        <v>758.5</v>
      </c>
      <c r="D12">
        <f>SUM(D4:D11)</f>
        <v>942.5</v>
      </c>
    </row>
    <row r="13" spans="1:36">
      <c r="A13" s="1" t="s">
        <v>26</v>
      </c>
      <c r="B13">
        <f>AVERAGE(B4:B11)</f>
        <v>407.76249999999999</v>
      </c>
      <c r="C13">
        <f>AVERAGE(C4:C11)</f>
        <v>94.8125</v>
      </c>
      <c r="D13">
        <f>AVERAGE(D4:D11)</f>
        <v>117.8125</v>
      </c>
    </row>
    <row r="14" spans="1:36">
      <c r="A14" t="s">
        <v>37</v>
      </c>
      <c r="B14" s="9">
        <f>STDEV(B4:B11)</f>
        <v>471.77073105330669</v>
      </c>
      <c r="C14" s="9">
        <f t="shared" ref="C14:D14" si="10">STDEV(C4:C11)</f>
        <v>162.8351351827977</v>
      </c>
      <c r="D14" s="9">
        <f t="shared" si="10"/>
        <v>224.25558402029975</v>
      </c>
    </row>
    <row r="15" spans="1:36">
      <c r="A15" t="s">
        <v>38</v>
      </c>
      <c r="B15">
        <f>B14/SQRT(8)</f>
        <v>166.79614154656403</v>
      </c>
      <c r="C15">
        <f>C14/SQRT(8)</f>
        <v>57.570914151592206</v>
      </c>
      <c r="D15">
        <f>D14/SQRT(8)</f>
        <v>79.286322089851751</v>
      </c>
    </row>
    <row r="20" spans="1:1">
      <c r="A20" s="11" t="s">
        <v>50</v>
      </c>
    </row>
    <row r="21" spans="1:1">
      <c r="A21" s="11" t="s">
        <v>49</v>
      </c>
    </row>
    <row r="22" spans="1:1">
      <c r="A22" s="11" t="s">
        <v>48</v>
      </c>
    </row>
    <row r="23" spans="1:1">
      <c r="A23" s="11" t="s">
        <v>51</v>
      </c>
    </row>
    <row r="24" spans="1:1">
      <c r="A24" s="11" t="s">
        <v>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E11"/>
  <sheetViews>
    <sheetView workbookViewId="0">
      <selection activeCell="C2" sqref="C2:E7"/>
    </sheetView>
  </sheetViews>
  <sheetFormatPr baseColWidth="10" defaultRowHeight="16"/>
  <sheetData>
    <row r="1" spans="1:5">
      <c r="A1" s="4" t="s">
        <v>5</v>
      </c>
      <c r="B1" s="4" t="s">
        <v>39</v>
      </c>
      <c r="C1" s="4" t="s">
        <v>40</v>
      </c>
      <c r="D1" s="4" t="s">
        <v>41</v>
      </c>
      <c r="E1" s="4" t="s">
        <v>42</v>
      </c>
    </row>
    <row r="2" spans="1:5">
      <c r="A2" s="8">
        <v>41736</v>
      </c>
      <c r="B2" s="4">
        <v>1</v>
      </c>
      <c r="C2" s="4">
        <v>2.6</v>
      </c>
      <c r="D2" s="4">
        <f>77+5.5</f>
        <v>82.5</v>
      </c>
      <c r="E2" s="4">
        <v>0</v>
      </c>
    </row>
    <row r="3" spans="1:5">
      <c r="A3" s="8">
        <v>41741</v>
      </c>
      <c r="B3" s="4">
        <v>2</v>
      </c>
      <c r="C3" s="4">
        <v>135.5</v>
      </c>
      <c r="D3" s="4">
        <f>43+11</f>
        <v>54</v>
      </c>
      <c r="E3" s="4">
        <v>0</v>
      </c>
    </row>
    <row r="4" spans="1:5">
      <c r="A4" s="8">
        <v>41742</v>
      </c>
      <c r="B4" s="4">
        <v>3</v>
      </c>
      <c r="C4" s="4">
        <v>0</v>
      </c>
      <c r="D4" s="4">
        <v>0</v>
      </c>
      <c r="E4" s="4">
        <v>0</v>
      </c>
    </row>
    <row r="5" spans="1:5">
      <c r="A5" s="10">
        <v>41743</v>
      </c>
      <c r="B5" s="4">
        <v>4</v>
      </c>
      <c r="C5" s="4">
        <f>137+15</f>
        <v>152</v>
      </c>
      <c r="D5" s="4">
        <v>0</v>
      </c>
      <c r="E5" s="4">
        <v>106</v>
      </c>
    </row>
    <row r="6" spans="1:5">
      <c r="A6" s="10">
        <v>41748</v>
      </c>
      <c r="B6" s="4">
        <v>5</v>
      </c>
      <c r="C6" s="4">
        <v>0</v>
      </c>
      <c r="D6" s="4">
        <v>0</v>
      </c>
      <c r="E6" s="4">
        <f>128+2.5</f>
        <v>130.5</v>
      </c>
    </row>
    <row r="7" spans="1:5">
      <c r="A7" s="10">
        <v>41750</v>
      </c>
      <c r="B7" s="4">
        <v>6</v>
      </c>
      <c r="C7" s="4">
        <f>105+12</f>
        <v>117</v>
      </c>
      <c r="D7" s="4">
        <v>0</v>
      </c>
      <c r="E7" s="4">
        <v>0</v>
      </c>
    </row>
    <row r="8" spans="1:5">
      <c r="A8" s="4"/>
      <c r="B8" s="4" t="s">
        <v>43</v>
      </c>
      <c r="C8" s="4">
        <f>SUM(C2:C7)</f>
        <v>407.1</v>
      </c>
      <c r="D8" s="4">
        <f t="shared" ref="D8:E8" si="0">SUM(D2:D7)</f>
        <v>136.5</v>
      </c>
      <c r="E8" s="4">
        <f t="shared" si="0"/>
        <v>236.5</v>
      </c>
    </row>
    <row r="9" spans="1:5">
      <c r="A9" s="4"/>
      <c r="B9" s="4" t="s">
        <v>44</v>
      </c>
      <c r="C9" s="4">
        <f>AVERAGE(C2:C7)</f>
        <v>67.850000000000009</v>
      </c>
      <c r="D9" s="4">
        <f t="shared" ref="D9:E9" si="1">AVERAGE(D2:D7)</f>
        <v>22.75</v>
      </c>
      <c r="E9" s="4">
        <f t="shared" si="1"/>
        <v>39.416666666666664</v>
      </c>
    </row>
    <row r="10" spans="1:5">
      <c r="A10" s="4"/>
      <c r="B10" s="4" t="s">
        <v>37</v>
      </c>
      <c r="C10" s="4">
        <v>2.857738033</v>
      </c>
      <c r="D10" s="4">
        <v>0</v>
      </c>
      <c r="E10" s="4">
        <v>0</v>
      </c>
    </row>
    <row r="11" spans="1:5">
      <c r="A11" s="4"/>
      <c r="B11" s="4" t="s">
        <v>38</v>
      </c>
      <c r="C11" s="4">
        <v>1.1666666670000001</v>
      </c>
      <c r="D11" s="4">
        <v>0</v>
      </c>
      <c r="E11" s="4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F11"/>
  <sheetViews>
    <sheetView workbookViewId="0">
      <selection activeCell="B2" sqref="B2:E5"/>
    </sheetView>
  </sheetViews>
  <sheetFormatPr baseColWidth="10" defaultRowHeight="16"/>
  <sheetData>
    <row r="1" spans="1:6">
      <c r="A1" s="4" t="s">
        <v>5</v>
      </c>
      <c r="B1" s="4" t="s">
        <v>39</v>
      </c>
      <c r="C1" s="4" t="s">
        <v>40</v>
      </c>
      <c r="D1" s="4" t="s">
        <v>41</v>
      </c>
      <c r="E1" s="4" t="s">
        <v>42</v>
      </c>
      <c r="F1" s="4"/>
    </row>
    <row r="2" spans="1:6">
      <c r="A2" s="8">
        <v>41736</v>
      </c>
      <c r="B2" s="4">
        <v>1</v>
      </c>
      <c r="C2" s="4">
        <f>91+15</f>
        <v>106</v>
      </c>
      <c r="D2" s="4">
        <v>0</v>
      </c>
      <c r="E2" s="4">
        <v>16</v>
      </c>
      <c r="F2" s="4"/>
    </row>
    <row r="3" spans="1:6">
      <c r="A3" s="8">
        <v>41741</v>
      </c>
      <c r="B3" s="4">
        <v>2</v>
      </c>
      <c r="C3" s="4">
        <f>210+13</f>
        <v>223</v>
      </c>
      <c r="D3" s="4">
        <v>0</v>
      </c>
      <c r="E3" s="4">
        <f>48+120</f>
        <v>168</v>
      </c>
      <c r="F3" s="4"/>
    </row>
    <row r="4" spans="1:6">
      <c r="A4" s="8">
        <v>41742</v>
      </c>
      <c r="B4" s="4">
        <v>3</v>
      </c>
      <c r="C4" s="4">
        <f>180+24+8</f>
        <v>212</v>
      </c>
      <c r="D4" s="4">
        <v>9</v>
      </c>
      <c r="E4" s="4">
        <v>0</v>
      </c>
      <c r="F4" s="4"/>
    </row>
    <row r="5" spans="1:6">
      <c r="A5" s="10">
        <v>41743</v>
      </c>
      <c r="B5" s="4">
        <v>4</v>
      </c>
      <c r="C5" s="4">
        <v>0</v>
      </c>
      <c r="D5" s="4">
        <v>0</v>
      </c>
      <c r="E5" s="4">
        <v>0</v>
      </c>
    </row>
    <row r="6" spans="1:6">
      <c r="A6" s="10">
        <v>41748</v>
      </c>
      <c r="B6" s="4">
        <v>5</v>
      </c>
      <c r="C6" s="4"/>
      <c r="D6" s="4"/>
      <c r="E6" s="4"/>
    </row>
    <row r="7" spans="1:6">
      <c r="A7" s="10">
        <v>41750</v>
      </c>
      <c r="B7" s="4">
        <v>6</v>
      </c>
      <c r="C7" s="4"/>
      <c r="D7" s="4"/>
      <c r="E7" s="4"/>
    </row>
    <row r="8" spans="1:6">
      <c r="A8" s="4"/>
      <c r="B8" s="4" t="s">
        <v>43</v>
      </c>
      <c r="C8" s="4">
        <v>7</v>
      </c>
      <c r="D8" s="4">
        <v>0</v>
      </c>
      <c r="E8" s="4">
        <v>0</v>
      </c>
    </row>
    <row r="9" spans="1:6">
      <c r="A9" s="4"/>
      <c r="B9" s="4" t="s">
        <v>44</v>
      </c>
      <c r="C9" s="4">
        <v>1.1666666670000001</v>
      </c>
      <c r="D9" s="4">
        <v>0</v>
      </c>
      <c r="E9" s="4">
        <v>0</v>
      </c>
    </row>
    <row r="10" spans="1:6">
      <c r="A10" s="4"/>
      <c r="B10" s="4" t="s">
        <v>37</v>
      </c>
      <c r="C10" s="4">
        <v>2.857738033</v>
      </c>
      <c r="D10" s="4">
        <v>0</v>
      </c>
      <c r="E10" s="4">
        <v>0</v>
      </c>
    </row>
    <row r="11" spans="1:6">
      <c r="A11" s="4"/>
      <c r="B11" s="4" t="s">
        <v>38</v>
      </c>
      <c r="C11" s="4">
        <v>1.1666666670000001</v>
      </c>
      <c r="D11" s="4">
        <v>0</v>
      </c>
      <c r="E11" s="4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AI27"/>
  <sheetViews>
    <sheetView workbookViewId="0">
      <selection activeCell="B1" sqref="B1:E7"/>
    </sheetView>
  </sheetViews>
  <sheetFormatPr baseColWidth="10" defaultRowHeight="16"/>
  <sheetData>
    <row r="1" spans="1:34">
      <c r="A1" t="s">
        <v>5</v>
      </c>
      <c r="B1" t="s">
        <v>39</v>
      </c>
      <c r="C1" t="s">
        <v>40</v>
      </c>
      <c r="D1" t="s">
        <v>41</v>
      </c>
      <c r="E1" t="s">
        <v>42</v>
      </c>
      <c r="AD1" s="4" t="s">
        <v>5</v>
      </c>
      <c r="AE1" s="4" t="s">
        <v>32</v>
      </c>
      <c r="AF1" s="4" t="s">
        <v>28</v>
      </c>
      <c r="AG1" s="4" t="s">
        <v>29</v>
      </c>
      <c r="AH1" s="4" t="s">
        <v>30</v>
      </c>
    </row>
    <row r="2" spans="1:34">
      <c r="A2" s="3"/>
      <c r="B2">
        <v>1</v>
      </c>
      <c r="C2">
        <v>7</v>
      </c>
      <c r="D2">
        <v>0</v>
      </c>
      <c r="E2">
        <v>0</v>
      </c>
      <c r="AD2" s="8"/>
      <c r="AE2" s="4">
        <v>83</v>
      </c>
      <c r="AF2" s="4">
        <v>22</v>
      </c>
      <c r="AG2" s="4">
        <v>141</v>
      </c>
      <c r="AH2" s="4">
        <v>6</v>
      </c>
    </row>
    <row r="3" spans="1:34">
      <c r="A3" s="3"/>
      <c r="B3">
        <v>2</v>
      </c>
      <c r="C3">
        <v>30</v>
      </c>
      <c r="D3">
        <v>0</v>
      </c>
      <c r="E3">
        <v>0</v>
      </c>
      <c r="AD3" s="8"/>
      <c r="AE3" s="4">
        <v>12</v>
      </c>
      <c r="AF3" s="4">
        <v>2</v>
      </c>
      <c r="AG3" s="4">
        <v>0</v>
      </c>
      <c r="AH3" s="4">
        <v>1</v>
      </c>
    </row>
    <row r="4" spans="1:34">
      <c r="A4" s="3"/>
      <c r="B4">
        <v>3</v>
      </c>
      <c r="C4">
        <v>4</v>
      </c>
      <c r="D4">
        <v>43</v>
      </c>
      <c r="E4">
        <v>0</v>
      </c>
      <c r="AD4" s="8" t="s">
        <v>31</v>
      </c>
      <c r="AE4" s="4">
        <f>AVERAGE(AE2:AE3)</f>
        <v>47.5</v>
      </c>
      <c r="AF4" s="4">
        <f t="shared" ref="AF4:AH4" si="0">AVERAGE(AF2:AF3)</f>
        <v>12</v>
      </c>
      <c r="AG4" s="4">
        <f t="shared" si="0"/>
        <v>70.5</v>
      </c>
      <c r="AH4" s="4">
        <f t="shared" si="0"/>
        <v>3.5</v>
      </c>
    </row>
    <row r="5" spans="1:34">
      <c r="A5" s="2"/>
      <c r="B5">
        <v>4</v>
      </c>
      <c r="C5">
        <v>3</v>
      </c>
      <c r="D5">
        <v>0</v>
      </c>
      <c r="E5">
        <v>0</v>
      </c>
    </row>
    <row r="6" spans="1:34">
      <c r="A6" s="2"/>
      <c r="B6">
        <v>5</v>
      </c>
      <c r="C6">
        <f>68+26</f>
        <v>94</v>
      </c>
      <c r="D6">
        <v>0</v>
      </c>
      <c r="E6">
        <v>0</v>
      </c>
    </row>
    <row r="7" spans="1:34">
      <c r="A7" s="2"/>
      <c r="B7">
        <v>6</v>
      </c>
      <c r="C7">
        <f>92+21</f>
        <v>113</v>
      </c>
      <c r="D7">
        <v>0</v>
      </c>
      <c r="E7">
        <v>0</v>
      </c>
    </row>
    <row r="8" spans="1:34">
      <c r="B8" t="s">
        <v>43</v>
      </c>
      <c r="C8">
        <f>SUM(C2:C7)</f>
        <v>251</v>
      </c>
      <c r="D8">
        <f>SUM(D2:D7)</f>
        <v>43</v>
      </c>
      <c r="E8">
        <f>SUM(E2:E7)</f>
        <v>0</v>
      </c>
    </row>
    <row r="9" spans="1:34">
      <c r="B9" t="s">
        <v>44</v>
      </c>
      <c r="C9">
        <f>AVERAGE(C2:C7)</f>
        <v>41.833333333333336</v>
      </c>
      <c r="D9">
        <f>AVERAGE(D2:D7)</f>
        <v>7.166666666666667</v>
      </c>
      <c r="E9">
        <f>AVERAGE(E2:E7)</f>
        <v>0</v>
      </c>
    </row>
    <row r="10" spans="1:34">
      <c r="B10" t="s">
        <v>37</v>
      </c>
      <c r="C10">
        <f>STDEV(C2:C7)</f>
        <v>49.150449302795458</v>
      </c>
      <c r="D10">
        <f>STDEV(D2:D7)</f>
        <v>17.554676489946107</v>
      </c>
      <c r="E10">
        <f t="shared" ref="E10" si="1">STDEV(E2:E7)</f>
        <v>0</v>
      </c>
    </row>
    <row r="11" spans="1:34">
      <c r="B11" t="s">
        <v>38</v>
      </c>
      <c r="C11">
        <f>C10/SQRT(6)</f>
        <v>20.065586903397016</v>
      </c>
      <c r="D11">
        <f>D10/SQRT(6)</f>
        <v>7.1666666666666661</v>
      </c>
      <c r="E11">
        <f t="shared" ref="E11" si="2">E10/SQRT(6)</f>
        <v>0</v>
      </c>
    </row>
    <row r="16" spans="1:34">
      <c r="C16" s="1" t="s">
        <v>40</v>
      </c>
      <c r="D16" s="1" t="s">
        <v>41</v>
      </c>
      <c r="E16" s="1" t="s">
        <v>42</v>
      </c>
    </row>
    <row r="17" spans="2:35">
      <c r="B17" s="1" t="s">
        <v>43</v>
      </c>
      <c r="C17">
        <v>251</v>
      </c>
      <c r="D17">
        <v>43</v>
      </c>
      <c r="E17">
        <v>0</v>
      </c>
    </row>
    <row r="18" spans="2:35">
      <c r="B18" s="1" t="s">
        <v>44</v>
      </c>
      <c r="C18">
        <v>41.833333333333336</v>
      </c>
      <c r="D18">
        <v>7.166666666666667</v>
      </c>
      <c r="E18">
        <v>0</v>
      </c>
      <c r="AI18" s="2"/>
    </row>
    <row r="19" spans="2:35">
      <c r="B19" s="1" t="s">
        <v>37</v>
      </c>
      <c r="C19">
        <v>49.150449302795458</v>
      </c>
      <c r="D19">
        <v>17.554676489946107</v>
      </c>
      <c r="E19">
        <v>0</v>
      </c>
      <c r="AI19" s="2"/>
    </row>
    <row r="20" spans="2:35">
      <c r="B20" s="1" t="s">
        <v>38</v>
      </c>
      <c r="C20">
        <v>20.065586903397016</v>
      </c>
      <c r="D20">
        <v>7.1666666666666661</v>
      </c>
      <c r="E20">
        <v>0</v>
      </c>
      <c r="AI20" s="2"/>
    </row>
    <row r="21" spans="2:35">
      <c r="AI21" s="2"/>
    </row>
    <row r="22" spans="2:35">
      <c r="AI22" s="2"/>
    </row>
    <row r="23" spans="2:35">
      <c r="AI23" s="2"/>
    </row>
    <row r="24" spans="2:35">
      <c r="AI24" s="3"/>
    </row>
    <row r="25" spans="2:35">
      <c r="AI25" s="3"/>
    </row>
    <row r="26" spans="2:35">
      <c r="AI26" s="3"/>
    </row>
    <row r="27" spans="2:35">
      <c r="AI27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11"/>
  <sheetViews>
    <sheetView workbookViewId="0">
      <selection activeCell="B2" sqref="B2:E7"/>
    </sheetView>
  </sheetViews>
  <sheetFormatPr baseColWidth="10" defaultRowHeight="16"/>
  <sheetData>
    <row r="1" spans="1:5">
      <c r="A1" t="s">
        <v>5</v>
      </c>
      <c r="B1" t="s">
        <v>39</v>
      </c>
      <c r="C1" t="s">
        <v>40</v>
      </c>
      <c r="D1" t="s">
        <v>41</v>
      </c>
      <c r="E1" t="s">
        <v>42</v>
      </c>
    </row>
    <row r="2" spans="1:5">
      <c r="A2" s="3"/>
      <c r="B2">
        <v>1</v>
      </c>
      <c r="C2">
        <v>65</v>
      </c>
      <c r="D2">
        <v>18</v>
      </c>
      <c r="E2">
        <v>0</v>
      </c>
    </row>
    <row r="3" spans="1:5">
      <c r="A3" s="3"/>
      <c r="B3">
        <v>2</v>
      </c>
      <c r="C3">
        <v>21</v>
      </c>
      <c r="D3">
        <v>25</v>
      </c>
      <c r="E3">
        <v>0</v>
      </c>
    </row>
    <row r="4" spans="1:5">
      <c r="A4" s="3"/>
      <c r="B4">
        <v>3</v>
      </c>
      <c r="C4">
        <v>0</v>
      </c>
      <c r="D4">
        <v>0</v>
      </c>
      <c r="E4">
        <v>0</v>
      </c>
    </row>
    <row r="5" spans="1:5">
      <c r="A5" s="2"/>
      <c r="B5">
        <v>4</v>
      </c>
      <c r="C5">
        <v>81</v>
      </c>
      <c r="D5">
        <v>5</v>
      </c>
      <c r="E5">
        <v>35</v>
      </c>
    </row>
    <row r="6" spans="1:5">
      <c r="A6" s="2"/>
      <c r="B6">
        <v>5</v>
      </c>
      <c r="C6">
        <v>54</v>
      </c>
      <c r="D6">
        <v>27</v>
      </c>
      <c r="E6">
        <v>0</v>
      </c>
    </row>
    <row r="7" spans="1:5">
      <c r="A7" s="2"/>
      <c r="B7">
        <v>6</v>
      </c>
      <c r="C7">
        <v>4</v>
      </c>
      <c r="D7">
        <v>4</v>
      </c>
      <c r="E7">
        <v>37</v>
      </c>
    </row>
    <row r="8" spans="1:5">
      <c r="B8" t="s">
        <v>43</v>
      </c>
      <c r="C8">
        <f>SUM(C2:C7)</f>
        <v>225</v>
      </c>
      <c r="D8">
        <f>SUM(D2:D7)</f>
        <v>79</v>
      </c>
      <c r="E8">
        <f>SUM(E2:E7)</f>
        <v>72</v>
      </c>
    </row>
    <row r="9" spans="1:5">
      <c r="B9" t="s">
        <v>44</v>
      </c>
      <c r="C9">
        <f>AVERAGE(C2:C7)</f>
        <v>37.5</v>
      </c>
      <c r="D9">
        <f>AVERAGE(D2:D7)</f>
        <v>13.166666666666666</v>
      </c>
      <c r="E9">
        <f>AVERAGE(E2:E7)</f>
        <v>12</v>
      </c>
    </row>
    <row r="10" spans="1:5">
      <c r="B10" t="s">
        <v>37</v>
      </c>
      <c r="C10">
        <f>STDEV(C2:C7)</f>
        <v>33.827503602837737</v>
      </c>
      <c r="D10">
        <f>STDEV(D2:D7)</f>
        <v>11.651895410904899</v>
      </c>
      <c r="E10">
        <f t="shared" ref="E10" si="0">STDEV(E2:E7)</f>
        <v>18.601075237738275</v>
      </c>
    </row>
    <row r="11" spans="1:5">
      <c r="B11" t="s">
        <v>38</v>
      </c>
      <c r="C11">
        <f>C10/SQRT(6)</f>
        <v>13.810020516518675</v>
      </c>
      <c r="D11">
        <f>D10/SQRT(6)</f>
        <v>4.756866382165656</v>
      </c>
      <c r="E11">
        <f t="shared" ref="E11" si="1">E10/SQRT(6)</f>
        <v>7.5938571665963455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B36" sqref="B36"/>
    </sheetView>
  </sheetViews>
  <sheetFormatPr baseColWidth="10" defaultRowHeight="16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772D-3AF2-FB49-AB40-30212749B775}">
  <sheetPr>
    <tabColor rgb="FFFFFF00"/>
  </sheetPr>
  <dimension ref="A1:F157"/>
  <sheetViews>
    <sheetView tabSelected="1" workbookViewId="0">
      <selection activeCell="B4" sqref="B4"/>
    </sheetView>
  </sheetViews>
  <sheetFormatPr baseColWidth="10" defaultRowHeight="16"/>
  <cols>
    <col min="1" max="2" width="14.5" customWidth="1"/>
    <col min="6" max="6" width="15.83203125" customWidth="1"/>
    <col min="7" max="7" width="12.83203125" customWidth="1"/>
    <col min="8" max="8" width="10.83203125" customWidth="1"/>
  </cols>
  <sheetData>
    <row r="1" spans="1:6">
      <c r="A1" t="s">
        <v>54</v>
      </c>
      <c r="B1" t="s">
        <v>61</v>
      </c>
      <c r="C1" t="s">
        <v>56</v>
      </c>
      <c r="D1" t="s">
        <v>55</v>
      </c>
      <c r="E1" t="s">
        <v>59</v>
      </c>
      <c r="F1" t="s">
        <v>60</v>
      </c>
    </row>
    <row r="2" spans="1:6">
      <c r="A2" t="s">
        <v>10</v>
      </c>
      <c r="B2">
        <v>1</v>
      </c>
      <c r="C2">
        <v>2</v>
      </c>
      <c r="D2" s="4">
        <v>1</v>
      </c>
      <c r="E2" s="4">
        <v>1</v>
      </c>
      <c r="F2" s="4">
        <v>0</v>
      </c>
    </row>
    <row r="3" spans="1:6">
      <c r="A3" t="s">
        <v>10</v>
      </c>
      <c r="B3">
        <f>B2+1</f>
        <v>2</v>
      </c>
      <c r="C3">
        <v>2</v>
      </c>
      <c r="D3" s="4">
        <v>2</v>
      </c>
      <c r="E3" s="4">
        <v>1</v>
      </c>
      <c r="F3" s="4">
        <v>0</v>
      </c>
    </row>
    <row r="4" spans="1:6">
      <c r="A4" t="s">
        <v>10</v>
      </c>
      <c r="B4">
        <f t="shared" ref="B4:B67" si="0">B3+1</f>
        <v>3</v>
      </c>
      <c r="C4">
        <v>2</v>
      </c>
      <c r="D4" s="4">
        <v>3</v>
      </c>
      <c r="E4" s="4">
        <v>1</v>
      </c>
      <c r="F4" s="4">
        <v>0</v>
      </c>
    </row>
    <row r="5" spans="1:6">
      <c r="A5" t="s">
        <v>10</v>
      </c>
      <c r="B5">
        <f t="shared" si="0"/>
        <v>4</v>
      </c>
      <c r="C5">
        <v>2</v>
      </c>
      <c r="D5" s="4">
        <v>4</v>
      </c>
      <c r="E5" s="4">
        <v>1</v>
      </c>
      <c r="F5" s="4">
        <v>0</v>
      </c>
    </row>
    <row r="6" spans="1:6">
      <c r="A6" t="s">
        <v>10</v>
      </c>
      <c r="B6">
        <f t="shared" si="0"/>
        <v>5</v>
      </c>
      <c r="C6">
        <v>2</v>
      </c>
      <c r="D6" s="4">
        <v>5</v>
      </c>
      <c r="E6" s="4">
        <v>1</v>
      </c>
      <c r="F6" s="4">
        <v>0</v>
      </c>
    </row>
    <row r="7" spans="1:6">
      <c r="A7" t="s">
        <v>10</v>
      </c>
      <c r="B7">
        <f t="shared" si="0"/>
        <v>6</v>
      </c>
      <c r="C7">
        <v>2</v>
      </c>
      <c r="D7" s="4">
        <v>6</v>
      </c>
      <c r="E7" s="4">
        <v>1</v>
      </c>
      <c r="F7" s="4">
        <v>0</v>
      </c>
    </row>
    <row r="8" spans="1:6">
      <c r="A8" t="s">
        <v>11</v>
      </c>
      <c r="B8">
        <f t="shared" si="0"/>
        <v>7</v>
      </c>
      <c r="C8">
        <v>3</v>
      </c>
      <c r="D8" s="4">
        <v>1</v>
      </c>
      <c r="E8" s="4">
        <v>1</v>
      </c>
      <c r="F8" s="4">
        <v>137</v>
      </c>
    </row>
    <row r="9" spans="1:6">
      <c r="A9" t="s">
        <v>11</v>
      </c>
      <c r="B9">
        <f t="shared" si="0"/>
        <v>8</v>
      </c>
      <c r="C9">
        <v>3</v>
      </c>
      <c r="D9" s="4">
        <v>2</v>
      </c>
      <c r="E9" s="4">
        <v>1</v>
      </c>
      <c r="F9" s="4">
        <v>157</v>
      </c>
    </row>
    <row r="10" spans="1:6">
      <c r="A10" t="s">
        <v>11</v>
      </c>
      <c r="B10">
        <f t="shared" si="0"/>
        <v>9</v>
      </c>
      <c r="C10">
        <v>3</v>
      </c>
      <c r="D10" s="4">
        <v>3</v>
      </c>
      <c r="E10" s="4">
        <v>1</v>
      </c>
      <c r="F10" s="4">
        <v>159</v>
      </c>
    </row>
    <row r="11" spans="1:6">
      <c r="A11" t="s">
        <v>11</v>
      </c>
      <c r="B11">
        <f t="shared" si="0"/>
        <v>10</v>
      </c>
      <c r="C11">
        <v>3</v>
      </c>
      <c r="D11" s="4">
        <v>4</v>
      </c>
      <c r="E11" s="4">
        <v>1</v>
      </c>
      <c r="F11" s="4">
        <v>210</v>
      </c>
    </row>
    <row r="12" spans="1:6">
      <c r="A12" t="s">
        <v>11</v>
      </c>
      <c r="B12">
        <f t="shared" si="0"/>
        <v>11</v>
      </c>
      <c r="C12">
        <v>3</v>
      </c>
      <c r="D12" s="4">
        <v>5</v>
      </c>
      <c r="E12" s="4">
        <v>1</v>
      </c>
      <c r="F12" s="4">
        <v>193</v>
      </c>
    </row>
    <row r="13" spans="1:6">
      <c r="A13" t="s">
        <v>11</v>
      </c>
      <c r="B13">
        <f t="shared" si="0"/>
        <v>12</v>
      </c>
      <c r="C13">
        <v>3</v>
      </c>
      <c r="D13" s="4">
        <v>6</v>
      </c>
      <c r="E13" s="4">
        <v>1</v>
      </c>
      <c r="F13" s="4">
        <v>192</v>
      </c>
    </row>
    <row r="14" spans="1:6">
      <c r="A14" t="s">
        <v>12</v>
      </c>
      <c r="B14">
        <f t="shared" si="0"/>
        <v>13</v>
      </c>
      <c r="C14">
        <v>4</v>
      </c>
      <c r="D14" s="4">
        <v>1</v>
      </c>
      <c r="E14" s="4">
        <v>1</v>
      </c>
      <c r="F14" s="4">
        <v>7</v>
      </c>
    </row>
    <row r="15" spans="1:6">
      <c r="A15" t="s">
        <v>12</v>
      </c>
      <c r="B15">
        <f t="shared" si="0"/>
        <v>14</v>
      </c>
      <c r="C15">
        <v>4</v>
      </c>
      <c r="D15" s="4">
        <v>2</v>
      </c>
      <c r="E15" s="4">
        <v>1</v>
      </c>
      <c r="F15" s="4">
        <v>0</v>
      </c>
    </row>
    <row r="16" spans="1:6">
      <c r="A16" t="s">
        <v>12</v>
      </c>
      <c r="B16">
        <f t="shared" si="0"/>
        <v>15</v>
      </c>
      <c r="C16">
        <v>4</v>
      </c>
      <c r="D16" s="4">
        <v>3</v>
      </c>
      <c r="E16" s="4">
        <v>1</v>
      </c>
      <c r="F16" s="4">
        <v>0</v>
      </c>
    </row>
    <row r="17" spans="1:6">
      <c r="A17" t="s">
        <v>12</v>
      </c>
      <c r="B17">
        <f t="shared" si="0"/>
        <v>16</v>
      </c>
      <c r="C17">
        <v>4</v>
      </c>
      <c r="D17" s="4">
        <v>4</v>
      </c>
      <c r="E17" s="4">
        <v>1</v>
      </c>
      <c r="F17" s="4">
        <v>0</v>
      </c>
    </row>
    <row r="18" spans="1:6">
      <c r="A18" t="s">
        <v>12</v>
      </c>
      <c r="B18">
        <f t="shared" si="0"/>
        <v>17</v>
      </c>
      <c r="C18">
        <v>4</v>
      </c>
      <c r="D18" s="4">
        <v>5</v>
      </c>
      <c r="E18" s="4">
        <v>1</v>
      </c>
      <c r="F18" s="4">
        <v>0</v>
      </c>
    </row>
    <row r="19" spans="1:6">
      <c r="A19" t="s">
        <v>12</v>
      </c>
      <c r="B19">
        <f t="shared" si="0"/>
        <v>18</v>
      </c>
      <c r="C19">
        <v>4</v>
      </c>
      <c r="D19" s="4">
        <v>6</v>
      </c>
      <c r="E19" s="4">
        <v>1</v>
      </c>
      <c r="F19" s="4">
        <v>0</v>
      </c>
    </row>
    <row r="20" spans="1:6">
      <c r="A20" t="s">
        <v>13</v>
      </c>
      <c r="B20">
        <f t="shared" si="0"/>
        <v>19</v>
      </c>
      <c r="C20">
        <v>6</v>
      </c>
      <c r="D20" s="4">
        <v>1</v>
      </c>
      <c r="E20" s="4">
        <v>1</v>
      </c>
      <c r="F20" s="4">
        <v>7</v>
      </c>
    </row>
    <row r="21" spans="1:6">
      <c r="A21" t="s">
        <v>13</v>
      </c>
      <c r="B21">
        <f t="shared" si="0"/>
        <v>20</v>
      </c>
      <c r="C21">
        <v>6</v>
      </c>
      <c r="D21" s="4">
        <v>2</v>
      </c>
      <c r="E21" s="4">
        <v>1</v>
      </c>
      <c r="F21" s="4">
        <v>0</v>
      </c>
    </row>
    <row r="22" spans="1:6">
      <c r="A22" t="s">
        <v>13</v>
      </c>
      <c r="B22">
        <f t="shared" si="0"/>
        <v>21</v>
      </c>
      <c r="C22">
        <v>6</v>
      </c>
      <c r="D22" s="4">
        <v>3</v>
      </c>
      <c r="E22" s="4">
        <v>1</v>
      </c>
      <c r="F22" s="4">
        <v>0</v>
      </c>
    </row>
    <row r="23" spans="1:6">
      <c r="A23" t="s">
        <v>13</v>
      </c>
      <c r="B23">
        <f t="shared" si="0"/>
        <v>22</v>
      </c>
      <c r="C23">
        <v>6</v>
      </c>
      <c r="D23" s="4">
        <v>4</v>
      </c>
      <c r="E23" s="4">
        <v>1</v>
      </c>
      <c r="F23" s="4">
        <v>25</v>
      </c>
    </row>
    <row r="24" spans="1:6">
      <c r="A24" t="s">
        <v>13</v>
      </c>
      <c r="B24">
        <f t="shared" si="0"/>
        <v>23</v>
      </c>
      <c r="C24">
        <v>6</v>
      </c>
      <c r="D24" s="4">
        <v>5</v>
      </c>
      <c r="E24" s="4">
        <v>1</v>
      </c>
      <c r="F24" s="4">
        <v>67</v>
      </c>
    </row>
    <row r="25" spans="1:6">
      <c r="A25" t="s">
        <v>13</v>
      </c>
      <c r="B25">
        <f t="shared" si="0"/>
        <v>24</v>
      </c>
      <c r="C25">
        <v>6</v>
      </c>
      <c r="D25" s="4">
        <v>6</v>
      </c>
      <c r="E25" s="4">
        <v>1</v>
      </c>
      <c r="F25" s="4">
        <v>0</v>
      </c>
    </row>
    <row r="26" spans="1:6">
      <c r="A26" t="s">
        <v>14</v>
      </c>
      <c r="B26">
        <f t="shared" si="0"/>
        <v>25</v>
      </c>
      <c r="C26">
        <v>7</v>
      </c>
      <c r="D26" s="4">
        <v>1</v>
      </c>
      <c r="E26" s="4">
        <v>1</v>
      </c>
      <c r="F26" s="4">
        <v>162</v>
      </c>
    </row>
    <row r="27" spans="1:6">
      <c r="A27" t="s">
        <v>14</v>
      </c>
      <c r="B27">
        <f t="shared" si="0"/>
        <v>26</v>
      </c>
      <c r="C27">
        <v>7</v>
      </c>
      <c r="D27" s="4">
        <v>2</v>
      </c>
      <c r="E27" s="4">
        <v>1</v>
      </c>
      <c r="F27" s="4">
        <v>267</v>
      </c>
    </row>
    <row r="28" spans="1:6">
      <c r="A28" t="s">
        <v>14</v>
      </c>
      <c r="B28">
        <f t="shared" si="0"/>
        <v>27</v>
      </c>
      <c r="C28">
        <v>7</v>
      </c>
      <c r="D28" s="4">
        <v>3</v>
      </c>
      <c r="E28" s="4">
        <v>1</v>
      </c>
      <c r="F28" s="4">
        <v>224</v>
      </c>
    </row>
    <row r="29" spans="1:6">
      <c r="A29" t="s">
        <v>14</v>
      </c>
      <c r="B29">
        <f t="shared" si="0"/>
        <v>28</v>
      </c>
      <c r="C29">
        <v>7</v>
      </c>
      <c r="D29" s="4">
        <v>4</v>
      </c>
      <c r="E29" s="4">
        <v>1</v>
      </c>
      <c r="F29" s="4">
        <v>237</v>
      </c>
    </row>
    <row r="30" spans="1:6">
      <c r="A30" t="s">
        <v>14</v>
      </c>
      <c r="B30">
        <f t="shared" si="0"/>
        <v>29</v>
      </c>
      <c r="C30">
        <v>7</v>
      </c>
      <c r="D30" s="4">
        <v>5</v>
      </c>
      <c r="E30" s="4">
        <v>1</v>
      </c>
      <c r="F30" s="4">
        <v>128</v>
      </c>
    </row>
    <row r="31" spans="1:6">
      <c r="A31" t="s">
        <v>14</v>
      </c>
      <c r="B31">
        <f t="shared" si="0"/>
        <v>30</v>
      </c>
      <c r="C31">
        <v>7</v>
      </c>
      <c r="D31" s="4">
        <v>6</v>
      </c>
      <c r="E31" s="4">
        <v>1</v>
      </c>
      <c r="F31" s="4">
        <v>207</v>
      </c>
    </row>
    <row r="32" spans="1:6">
      <c r="A32" t="s">
        <v>57</v>
      </c>
      <c r="B32">
        <f t="shared" si="0"/>
        <v>31</v>
      </c>
      <c r="C32">
        <v>8</v>
      </c>
      <c r="D32" s="4">
        <v>1</v>
      </c>
      <c r="E32" s="4">
        <v>1</v>
      </c>
      <c r="F32" s="4">
        <v>2.6</v>
      </c>
    </row>
    <row r="33" spans="1:6">
      <c r="A33" t="s">
        <v>57</v>
      </c>
      <c r="B33">
        <f t="shared" si="0"/>
        <v>32</v>
      </c>
      <c r="C33">
        <v>8</v>
      </c>
      <c r="D33" s="4">
        <v>2</v>
      </c>
      <c r="E33" s="4">
        <v>1</v>
      </c>
      <c r="F33" s="4">
        <v>135.5</v>
      </c>
    </row>
    <row r="34" spans="1:6">
      <c r="A34" t="s">
        <v>57</v>
      </c>
      <c r="B34">
        <f t="shared" si="0"/>
        <v>33</v>
      </c>
      <c r="C34">
        <v>8</v>
      </c>
      <c r="D34" s="4">
        <v>3</v>
      </c>
      <c r="E34" s="4">
        <v>1</v>
      </c>
      <c r="F34" s="4">
        <v>0</v>
      </c>
    </row>
    <row r="35" spans="1:6">
      <c r="A35" t="s">
        <v>57</v>
      </c>
      <c r="B35">
        <f t="shared" si="0"/>
        <v>34</v>
      </c>
      <c r="C35">
        <v>8</v>
      </c>
      <c r="D35" s="4">
        <v>4</v>
      </c>
      <c r="E35" s="4">
        <v>1</v>
      </c>
      <c r="F35" s="4">
        <f>137+15</f>
        <v>152</v>
      </c>
    </row>
    <row r="36" spans="1:6">
      <c r="A36" t="s">
        <v>57</v>
      </c>
      <c r="B36">
        <f t="shared" si="0"/>
        <v>35</v>
      </c>
      <c r="C36">
        <v>8</v>
      </c>
      <c r="D36" s="4">
        <v>5</v>
      </c>
      <c r="E36" s="4">
        <v>1</v>
      </c>
      <c r="F36" s="4">
        <v>0</v>
      </c>
    </row>
    <row r="37" spans="1:6">
      <c r="A37" t="s">
        <v>57</v>
      </c>
      <c r="B37">
        <f t="shared" si="0"/>
        <v>36</v>
      </c>
      <c r="C37">
        <v>8</v>
      </c>
      <c r="D37" s="4">
        <v>6</v>
      </c>
      <c r="E37" s="4">
        <v>1</v>
      </c>
      <c r="F37" s="4">
        <f>105+12</f>
        <v>117</v>
      </c>
    </row>
    <row r="38" spans="1:6">
      <c r="A38" t="s">
        <v>58</v>
      </c>
      <c r="B38">
        <f t="shared" si="0"/>
        <v>37</v>
      </c>
      <c r="C38">
        <v>9</v>
      </c>
      <c r="D38" s="4">
        <v>1</v>
      </c>
      <c r="E38" s="4">
        <v>1</v>
      </c>
      <c r="F38" s="4">
        <f>91+15</f>
        <v>106</v>
      </c>
    </row>
    <row r="39" spans="1:6">
      <c r="A39" t="s">
        <v>58</v>
      </c>
      <c r="B39">
        <f t="shared" si="0"/>
        <v>38</v>
      </c>
      <c r="C39">
        <v>9</v>
      </c>
      <c r="D39" s="4">
        <v>2</v>
      </c>
      <c r="E39" s="4">
        <v>1</v>
      </c>
      <c r="F39" s="4">
        <f>210+13</f>
        <v>223</v>
      </c>
    </row>
    <row r="40" spans="1:6">
      <c r="A40" t="s">
        <v>58</v>
      </c>
      <c r="B40">
        <f t="shared" si="0"/>
        <v>39</v>
      </c>
      <c r="C40">
        <v>9</v>
      </c>
      <c r="D40" s="4">
        <v>3</v>
      </c>
      <c r="E40" s="4">
        <v>1</v>
      </c>
      <c r="F40" s="4">
        <f>180+24+8</f>
        <v>212</v>
      </c>
    </row>
    <row r="41" spans="1:6">
      <c r="A41" t="s">
        <v>58</v>
      </c>
      <c r="B41">
        <f t="shared" si="0"/>
        <v>40</v>
      </c>
      <c r="C41">
        <v>9</v>
      </c>
      <c r="D41" s="4">
        <v>4</v>
      </c>
      <c r="E41" s="4">
        <v>1</v>
      </c>
      <c r="F41" s="4">
        <v>0</v>
      </c>
    </row>
    <row r="42" spans="1:6">
      <c r="A42" t="s">
        <v>34</v>
      </c>
      <c r="B42">
        <f t="shared" si="0"/>
        <v>41</v>
      </c>
      <c r="C42">
        <v>10</v>
      </c>
      <c r="D42" s="4">
        <v>1</v>
      </c>
      <c r="E42" s="4">
        <v>1</v>
      </c>
      <c r="F42" s="4">
        <v>7</v>
      </c>
    </row>
    <row r="43" spans="1:6">
      <c r="A43" t="s">
        <v>34</v>
      </c>
      <c r="B43">
        <f t="shared" si="0"/>
        <v>42</v>
      </c>
      <c r="C43">
        <v>10</v>
      </c>
      <c r="D43" s="4">
        <v>2</v>
      </c>
      <c r="E43" s="4">
        <v>1</v>
      </c>
      <c r="F43" s="4">
        <v>30</v>
      </c>
    </row>
    <row r="44" spans="1:6">
      <c r="A44" t="s">
        <v>34</v>
      </c>
      <c r="B44">
        <f t="shared" si="0"/>
        <v>43</v>
      </c>
      <c r="C44">
        <v>10</v>
      </c>
      <c r="D44" s="4">
        <v>3</v>
      </c>
      <c r="E44" s="4">
        <v>1</v>
      </c>
      <c r="F44" s="4">
        <v>4</v>
      </c>
    </row>
    <row r="45" spans="1:6">
      <c r="A45" t="s">
        <v>34</v>
      </c>
      <c r="B45">
        <f t="shared" si="0"/>
        <v>44</v>
      </c>
      <c r="C45">
        <v>10</v>
      </c>
      <c r="D45" s="4">
        <v>4</v>
      </c>
      <c r="E45" s="4">
        <v>1</v>
      </c>
      <c r="F45" s="4">
        <v>3</v>
      </c>
    </row>
    <row r="46" spans="1:6">
      <c r="A46" t="s">
        <v>34</v>
      </c>
      <c r="B46">
        <f t="shared" si="0"/>
        <v>45</v>
      </c>
      <c r="C46">
        <v>10</v>
      </c>
      <c r="D46" s="4">
        <v>5</v>
      </c>
      <c r="E46" s="4">
        <v>1</v>
      </c>
      <c r="F46" s="4">
        <v>94</v>
      </c>
    </row>
    <row r="47" spans="1:6">
      <c r="A47" t="s">
        <v>34</v>
      </c>
      <c r="B47">
        <f t="shared" si="0"/>
        <v>46</v>
      </c>
      <c r="C47">
        <v>10</v>
      </c>
      <c r="D47" s="4">
        <v>6</v>
      </c>
      <c r="E47" s="4">
        <v>1</v>
      </c>
      <c r="F47" s="4">
        <v>113</v>
      </c>
    </row>
    <row r="48" spans="1:6">
      <c r="A48" t="s">
        <v>35</v>
      </c>
      <c r="B48">
        <f t="shared" si="0"/>
        <v>47</v>
      </c>
      <c r="C48">
        <v>11</v>
      </c>
      <c r="D48" s="4">
        <v>1</v>
      </c>
      <c r="E48" s="4">
        <v>1</v>
      </c>
      <c r="F48" s="4">
        <v>65</v>
      </c>
    </row>
    <row r="49" spans="1:6">
      <c r="A49" t="s">
        <v>35</v>
      </c>
      <c r="B49">
        <f t="shared" si="0"/>
        <v>48</v>
      </c>
      <c r="C49">
        <v>11</v>
      </c>
      <c r="D49" s="4">
        <v>2</v>
      </c>
      <c r="E49" s="4">
        <v>1</v>
      </c>
      <c r="F49" s="4">
        <v>21</v>
      </c>
    </row>
    <row r="50" spans="1:6">
      <c r="A50" t="s">
        <v>35</v>
      </c>
      <c r="B50">
        <f t="shared" si="0"/>
        <v>49</v>
      </c>
      <c r="C50">
        <v>11</v>
      </c>
      <c r="D50" s="4">
        <v>3</v>
      </c>
      <c r="E50" s="4">
        <v>1</v>
      </c>
      <c r="F50" s="4">
        <v>0</v>
      </c>
    </row>
    <row r="51" spans="1:6">
      <c r="A51" t="s">
        <v>35</v>
      </c>
      <c r="B51">
        <f t="shared" si="0"/>
        <v>50</v>
      </c>
      <c r="C51">
        <v>11</v>
      </c>
      <c r="D51" s="4">
        <v>4</v>
      </c>
      <c r="E51" s="4">
        <v>1</v>
      </c>
      <c r="F51" s="4">
        <v>81</v>
      </c>
    </row>
    <row r="52" spans="1:6">
      <c r="A52" t="s">
        <v>35</v>
      </c>
      <c r="B52">
        <f t="shared" si="0"/>
        <v>51</v>
      </c>
      <c r="C52">
        <v>11</v>
      </c>
      <c r="D52" s="4">
        <v>5</v>
      </c>
      <c r="E52" s="4">
        <v>1</v>
      </c>
      <c r="F52" s="4">
        <v>54</v>
      </c>
    </row>
    <row r="53" spans="1:6">
      <c r="A53" t="s">
        <v>35</v>
      </c>
      <c r="B53">
        <f t="shared" si="0"/>
        <v>52</v>
      </c>
      <c r="C53">
        <v>11</v>
      </c>
      <c r="D53" s="4">
        <v>6</v>
      </c>
      <c r="E53" s="4">
        <v>1</v>
      </c>
      <c r="F53" s="4">
        <v>4</v>
      </c>
    </row>
    <row r="54" spans="1:6">
      <c r="A54" t="s">
        <v>10</v>
      </c>
      <c r="B54">
        <f t="shared" si="0"/>
        <v>53</v>
      </c>
      <c r="C54">
        <v>2</v>
      </c>
      <c r="D54" s="4">
        <v>1</v>
      </c>
      <c r="E54" s="4">
        <v>2</v>
      </c>
      <c r="F54" s="4">
        <v>0</v>
      </c>
    </row>
    <row r="55" spans="1:6">
      <c r="A55" t="s">
        <v>10</v>
      </c>
      <c r="B55">
        <f t="shared" si="0"/>
        <v>54</v>
      </c>
      <c r="C55">
        <v>2</v>
      </c>
      <c r="D55" s="4">
        <v>2</v>
      </c>
      <c r="E55" s="4">
        <v>2</v>
      </c>
      <c r="F55" s="4">
        <v>0</v>
      </c>
    </row>
    <row r="56" spans="1:6">
      <c r="A56" t="s">
        <v>10</v>
      </c>
      <c r="B56">
        <f t="shared" si="0"/>
        <v>55</v>
      </c>
      <c r="C56">
        <v>2</v>
      </c>
      <c r="D56" s="4">
        <v>3</v>
      </c>
      <c r="E56" s="4">
        <v>2</v>
      </c>
      <c r="F56" s="4">
        <v>0</v>
      </c>
    </row>
    <row r="57" spans="1:6">
      <c r="A57" t="s">
        <v>10</v>
      </c>
      <c r="B57">
        <f t="shared" si="0"/>
        <v>56</v>
      </c>
      <c r="C57">
        <v>2</v>
      </c>
      <c r="D57" s="4">
        <v>4</v>
      </c>
      <c r="E57" s="4">
        <v>2</v>
      </c>
      <c r="F57" s="4">
        <v>0</v>
      </c>
    </row>
    <row r="58" spans="1:6">
      <c r="A58" t="s">
        <v>10</v>
      </c>
      <c r="B58">
        <f t="shared" si="0"/>
        <v>57</v>
      </c>
      <c r="C58">
        <v>2</v>
      </c>
      <c r="D58" s="4">
        <v>5</v>
      </c>
      <c r="E58" s="4">
        <v>2</v>
      </c>
      <c r="F58" s="4">
        <v>0</v>
      </c>
    </row>
    <row r="59" spans="1:6">
      <c r="A59" t="s">
        <v>10</v>
      </c>
      <c r="B59">
        <f t="shared" si="0"/>
        <v>58</v>
      </c>
      <c r="C59">
        <v>2</v>
      </c>
      <c r="D59" s="4">
        <v>6</v>
      </c>
      <c r="E59" s="4">
        <v>2</v>
      </c>
      <c r="F59" s="4">
        <v>0</v>
      </c>
    </row>
    <row r="60" spans="1:6">
      <c r="A60" t="s">
        <v>11</v>
      </c>
      <c r="B60">
        <f t="shared" si="0"/>
        <v>59</v>
      </c>
      <c r="C60">
        <v>3</v>
      </c>
      <c r="D60" s="4">
        <v>1</v>
      </c>
      <c r="E60" s="4">
        <v>2</v>
      </c>
      <c r="F60" s="4">
        <v>0</v>
      </c>
    </row>
    <row r="61" spans="1:6">
      <c r="A61" t="s">
        <v>11</v>
      </c>
      <c r="B61">
        <f t="shared" si="0"/>
        <v>60</v>
      </c>
      <c r="C61">
        <v>3</v>
      </c>
      <c r="D61" s="4">
        <v>2</v>
      </c>
      <c r="E61" s="4">
        <v>2</v>
      </c>
      <c r="F61" s="4">
        <v>0</v>
      </c>
    </row>
    <row r="62" spans="1:6">
      <c r="A62" t="s">
        <v>11</v>
      </c>
      <c r="B62">
        <f t="shared" si="0"/>
        <v>61</v>
      </c>
      <c r="C62">
        <v>3</v>
      </c>
      <c r="D62" s="4">
        <v>3</v>
      </c>
      <c r="E62" s="4">
        <v>2</v>
      </c>
      <c r="F62" s="4">
        <v>0</v>
      </c>
    </row>
    <row r="63" spans="1:6">
      <c r="A63" t="s">
        <v>11</v>
      </c>
      <c r="B63">
        <f t="shared" si="0"/>
        <v>62</v>
      </c>
      <c r="C63">
        <v>3</v>
      </c>
      <c r="D63" s="4">
        <v>4</v>
      </c>
      <c r="E63" s="4">
        <v>2</v>
      </c>
      <c r="F63" s="4">
        <v>20</v>
      </c>
    </row>
    <row r="64" spans="1:6">
      <c r="A64" t="s">
        <v>11</v>
      </c>
      <c r="B64">
        <f t="shared" si="0"/>
        <v>63</v>
      </c>
      <c r="C64">
        <v>3</v>
      </c>
      <c r="D64" s="4">
        <v>5</v>
      </c>
      <c r="E64" s="4">
        <v>2</v>
      </c>
      <c r="F64" s="4">
        <v>0</v>
      </c>
    </row>
    <row r="65" spans="1:6">
      <c r="A65" t="s">
        <v>11</v>
      </c>
      <c r="B65">
        <f t="shared" si="0"/>
        <v>64</v>
      </c>
      <c r="C65">
        <v>3</v>
      </c>
      <c r="D65" s="4">
        <v>6</v>
      </c>
      <c r="E65" s="4">
        <v>2</v>
      </c>
      <c r="F65" s="4">
        <v>0</v>
      </c>
    </row>
    <row r="66" spans="1:6">
      <c r="A66" t="s">
        <v>12</v>
      </c>
      <c r="B66">
        <f t="shared" si="0"/>
        <v>65</v>
      </c>
      <c r="C66">
        <v>4</v>
      </c>
      <c r="D66" s="4">
        <v>1</v>
      </c>
      <c r="E66" s="4">
        <v>2</v>
      </c>
      <c r="F66" s="4">
        <v>0</v>
      </c>
    </row>
    <row r="67" spans="1:6">
      <c r="A67" t="s">
        <v>12</v>
      </c>
      <c r="B67">
        <f t="shared" si="0"/>
        <v>66</v>
      </c>
      <c r="C67">
        <v>4</v>
      </c>
      <c r="D67" s="4">
        <v>2</v>
      </c>
      <c r="E67" s="4">
        <v>2</v>
      </c>
      <c r="F67" s="4">
        <v>0</v>
      </c>
    </row>
    <row r="68" spans="1:6">
      <c r="A68" t="s">
        <v>12</v>
      </c>
      <c r="B68">
        <f t="shared" ref="B68:B131" si="1">B67+1</f>
        <v>67</v>
      </c>
      <c r="C68">
        <v>4</v>
      </c>
      <c r="D68" s="4">
        <v>3</v>
      </c>
      <c r="E68" s="4">
        <v>2</v>
      </c>
      <c r="F68" s="4">
        <v>0</v>
      </c>
    </row>
    <row r="69" spans="1:6">
      <c r="A69" t="s">
        <v>12</v>
      </c>
      <c r="B69">
        <f t="shared" si="1"/>
        <v>68</v>
      </c>
      <c r="C69">
        <v>4</v>
      </c>
      <c r="D69" s="4">
        <v>4</v>
      </c>
      <c r="E69" s="4">
        <v>2</v>
      </c>
      <c r="F69" s="4">
        <v>0</v>
      </c>
    </row>
    <row r="70" spans="1:6">
      <c r="A70" t="s">
        <v>12</v>
      </c>
      <c r="B70">
        <f t="shared" si="1"/>
        <v>69</v>
      </c>
      <c r="C70">
        <v>4</v>
      </c>
      <c r="D70" s="4">
        <v>5</v>
      </c>
      <c r="E70" s="4">
        <v>2</v>
      </c>
      <c r="F70" s="4">
        <v>0</v>
      </c>
    </row>
    <row r="71" spans="1:6">
      <c r="A71" t="s">
        <v>12</v>
      </c>
      <c r="B71">
        <f t="shared" si="1"/>
        <v>70</v>
      </c>
      <c r="C71">
        <v>4</v>
      </c>
      <c r="D71" s="4">
        <v>6</v>
      </c>
      <c r="E71" s="4">
        <v>2</v>
      </c>
      <c r="F71" s="4">
        <v>0</v>
      </c>
    </row>
    <row r="72" spans="1:6">
      <c r="A72" t="s">
        <v>13</v>
      </c>
      <c r="B72">
        <f t="shared" si="1"/>
        <v>71</v>
      </c>
      <c r="C72">
        <v>6</v>
      </c>
      <c r="D72" s="4">
        <v>1</v>
      </c>
      <c r="E72" s="4">
        <v>2</v>
      </c>
      <c r="F72" s="4">
        <v>0</v>
      </c>
    </row>
    <row r="73" spans="1:6">
      <c r="A73" t="s">
        <v>13</v>
      </c>
      <c r="B73">
        <f t="shared" si="1"/>
        <v>72</v>
      </c>
      <c r="C73">
        <v>6</v>
      </c>
      <c r="D73" s="4">
        <v>2</v>
      </c>
      <c r="E73" s="4">
        <v>2</v>
      </c>
      <c r="F73" s="4">
        <v>0</v>
      </c>
    </row>
    <row r="74" spans="1:6">
      <c r="A74" t="s">
        <v>13</v>
      </c>
      <c r="B74">
        <f t="shared" si="1"/>
        <v>73</v>
      </c>
      <c r="C74">
        <v>6</v>
      </c>
      <c r="D74" s="4">
        <v>3</v>
      </c>
      <c r="E74" s="4">
        <v>2</v>
      </c>
      <c r="F74" s="4">
        <v>0</v>
      </c>
    </row>
    <row r="75" spans="1:6">
      <c r="A75" t="s">
        <v>13</v>
      </c>
      <c r="B75">
        <f t="shared" si="1"/>
        <v>74</v>
      </c>
      <c r="C75">
        <v>6</v>
      </c>
      <c r="D75" s="4">
        <v>4</v>
      </c>
      <c r="E75" s="4">
        <v>2</v>
      </c>
      <c r="F75" s="4">
        <v>0</v>
      </c>
    </row>
    <row r="76" spans="1:6">
      <c r="A76" t="s">
        <v>13</v>
      </c>
      <c r="B76">
        <f t="shared" si="1"/>
        <v>75</v>
      </c>
      <c r="C76">
        <v>6</v>
      </c>
      <c r="D76" s="4">
        <v>5</v>
      </c>
      <c r="E76" s="4">
        <v>2</v>
      </c>
      <c r="F76" s="4">
        <v>0</v>
      </c>
    </row>
    <row r="77" spans="1:6">
      <c r="A77" t="s">
        <v>13</v>
      </c>
      <c r="B77">
        <f t="shared" si="1"/>
        <v>76</v>
      </c>
      <c r="C77">
        <v>6</v>
      </c>
      <c r="D77" s="4">
        <v>6</v>
      </c>
      <c r="E77" s="4">
        <v>2</v>
      </c>
      <c r="F77" s="4">
        <v>0</v>
      </c>
    </row>
    <row r="78" spans="1:6">
      <c r="A78" t="s">
        <v>14</v>
      </c>
      <c r="B78">
        <f t="shared" si="1"/>
        <v>77</v>
      </c>
      <c r="C78">
        <v>7</v>
      </c>
      <c r="D78" s="4">
        <v>1</v>
      </c>
      <c r="E78" s="4">
        <v>2</v>
      </c>
      <c r="F78" s="4">
        <v>0</v>
      </c>
    </row>
    <row r="79" spans="1:6">
      <c r="A79" t="s">
        <v>14</v>
      </c>
      <c r="B79">
        <f t="shared" si="1"/>
        <v>78</v>
      </c>
      <c r="C79">
        <v>7</v>
      </c>
      <c r="D79" s="4">
        <v>2</v>
      </c>
      <c r="E79" s="4">
        <v>2</v>
      </c>
      <c r="F79" s="4">
        <v>95</v>
      </c>
    </row>
    <row r="80" spans="1:6">
      <c r="A80" t="s">
        <v>14</v>
      </c>
      <c r="B80">
        <f t="shared" si="1"/>
        <v>79</v>
      </c>
      <c r="C80">
        <v>7</v>
      </c>
      <c r="D80" s="4">
        <v>3</v>
      </c>
      <c r="E80" s="4">
        <v>2</v>
      </c>
      <c r="F80" s="4">
        <v>8</v>
      </c>
    </row>
    <row r="81" spans="1:6">
      <c r="A81" t="s">
        <v>14</v>
      </c>
      <c r="B81">
        <f t="shared" si="1"/>
        <v>80</v>
      </c>
      <c r="C81">
        <v>7</v>
      </c>
      <c r="D81" s="4">
        <v>4</v>
      </c>
      <c r="E81" s="4">
        <v>2</v>
      </c>
      <c r="F81" s="4">
        <v>137</v>
      </c>
    </row>
    <row r="82" spans="1:6">
      <c r="A82" t="s">
        <v>14</v>
      </c>
      <c r="B82">
        <f t="shared" si="1"/>
        <v>81</v>
      </c>
      <c r="C82">
        <v>7</v>
      </c>
      <c r="D82" s="4">
        <v>5</v>
      </c>
      <c r="E82" s="4">
        <v>2</v>
      </c>
      <c r="F82" s="4">
        <v>117</v>
      </c>
    </row>
    <row r="83" spans="1:6">
      <c r="A83" t="s">
        <v>14</v>
      </c>
      <c r="B83">
        <f t="shared" si="1"/>
        <v>82</v>
      </c>
      <c r="C83">
        <v>7</v>
      </c>
      <c r="D83" s="4">
        <v>6</v>
      </c>
      <c r="E83" s="4">
        <v>2</v>
      </c>
      <c r="F83" s="4">
        <v>123</v>
      </c>
    </row>
    <row r="84" spans="1:6">
      <c r="A84" t="s">
        <v>57</v>
      </c>
      <c r="B84">
        <f t="shared" si="1"/>
        <v>83</v>
      </c>
      <c r="C84">
        <v>8</v>
      </c>
      <c r="D84" s="4">
        <v>1</v>
      </c>
      <c r="E84" s="4">
        <v>2</v>
      </c>
      <c r="F84" s="4">
        <f>77+5.5</f>
        <v>82.5</v>
      </c>
    </row>
    <row r="85" spans="1:6">
      <c r="A85" t="s">
        <v>57</v>
      </c>
      <c r="B85">
        <f t="shared" si="1"/>
        <v>84</v>
      </c>
      <c r="C85">
        <v>8</v>
      </c>
      <c r="D85" s="4">
        <v>2</v>
      </c>
      <c r="E85" s="4">
        <v>2</v>
      </c>
      <c r="F85" s="4">
        <f>43+11</f>
        <v>54</v>
      </c>
    </row>
    <row r="86" spans="1:6">
      <c r="A86" t="s">
        <v>57</v>
      </c>
      <c r="B86">
        <f t="shared" si="1"/>
        <v>85</v>
      </c>
      <c r="C86">
        <v>8</v>
      </c>
      <c r="D86" s="4">
        <v>3</v>
      </c>
      <c r="E86" s="4">
        <v>2</v>
      </c>
      <c r="F86" s="4">
        <v>0</v>
      </c>
    </row>
    <row r="87" spans="1:6">
      <c r="A87" t="s">
        <v>57</v>
      </c>
      <c r="B87">
        <f t="shared" si="1"/>
        <v>86</v>
      </c>
      <c r="C87">
        <v>8</v>
      </c>
      <c r="D87" s="4">
        <v>4</v>
      </c>
      <c r="E87" s="4">
        <v>2</v>
      </c>
      <c r="F87" s="4">
        <v>0</v>
      </c>
    </row>
    <row r="88" spans="1:6">
      <c r="A88" t="s">
        <v>57</v>
      </c>
      <c r="B88">
        <f t="shared" si="1"/>
        <v>87</v>
      </c>
      <c r="C88">
        <v>8</v>
      </c>
      <c r="D88" s="4">
        <v>5</v>
      </c>
      <c r="E88" s="4">
        <v>2</v>
      </c>
      <c r="F88" s="4">
        <v>0</v>
      </c>
    </row>
    <row r="89" spans="1:6">
      <c r="A89" t="s">
        <v>57</v>
      </c>
      <c r="B89">
        <f t="shared" si="1"/>
        <v>88</v>
      </c>
      <c r="C89">
        <v>8</v>
      </c>
      <c r="D89" s="4">
        <v>6</v>
      </c>
      <c r="E89" s="4">
        <v>2</v>
      </c>
      <c r="F89" s="4">
        <v>0</v>
      </c>
    </row>
    <row r="90" spans="1:6">
      <c r="A90" t="s">
        <v>58</v>
      </c>
      <c r="B90">
        <f t="shared" si="1"/>
        <v>89</v>
      </c>
      <c r="C90">
        <v>9</v>
      </c>
      <c r="D90" s="4">
        <v>1</v>
      </c>
      <c r="E90" s="4">
        <v>2</v>
      </c>
      <c r="F90" s="4">
        <v>0</v>
      </c>
    </row>
    <row r="91" spans="1:6">
      <c r="A91" t="s">
        <v>58</v>
      </c>
      <c r="B91">
        <f t="shared" si="1"/>
        <v>90</v>
      </c>
      <c r="C91">
        <v>9</v>
      </c>
      <c r="D91" s="4">
        <v>2</v>
      </c>
      <c r="E91" s="4">
        <v>2</v>
      </c>
      <c r="F91" s="4">
        <v>0</v>
      </c>
    </row>
    <row r="92" spans="1:6">
      <c r="A92" t="s">
        <v>58</v>
      </c>
      <c r="B92">
        <f t="shared" si="1"/>
        <v>91</v>
      </c>
      <c r="C92">
        <v>9</v>
      </c>
      <c r="D92" s="4">
        <v>3</v>
      </c>
      <c r="E92" s="4">
        <v>2</v>
      </c>
      <c r="F92" s="4">
        <v>9</v>
      </c>
    </row>
    <row r="93" spans="1:6">
      <c r="A93" t="s">
        <v>58</v>
      </c>
      <c r="B93">
        <f t="shared" si="1"/>
        <v>92</v>
      </c>
      <c r="C93">
        <v>9</v>
      </c>
      <c r="D93" s="4">
        <v>4</v>
      </c>
      <c r="E93" s="4">
        <v>2</v>
      </c>
      <c r="F93" s="4">
        <v>0</v>
      </c>
    </row>
    <row r="94" spans="1:6">
      <c r="A94" t="s">
        <v>34</v>
      </c>
      <c r="B94">
        <f t="shared" si="1"/>
        <v>93</v>
      </c>
      <c r="C94">
        <v>10</v>
      </c>
      <c r="D94" s="4">
        <v>1</v>
      </c>
      <c r="E94" s="4">
        <v>2</v>
      </c>
      <c r="F94" s="4">
        <v>0</v>
      </c>
    </row>
    <row r="95" spans="1:6">
      <c r="A95" t="s">
        <v>34</v>
      </c>
      <c r="B95">
        <f t="shared" si="1"/>
        <v>94</v>
      </c>
      <c r="C95">
        <v>10</v>
      </c>
      <c r="D95" s="4">
        <v>2</v>
      </c>
      <c r="E95" s="4">
        <v>2</v>
      </c>
      <c r="F95" s="4">
        <v>0</v>
      </c>
    </row>
    <row r="96" spans="1:6">
      <c r="A96" t="s">
        <v>34</v>
      </c>
      <c r="B96">
        <f t="shared" si="1"/>
        <v>95</v>
      </c>
      <c r="C96">
        <v>10</v>
      </c>
      <c r="D96" s="4">
        <v>3</v>
      </c>
      <c r="E96" s="4">
        <v>2</v>
      </c>
      <c r="F96" s="4">
        <v>43</v>
      </c>
    </row>
    <row r="97" spans="1:6">
      <c r="A97" t="s">
        <v>34</v>
      </c>
      <c r="B97">
        <f t="shared" si="1"/>
        <v>96</v>
      </c>
      <c r="C97">
        <v>10</v>
      </c>
      <c r="D97" s="4">
        <v>4</v>
      </c>
      <c r="E97" s="4">
        <v>2</v>
      </c>
      <c r="F97" s="4">
        <v>0</v>
      </c>
    </row>
    <row r="98" spans="1:6">
      <c r="A98" t="s">
        <v>34</v>
      </c>
      <c r="B98">
        <f t="shared" si="1"/>
        <v>97</v>
      </c>
      <c r="C98">
        <v>10</v>
      </c>
      <c r="D98" s="4">
        <v>5</v>
      </c>
      <c r="E98" s="4">
        <v>2</v>
      </c>
      <c r="F98" s="4">
        <v>0</v>
      </c>
    </row>
    <row r="99" spans="1:6">
      <c r="A99" t="s">
        <v>34</v>
      </c>
      <c r="B99">
        <f t="shared" si="1"/>
        <v>98</v>
      </c>
      <c r="C99">
        <v>10</v>
      </c>
      <c r="D99" s="4">
        <v>6</v>
      </c>
      <c r="E99" s="4">
        <v>2</v>
      </c>
      <c r="F99" s="4">
        <v>0</v>
      </c>
    </row>
    <row r="100" spans="1:6">
      <c r="A100" t="s">
        <v>35</v>
      </c>
      <c r="B100">
        <f t="shared" si="1"/>
        <v>99</v>
      </c>
      <c r="C100">
        <v>11</v>
      </c>
      <c r="D100" s="4">
        <v>1</v>
      </c>
      <c r="E100" s="4">
        <v>2</v>
      </c>
      <c r="F100" s="4">
        <v>18</v>
      </c>
    </row>
    <row r="101" spans="1:6">
      <c r="A101" t="s">
        <v>35</v>
      </c>
      <c r="B101">
        <f t="shared" si="1"/>
        <v>100</v>
      </c>
      <c r="C101">
        <v>11</v>
      </c>
      <c r="D101" s="4">
        <v>2</v>
      </c>
      <c r="E101" s="4">
        <v>2</v>
      </c>
      <c r="F101" s="4">
        <v>25</v>
      </c>
    </row>
    <row r="102" spans="1:6">
      <c r="A102" t="s">
        <v>35</v>
      </c>
      <c r="B102">
        <f t="shared" si="1"/>
        <v>101</v>
      </c>
      <c r="C102">
        <v>11</v>
      </c>
      <c r="D102" s="4">
        <v>3</v>
      </c>
      <c r="E102" s="4">
        <v>2</v>
      </c>
      <c r="F102" s="4">
        <v>0</v>
      </c>
    </row>
    <row r="103" spans="1:6">
      <c r="A103" t="s">
        <v>35</v>
      </c>
      <c r="B103">
        <f t="shared" si="1"/>
        <v>102</v>
      </c>
      <c r="C103">
        <v>11</v>
      </c>
      <c r="D103" s="4">
        <v>4</v>
      </c>
      <c r="E103" s="4">
        <v>2</v>
      </c>
      <c r="F103" s="4">
        <v>5</v>
      </c>
    </row>
    <row r="104" spans="1:6">
      <c r="A104" t="s">
        <v>35</v>
      </c>
      <c r="B104">
        <f t="shared" si="1"/>
        <v>103</v>
      </c>
      <c r="C104">
        <v>11</v>
      </c>
      <c r="D104" s="4">
        <v>5</v>
      </c>
      <c r="E104" s="4">
        <v>2</v>
      </c>
      <c r="F104" s="4">
        <v>27</v>
      </c>
    </row>
    <row r="105" spans="1:6">
      <c r="A105" t="s">
        <v>35</v>
      </c>
      <c r="B105">
        <f t="shared" si="1"/>
        <v>104</v>
      </c>
      <c r="C105">
        <v>11</v>
      </c>
      <c r="D105" s="4">
        <v>6</v>
      </c>
      <c r="E105" s="4">
        <v>2</v>
      </c>
      <c r="F105" s="4">
        <v>4</v>
      </c>
    </row>
    <row r="106" spans="1:6">
      <c r="A106" t="s">
        <v>10</v>
      </c>
      <c r="B106">
        <f t="shared" si="1"/>
        <v>105</v>
      </c>
      <c r="C106">
        <v>2</v>
      </c>
      <c r="D106" s="4">
        <v>1</v>
      </c>
      <c r="E106" s="4">
        <v>3</v>
      </c>
      <c r="F106" s="4">
        <v>0</v>
      </c>
    </row>
    <row r="107" spans="1:6">
      <c r="A107" t="s">
        <v>10</v>
      </c>
      <c r="B107">
        <f t="shared" si="1"/>
        <v>106</v>
      </c>
      <c r="C107">
        <v>2</v>
      </c>
      <c r="D107" s="4">
        <v>2</v>
      </c>
      <c r="E107" s="4">
        <v>3</v>
      </c>
      <c r="F107" s="4">
        <v>0</v>
      </c>
    </row>
    <row r="108" spans="1:6">
      <c r="A108" t="s">
        <v>10</v>
      </c>
      <c r="B108">
        <f t="shared" si="1"/>
        <v>107</v>
      </c>
      <c r="C108">
        <v>2</v>
      </c>
      <c r="D108" s="4">
        <v>3</v>
      </c>
      <c r="E108" s="4">
        <v>3</v>
      </c>
      <c r="F108" s="4">
        <v>0</v>
      </c>
    </row>
    <row r="109" spans="1:6">
      <c r="A109" t="s">
        <v>10</v>
      </c>
      <c r="B109">
        <f t="shared" si="1"/>
        <v>108</v>
      </c>
      <c r="C109">
        <v>2</v>
      </c>
      <c r="D109" s="4">
        <v>4</v>
      </c>
      <c r="E109" s="4">
        <v>3</v>
      </c>
      <c r="F109" s="4">
        <v>0</v>
      </c>
    </row>
    <row r="110" spans="1:6">
      <c r="A110" t="s">
        <v>10</v>
      </c>
      <c r="B110">
        <f t="shared" si="1"/>
        <v>109</v>
      </c>
      <c r="C110">
        <v>2</v>
      </c>
      <c r="D110" s="4">
        <v>5</v>
      </c>
      <c r="E110" s="4">
        <v>3</v>
      </c>
      <c r="F110" s="4">
        <v>0</v>
      </c>
    </row>
    <row r="111" spans="1:6">
      <c r="A111" t="s">
        <v>10</v>
      </c>
      <c r="B111">
        <f t="shared" si="1"/>
        <v>110</v>
      </c>
      <c r="C111">
        <v>2</v>
      </c>
      <c r="D111" s="4">
        <v>6</v>
      </c>
      <c r="E111" s="4">
        <v>3</v>
      </c>
      <c r="F111" s="4">
        <v>0</v>
      </c>
    </row>
    <row r="112" spans="1:6">
      <c r="A112" t="s">
        <v>11</v>
      </c>
      <c r="B112">
        <f t="shared" si="1"/>
        <v>111</v>
      </c>
      <c r="C112">
        <v>3</v>
      </c>
      <c r="D112" s="4">
        <v>1</v>
      </c>
      <c r="E112" s="4">
        <v>3</v>
      </c>
      <c r="F112" s="4">
        <v>0</v>
      </c>
    </row>
    <row r="113" spans="1:6">
      <c r="A113" t="s">
        <v>11</v>
      </c>
      <c r="B113">
        <f t="shared" si="1"/>
        <v>112</v>
      </c>
      <c r="C113">
        <v>3</v>
      </c>
      <c r="D113" s="4">
        <v>2</v>
      </c>
      <c r="E113" s="4">
        <v>3</v>
      </c>
      <c r="F113" s="4">
        <v>0</v>
      </c>
    </row>
    <row r="114" spans="1:6">
      <c r="A114" t="s">
        <v>11</v>
      </c>
      <c r="B114">
        <f t="shared" si="1"/>
        <v>113</v>
      </c>
      <c r="C114">
        <v>3</v>
      </c>
      <c r="D114" s="4">
        <v>3</v>
      </c>
      <c r="E114" s="4">
        <v>3</v>
      </c>
      <c r="F114" s="4">
        <v>0</v>
      </c>
    </row>
    <row r="115" spans="1:6">
      <c r="A115" t="s">
        <v>11</v>
      </c>
      <c r="B115">
        <f t="shared" si="1"/>
        <v>114</v>
      </c>
      <c r="C115">
        <v>3</v>
      </c>
      <c r="D115" s="4">
        <v>4</v>
      </c>
      <c r="E115" s="4">
        <v>3</v>
      </c>
      <c r="F115" s="4">
        <v>0</v>
      </c>
    </row>
    <row r="116" spans="1:6">
      <c r="A116" t="s">
        <v>11</v>
      </c>
      <c r="B116">
        <f t="shared" si="1"/>
        <v>115</v>
      </c>
      <c r="C116">
        <v>3</v>
      </c>
      <c r="D116" s="4">
        <v>5</v>
      </c>
      <c r="E116" s="4">
        <v>3</v>
      </c>
      <c r="F116" s="4">
        <v>0</v>
      </c>
    </row>
    <row r="117" spans="1:6">
      <c r="A117" t="s">
        <v>11</v>
      </c>
      <c r="B117">
        <f t="shared" si="1"/>
        <v>116</v>
      </c>
      <c r="C117">
        <v>3</v>
      </c>
      <c r="D117" s="4">
        <v>6</v>
      </c>
      <c r="E117" s="4">
        <v>3</v>
      </c>
      <c r="F117" s="4">
        <v>0</v>
      </c>
    </row>
    <row r="118" spans="1:6">
      <c r="A118" t="s">
        <v>12</v>
      </c>
      <c r="B118">
        <f t="shared" si="1"/>
        <v>117</v>
      </c>
      <c r="C118">
        <v>4</v>
      </c>
      <c r="D118" s="4">
        <v>1</v>
      </c>
      <c r="E118" s="4">
        <v>3</v>
      </c>
      <c r="F118" s="4">
        <v>0</v>
      </c>
    </row>
    <row r="119" spans="1:6">
      <c r="A119" t="s">
        <v>12</v>
      </c>
      <c r="B119">
        <f t="shared" si="1"/>
        <v>118</v>
      </c>
      <c r="C119">
        <v>4</v>
      </c>
      <c r="D119" s="4">
        <v>2</v>
      </c>
      <c r="E119" s="4">
        <v>3</v>
      </c>
      <c r="F119" s="4">
        <v>0</v>
      </c>
    </row>
    <row r="120" spans="1:6">
      <c r="A120" t="s">
        <v>12</v>
      </c>
      <c r="B120">
        <f t="shared" si="1"/>
        <v>119</v>
      </c>
      <c r="C120">
        <v>4</v>
      </c>
      <c r="D120" s="4">
        <v>3</v>
      </c>
      <c r="E120" s="4">
        <v>3</v>
      </c>
      <c r="F120" s="4">
        <v>0</v>
      </c>
    </row>
    <row r="121" spans="1:6">
      <c r="A121" t="s">
        <v>12</v>
      </c>
      <c r="B121">
        <f t="shared" si="1"/>
        <v>120</v>
      </c>
      <c r="C121">
        <v>4</v>
      </c>
      <c r="D121" s="4">
        <v>4</v>
      </c>
      <c r="E121" s="4">
        <v>3</v>
      </c>
      <c r="F121" s="4">
        <v>0</v>
      </c>
    </row>
    <row r="122" spans="1:6">
      <c r="A122" t="s">
        <v>12</v>
      </c>
      <c r="B122">
        <f t="shared" si="1"/>
        <v>121</v>
      </c>
      <c r="C122">
        <v>4</v>
      </c>
      <c r="D122" s="4">
        <v>5</v>
      </c>
      <c r="E122" s="4">
        <v>3</v>
      </c>
      <c r="F122" s="4">
        <v>0</v>
      </c>
    </row>
    <row r="123" spans="1:6">
      <c r="A123" t="s">
        <v>12</v>
      </c>
      <c r="B123">
        <f t="shared" si="1"/>
        <v>122</v>
      </c>
      <c r="C123">
        <v>4</v>
      </c>
      <c r="D123" s="4">
        <v>6</v>
      </c>
      <c r="E123" s="4">
        <v>3</v>
      </c>
      <c r="F123" s="4">
        <v>0</v>
      </c>
    </row>
    <row r="124" spans="1:6">
      <c r="A124" t="s">
        <v>13</v>
      </c>
      <c r="B124">
        <f t="shared" si="1"/>
        <v>123</v>
      </c>
      <c r="C124">
        <v>6</v>
      </c>
      <c r="D124" s="4">
        <v>1</v>
      </c>
      <c r="E124" s="4">
        <v>3</v>
      </c>
      <c r="F124" s="4">
        <v>0</v>
      </c>
    </row>
    <row r="125" spans="1:6">
      <c r="A125" t="s">
        <v>13</v>
      </c>
      <c r="B125">
        <f t="shared" si="1"/>
        <v>124</v>
      </c>
      <c r="C125">
        <v>6</v>
      </c>
      <c r="D125" s="4">
        <v>2</v>
      </c>
      <c r="E125" s="4">
        <v>3</v>
      </c>
      <c r="F125" s="4">
        <v>0</v>
      </c>
    </row>
    <row r="126" spans="1:6">
      <c r="A126" t="s">
        <v>13</v>
      </c>
      <c r="B126">
        <f t="shared" si="1"/>
        <v>125</v>
      </c>
      <c r="C126">
        <v>6</v>
      </c>
      <c r="D126" s="4">
        <v>3</v>
      </c>
      <c r="E126" s="4">
        <v>3</v>
      </c>
      <c r="F126" s="4">
        <v>0</v>
      </c>
    </row>
    <row r="127" spans="1:6">
      <c r="A127" t="s">
        <v>13</v>
      </c>
      <c r="B127">
        <f t="shared" si="1"/>
        <v>126</v>
      </c>
      <c r="C127">
        <v>6</v>
      </c>
      <c r="D127" s="4">
        <v>4</v>
      </c>
      <c r="E127" s="4">
        <v>3</v>
      </c>
      <c r="F127" s="4">
        <v>0</v>
      </c>
    </row>
    <row r="128" spans="1:6">
      <c r="A128" t="s">
        <v>13</v>
      </c>
      <c r="B128">
        <f t="shared" si="1"/>
        <v>127</v>
      </c>
      <c r="C128">
        <v>6</v>
      </c>
      <c r="D128" s="4">
        <v>5</v>
      </c>
      <c r="E128" s="4">
        <v>3</v>
      </c>
      <c r="F128" s="4">
        <v>0</v>
      </c>
    </row>
    <row r="129" spans="1:6">
      <c r="A129" t="s">
        <v>13</v>
      </c>
      <c r="B129">
        <f t="shared" si="1"/>
        <v>128</v>
      </c>
      <c r="C129">
        <v>6</v>
      </c>
      <c r="D129" s="4">
        <v>6</v>
      </c>
      <c r="E129" s="4">
        <v>3</v>
      </c>
      <c r="F129" s="4">
        <v>0</v>
      </c>
    </row>
    <row r="130" spans="1:6">
      <c r="A130" t="s">
        <v>14</v>
      </c>
      <c r="B130">
        <f t="shared" si="1"/>
        <v>129</v>
      </c>
      <c r="C130">
        <v>7</v>
      </c>
      <c r="D130" s="4">
        <v>1</v>
      </c>
      <c r="E130" s="4">
        <v>3</v>
      </c>
      <c r="F130" s="4">
        <v>0</v>
      </c>
    </row>
    <row r="131" spans="1:6">
      <c r="A131" t="s">
        <v>14</v>
      </c>
      <c r="B131">
        <f t="shared" si="1"/>
        <v>130</v>
      </c>
      <c r="C131">
        <v>7</v>
      </c>
      <c r="D131" s="4">
        <v>2</v>
      </c>
      <c r="E131" s="4">
        <v>3</v>
      </c>
      <c r="F131" s="4">
        <v>53</v>
      </c>
    </row>
    <row r="132" spans="1:6">
      <c r="A132" t="s">
        <v>14</v>
      </c>
      <c r="B132">
        <f t="shared" ref="B132:B157" si="2">B131+1</f>
        <v>131</v>
      </c>
      <c r="C132">
        <v>7</v>
      </c>
      <c r="D132" s="4">
        <v>3</v>
      </c>
      <c r="E132" s="4">
        <v>3</v>
      </c>
      <c r="F132" s="4">
        <v>0</v>
      </c>
    </row>
    <row r="133" spans="1:6">
      <c r="A133" t="s">
        <v>14</v>
      </c>
      <c r="B133">
        <f t="shared" si="2"/>
        <v>132</v>
      </c>
      <c r="C133">
        <v>7</v>
      </c>
      <c r="D133" s="4">
        <v>4</v>
      </c>
      <c r="E133" s="4">
        <v>3</v>
      </c>
      <c r="F133" s="4">
        <v>182</v>
      </c>
    </row>
    <row r="134" spans="1:6">
      <c r="A134" t="s">
        <v>14</v>
      </c>
      <c r="B134">
        <f t="shared" si="2"/>
        <v>133</v>
      </c>
      <c r="C134">
        <v>7</v>
      </c>
      <c r="D134" s="4">
        <v>5</v>
      </c>
      <c r="E134" s="4">
        <v>3</v>
      </c>
      <c r="F134" s="4">
        <v>175</v>
      </c>
    </row>
    <row r="135" spans="1:6">
      <c r="A135" t="s">
        <v>14</v>
      </c>
      <c r="B135">
        <f t="shared" si="2"/>
        <v>134</v>
      </c>
      <c r="C135">
        <v>7</v>
      </c>
      <c r="D135" s="4">
        <v>6</v>
      </c>
      <c r="E135" s="4">
        <v>3</v>
      </c>
      <c r="F135" s="4">
        <v>224</v>
      </c>
    </row>
    <row r="136" spans="1:6">
      <c r="A136" t="s">
        <v>57</v>
      </c>
      <c r="B136">
        <f t="shared" si="2"/>
        <v>135</v>
      </c>
      <c r="C136">
        <v>8</v>
      </c>
      <c r="D136" s="4">
        <v>1</v>
      </c>
      <c r="E136" s="4">
        <v>3</v>
      </c>
      <c r="F136" s="4">
        <v>0</v>
      </c>
    </row>
    <row r="137" spans="1:6">
      <c r="A137" t="s">
        <v>57</v>
      </c>
      <c r="B137">
        <f t="shared" si="2"/>
        <v>136</v>
      </c>
      <c r="C137">
        <v>8</v>
      </c>
      <c r="D137" s="4">
        <v>2</v>
      </c>
      <c r="E137" s="4">
        <v>3</v>
      </c>
      <c r="F137" s="4">
        <v>0</v>
      </c>
    </row>
    <row r="138" spans="1:6">
      <c r="A138" t="s">
        <v>57</v>
      </c>
      <c r="B138">
        <f t="shared" si="2"/>
        <v>137</v>
      </c>
      <c r="C138">
        <v>8</v>
      </c>
      <c r="D138" s="4">
        <v>3</v>
      </c>
      <c r="E138" s="4">
        <v>3</v>
      </c>
      <c r="F138" s="4">
        <v>0</v>
      </c>
    </row>
    <row r="139" spans="1:6">
      <c r="A139" t="s">
        <v>57</v>
      </c>
      <c r="B139">
        <f t="shared" si="2"/>
        <v>138</v>
      </c>
      <c r="C139">
        <v>8</v>
      </c>
      <c r="D139" s="4">
        <v>4</v>
      </c>
      <c r="E139" s="4">
        <v>3</v>
      </c>
      <c r="F139" s="4">
        <v>106</v>
      </c>
    </row>
    <row r="140" spans="1:6">
      <c r="A140" t="s">
        <v>57</v>
      </c>
      <c r="B140">
        <f t="shared" si="2"/>
        <v>139</v>
      </c>
      <c r="C140">
        <v>8</v>
      </c>
      <c r="D140" s="4">
        <v>5</v>
      </c>
      <c r="E140" s="4">
        <v>3</v>
      </c>
      <c r="F140" s="4">
        <f>128+2.5</f>
        <v>130.5</v>
      </c>
    </row>
    <row r="141" spans="1:6">
      <c r="A141" t="s">
        <v>57</v>
      </c>
      <c r="B141">
        <f t="shared" si="2"/>
        <v>140</v>
      </c>
      <c r="C141">
        <v>8</v>
      </c>
      <c r="D141" s="4">
        <v>6</v>
      </c>
      <c r="E141" s="4">
        <v>3</v>
      </c>
      <c r="F141" s="4">
        <v>0</v>
      </c>
    </row>
    <row r="142" spans="1:6">
      <c r="A142" t="s">
        <v>58</v>
      </c>
      <c r="B142">
        <f t="shared" si="2"/>
        <v>141</v>
      </c>
      <c r="C142">
        <v>9</v>
      </c>
      <c r="D142" s="4">
        <v>1</v>
      </c>
      <c r="E142" s="4">
        <v>3</v>
      </c>
      <c r="F142" s="4">
        <v>16</v>
      </c>
    </row>
    <row r="143" spans="1:6">
      <c r="A143" t="s">
        <v>58</v>
      </c>
      <c r="B143">
        <f t="shared" si="2"/>
        <v>142</v>
      </c>
      <c r="C143">
        <v>9</v>
      </c>
      <c r="D143" s="4">
        <v>2</v>
      </c>
      <c r="E143" s="4">
        <v>3</v>
      </c>
      <c r="F143" s="4">
        <f>48+120</f>
        <v>168</v>
      </c>
    </row>
    <row r="144" spans="1:6">
      <c r="A144" t="s">
        <v>58</v>
      </c>
      <c r="B144">
        <f t="shared" si="2"/>
        <v>143</v>
      </c>
      <c r="C144">
        <v>9</v>
      </c>
      <c r="D144" s="4">
        <v>3</v>
      </c>
      <c r="E144" s="4">
        <v>3</v>
      </c>
      <c r="F144" s="4">
        <v>0</v>
      </c>
    </row>
    <row r="145" spans="1:6">
      <c r="A145" t="s">
        <v>58</v>
      </c>
      <c r="B145">
        <f t="shared" si="2"/>
        <v>144</v>
      </c>
      <c r="C145">
        <v>9</v>
      </c>
      <c r="D145" s="4">
        <v>4</v>
      </c>
      <c r="E145" s="4">
        <v>3</v>
      </c>
      <c r="F145" s="4">
        <v>0</v>
      </c>
    </row>
    <row r="146" spans="1:6">
      <c r="A146" t="s">
        <v>34</v>
      </c>
      <c r="B146">
        <f t="shared" si="2"/>
        <v>145</v>
      </c>
      <c r="C146">
        <v>10</v>
      </c>
      <c r="D146" s="4">
        <v>1</v>
      </c>
      <c r="E146" s="4">
        <v>3</v>
      </c>
      <c r="F146" s="4">
        <v>0</v>
      </c>
    </row>
    <row r="147" spans="1:6">
      <c r="A147" t="s">
        <v>34</v>
      </c>
      <c r="B147">
        <f t="shared" si="2"/>
        <v>146</v>
      </c>
      <c r="C147">
        <v>10</v>
      </c>
      <c r="D147" s="4">
        <v>2</v>
      </c>
      <c r="E147" s="4">
        <v>3</v>
      </c>
      <c r="F147" s="4">
        <v>0</v>
      </c>
    </row>
    <row r="148" spans="1:6">
      <c r="A148" t="s">
        <v>34</v>
      </c>
      <c r="B148">
        <f t="shared" si="2"/>
        <v>147</v>
      </c>
      <c r="C148">
        <v>10</v>
      </c>
      <c r="D148" s="4">
        <v>3</v>
      </c>
      <c r="E148" s="4">
        <v>3</v>
      </c>
      <c r="F148" s="4">
        <v>0</v>
      </c>
    </row>
    <row r="149" spans="1:6">
      <c r="A149" t="s">
        <v>34</v>
      </c>
      <c r="B149">
        <f t="shared" si="2"/>
        <v>148</v>
      </c>
      <c r="C149">
        <v>10</v>
      </c>
      <c r="D149" s="4">
        <v>4</v>
      </c>
      <c r="E149" s="4">
        <v>3</v>
      </c>
      <c r="F149" s="4">
        <v>0</v>
      </c>
    </row>
    <row r="150" spans="1:6">
      <c r="A150" t="s">
        <v>34</v>
      </c>
      <c r="B150">
        <f t="shared" si="2"/>
        <v>149</v>
      </c>
      <c r="C150">
        <v>10</v>
      </c>
      <c r="D150" s="4">
        <v>5</v>
      </c>
      <c r="E150" s="4">
        <v>3</v>
      </c>
      <c r="F150" s="4">
        <v>0</v>
      </c>
    </row>
    <row r="151" spans="1:6">
      <c r="A151" t="s">
        <v>34</v>
      </c>
      <c r="B151">
        <f t="shared" si="2"/>
        <v>150</v>
      </c>
      <c r="C151">
        <v>10</v>
      </c>
      <c r="D151" s="4">
        <v>6</v>
      </c>
      <c r="E151" s="4">
        <v>3</v>
      </c>
      <c r="F151" s="4">
        <v>0</v>
      </c>
    </row>
    <row r="152" spans="1:6">
      <c r="A152" t="s">
        <v>35</v>
      </c>
      <c r="B152">
        <f t="shared" si="2"/>
        <v>151</v>
      </c>
      <c r="C152">
        <v>11</v>
      </c>
      <c r="D152" s="4">
        <v>1</v>
      </c>
      <c r="E152" s="4">
        <v>3</v>
      </c>
      <c r="F152" s="4">
        <v>0</v>
      </c>
    </row>
    <row r="153" spans="1:6">
      <c r="A153" t="s">
        <v>35</v>
      </c>
      <c r="B153">
        <f t="shared" si="2"/>
        <v>152</v>
      </c>
      <c r="C153">
        <v>11</v>
      </c>
      <c r="D153" s="4">
        <v>2</v>
      </c>
      <c r="E153" s="4">
        <v>3</v>
      </c>
      <c r="F153" s="4">
        <v>0</v>
      </c>
    </row>
    <row r="154" spans="1:6">
      <c r="A154" t="s">
        <v>35</v>
      </c>
      <c r="B154">
        <f t="shared" si="2"/>
        <v>153</v>
      </c>
      <c r="C154">
        <v>11</v>
      </c>
      <c r="D154" s="4">
        <v>3</v>
      </c>
      <c r="E154" s="4">
        <v>3</v>
      </c>
      <c r="F154" s="4">
        <v>0</v>
      </c>
    </row>
    <row r="155" spans="1:6">
      <c r="A155" t="s">
        <v>35</v>
      </c>
      <c r="B155">
        <f t="shared" si="2"/>
        <v>154</v>
      </c>
      <c r="C155">
        <v>11</v>
      </c>
      <c r="D155" s="4">
        <v>4</v>
      </c>
      <c r="E155" s="4">
        <v>3</v>
      </c>
      <c r="F155" s="4">
        <v>35</v>
      </c>
    </row>
    <row r="156" spans="1:6">
      <c r="A156" t="s">
        <v>35</v>
      </c>
      <c r="B156">
        <f t="shared" si="2"/>
        <v>155</v>
      </c>
      <c r="C156">
        <v>11</v>
      </c>
      <c r="D156" s="4">
        <v>5</v>
      </c>
      <c r="E156" s="4">
        <v>3</v>
      </c>
      <c r="F156" s="4">
        <v>0</v>
      </c>
    </row>
    <row r="157" spans="1:6">
      <c r="A157" t="s">
        <v>35</v>
      </c>
      <c r="B157">
        <f t="shared" si="2"/>
        <v>156</v>
      </c>
      <c r="C157">
        <v>11</v>
      </c>
      <c r="D157" s="4">
        <v>6</v>
      </c>
      <c r="E157" s="4">
        <v>3</v>
      </c>
      <c r="F157" s="4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34" sqref="B34"/>
    </sheetView>
  </sheetViews>
  <sheetFormatPr baseColWidth="10" defaultRowHeight="16"/>
  <cols>
    <col min="2" max="2" width="28.1640625" bestFit="1" customWidth="1"/>
  </cols>
  <sheetData>
    <row r="1" spans="1:3" s="1" customFormat="1">
      <c r="A1" s="1" t="s">
        <v>0</v>
      </c>
      <c r="B1" s="1" t="s">
        <v>3</v>
      </c>
      <c r="C1" s="1" t="s">
        <v>4</v>
      </c>
    </row>
    <row r="2" spans="1:3">
      <c r="A2">
        <v>1</v>
      </c>
      <c r="B2">
        <f>50/60*100</f>
        <v>83.333333333333343</v>
      </c>
      <c r="C2">
        <v>0</v>
      </c>
    </row>
    <row r="3" spans="1:3">
      <c r="A3">
        <v>2</v>
      </c>
      <c r="B3">
        <f>48/60*100</f>
        <v>80</v>
      </c>
      <c r="C3">
        <v>0</v>
      </c>
    </row>
    <row r="4" spans="1:3">
      <c r="A4">
        <v>3</v>
      </c>
      <c r="B4">
        <f>3/60*100</f>
        <v>5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E11"/>
  <sheetViews>
    <sheetView workbookViewId="0">
      <selection activeCell="B2" sqref="B2:E7"/>
    </sheetView>
  </sheetViews>
  <sheetFormatPr baseColWidth="10" defaultRowHeight="16"/>
  <cols>
    <col min="3" max="3" width="31.6640625" bestFit="1" customWidth="1"/>
  </cols>
  <sheetData>
    <row r="1" spans="1:5" s="1" customFormat="1">
      <c r="A1" t="s">
        <v>5</v>
      </c>
      <c r="B1" t="s">
        <v>39</v>
      </c>
      <c r="C1" t="s">
        <v>40</v>
      </c>
      <c r="D1" t="s">
        <v>41</v>
      </c>
      <c r="E1" t="s">
        <v>42</v>
      </c>
    </row>
    <row r="2" spans="1:5">
      <c r="A2" s="3">
        <v>41736</v>
      </c>
      <c r="B2">
        <v>1</v>
      </c>
      <c r="C2">
        <v>0</v>
      </c>
      <c r="D2">
        <v>0</v>
      </c>
      <c r="E2">
        <v>0</v>
      </c>
    </row>
    <row r="3" spans="1:5">
      <c r="A3" s="3">
        <v>41741</v>
      </c>
      <c r="B3">
        <v>2</v>
      </c>
      <c r="C3">
        <v>0</v>
      </c>
      <c r="D3">
        <v>0</v>
      </c>
      <c r="E3">
        <v>0</v>
      </c>
    </row>
    <row r="4" spans="1:5">
      <c r="A4" s="3">
        <v>41742</v>
      </c>
      <c r="B4">
        <v>3</v>
      </c>
      <c r="C4">
        <v>0</v>
      </c>
      <c r="D4">
        <v>0</v>
      </c>
      <c r="E4">
        <v>0</v>
      </c>
    </row>
    <row r="5" spans="1:5">
      <c r="A5" s="2">
        <v>41743</v>
      </c>
      <c r="B5">
        <v>4</v>
      </c>
      <c r="C5">
        <v>0</v>
      </c>
      <c r="D5">
        <v>0</v>
      </c>
      <c r="E5">
        <v>0</v>
      </c>
    </row>
    <row r="6" spans="1:5">
      <c r="A6" s="2">
        <v>41748</v>
      </c>
      <c r="B6">
        <v>5</v>
      </c>
      <c r="C6">
        <v>0</v>
      </c>
      <c r="D6">
        <v>0</v>
      </c>
      <c r="E6">
        <v>0</v>
      </c>
    </row>
    <row r="7" spans="1:5">
      <c r="A7" s="2">
        <v>41750</v>
      </c>
      <c r="B7">
        <v>6</v>
      </c>
      <c r="C7">
        <v>0</v>
      </c>
      <c r="D7">
        <v>0</v>
      </c>
      <c r="E7">
        <v>0</v>
      </c>
    </row>
    <row r="8" spans="1:5">
      <c r="B8" t="s">
        <v>43</v>
      </c>
      <c r="C8">
        <f>SUM(C2:C7)</f>
        <v>0</v>
      </c>
      <c r="D8">
        <f>SUM(D2:D7)</f>
        <v>0</v>
      </c>
      <c r="E8">
        <f>SUM(E2:E7)</f>
        <v>0</v>
      </c>
    </row>
    <row r="9" spans="1:5">
      <c r="B9" t="s">
        <v>44</v>
      </c>
      <c r="C9">
        <f>AVERAGE(C2:C7)</f>
        <v>0</v>
      </c>
      <c r="D9">
        <f>AVERAGE(D2:D7)</f>
        <v>0</v>
      </c>
      <c r="E9">
        <f>AVERAGE(E2:E7)</f>
        <v>0</v>
      </c>
    </row>
    <row r="10" spans="1:5">
      <c r="B10" t="s">
        <v>37</v>
      </c>
      <c r="C10">
        <f>STDEV(C2:C7)</f>
        <v>0</v>
      </c>
      <c r="D10">
        <f>STDEV(D2:D7)</f>
        <v>0</v>
      </c>
      <c r="E10">
        <f t="shared" ref="E10" si="0">STDEV(E2:E7)</f>
        <v>0</v>
      </c>
    </row>
    <row r="11" spans="1:5">
      <c r="B11" t="s">
        <v>38</v>
      </c>
      <c r="C11">
        <f>C10/SQRT(6)</f>
        <v>0</v>
      </c>
      <c r="D11">
        <f>D10/SQRT(6)</f>
        <v>0</v>
      </c>
      <c r="E11">
        <f t="shared" ref="E11" si="1">E10/SQRT(6)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G20"/>
  <sheetViews>
    <sheetView workbookViewId="0">
      <selection activeCell="B2" sqref="B2:E7"/>
    </sheetView>
  </sheetViews>
  <sheetFormatPr baseColWidth="10" defaultRowHeight="16"/>
  <cols>
    <col min="3" max="3" width="15.83203125" bestFit="1" customWidth="1"/>
    <col min="4" max="4" width="28.1640625" bestFit="1" customWidth="1"/>
    <col min="5" max="5" width="31.6640625" bestFit="1" customWidth="1"/>
  </cols>
  <sheetData>
    <row r="1" spans="1:7" s="1" customFormat="1">
      <c r="A1" t="s">
        <v>5</v>
      </c>
      <c r="B1" t="s">
        <v>39</v>
      </c>
      <c r="C1" t="s">
        <v>40</v>
      </c>
      <c r="D1" t="s">
        <v>41</v>
      </c>
      <c r="E1" t="s">
        <v>42</v>
      </c>
      <c r="F1"/>
      <c r="G1"/>
    </row>
    <row r="2" spans="1:7">
      <c r="A2" s="3">
        <v>41736</v>
      </c>
      <c r="B2">
        <v>1</v>
      </c>
      <c r="C2">
        <f>76+61</f>
        <v>137</v>
      </c>
      <c r="D2">
        <v>0</v>
      </c>
      <c r="E2">
        <v>0</v>
      </c>
    </row>
    <row r="3" spans="1:7">
      <c r="A3" s="3">
        <v>41741</v>
      </c>
      <c r="B3">
        <v>2</v>
      </c>
      <c r="C3">
        <f>77+80</f>
        <v>157</v>
      </c>
      <c r="D3">
        <v>0</v>
      </c>
      <c r="E3">
        <v>0</v>
      </c>
    </row>
    <row r="4" spans="1:7">
      <c r="A4" s="3">
        <v>41742</v>
      </c>
      <c r="B4">
        <v>3</v>
      </c>
      <c r="C4">
        <f>99+60</f>
        <v>159</v>
      </c>
      <c r="D4">
        <v>0</v>
      </c>
      <c r="E4">
        <v>0</v>
      </c>
    </row>
    <row r="5" spans="1:7">
      <c r="A5" s="2">
        <v>41743</v>
      </c>
      <c r="B5">
        <v>4</v>
      </c>
      <c r="C5">
        <f>145+65</f>
        <v>210</v>
      </c>
      <c r="D5">
        <v>20</v>
      </c>
      <c r="E5">
        <v>0</v>
      </c>
    </row>
    <row r="6" spans="1:7">
      <c r="A6" s="2">
        <v>41748</v>
      </c>
      <c r="B6">
        <v>5</v>
      </c>
      <c r="C6">
        <f>77+116</f>
        <v>193</v>
      </c>
      <c r="D6">
        <v>0</v>
      </c>
      <c r="E6">
        <v>0</v>
      </c>
    </row>
    <row r="7" spans="1:7">
      <c r="A7" s="2">
        <v>41750</v>
      </c>
      <c r="B7">
        <v>6</v>
      </c>
      <c r="C7">
        <f>132+60</f>
        <v>192</v>
      </c>
      <c r="D7">
        <v>0</v>
      </c>
      <c r="E7">
        <v>0</v>
      </c>
    </row>
    <row r="8" spans="1:7">
      <c r="B8" t="s">
        <v>43</v>
      </c>
      <c r="C8">
        <f>SUM(C2:C7)</f>
        <v>1048</v>
      </c>
      <c r="D8">
        <f>SUM(D2:D7)</f>
        <v>20</v>
      </c>
      <c r="E8">
        <f>SUM(E2:E7)</f>
        <v>0</v>
      </c>
    </row>
    <row r="9" spans="1:7">
      <c r="B9" t="s">
        <v>44</v>
      </c>
      <c r="C9">
        <f>AVERAGE(C2:C7)</f>
        <v>174.66666666666666</v>
      </c>
      <c r="D9">
        <f>AVERAGE(D2:D7)</f>
        <v>3.3333333333333335</v>
      </c>
      <c r="E9">
        <f>AVERAGE(E2:E7)</f>
        <v>0</v>
      </c>
    </row>
    <row r="10" spans="1:7">
      <c r="B10" t="s">
        <v>37</v>
      </c>
      <c r="C10">
        <f>STDEV(C2:C7)</f>
        <v>27.789686336241161</v>
      </c>
      <c r="D10">
        <f>STDEV(D2:D7)</f>
        <v>8.164965809277259</v>
      </c>
      <c r="E10">
        <f t="shared" ref="E10" si="0">STDEV(E2:E7)</f>
        <v>0</v>
      </c>
    </row>
    <row r="11" spans="1:7">
      <c r="B11" t="s">
        <v>38</v>
      </c>
      <c r="C11">
        <f>C10/SQRT(6)</f>
        <v>11.345091939297427</v>
      </c>
      <c r="D11">
        <f>D10/SQRT(6)</f>
        <v>3.333333333333333</v>
      </c>
      <c r="E11">
        <f t="shared" ref="E11" si="1">E10/SQRT(6)</f>
        <v>0</v>
      </c>
    </row>
    <row r="16" spans="1:7">
      <c r="C16" s="1" t="s">
        <v>40</v>
      </c>
      <c r="D16" s="1" t="s">
        <v>41</v>
      </c>
      <c r="E16" s="1" t="s">
        <v>42</v>
      </c>
    </row>
    <row r="17" spans="2:5">
      <c r="B17" s="1" t="s">
        <v>43</v>
      </c>
      <c r="C17">
        <v>1048</v>
      </c>
      <c r="D17">
        <v>0</v>
      </c>
      <c r="E17">
        <v>0</v>
      </c>
    </row>
    <row r="18" spans="2:5">
      <c r="B18" s="1" t="s">
        <v>44</v>
      </c>
      <c r="C18">
        <v>174.66666666666666</v>
      </c>
      <c r="D18">
        <v>0</v>
      </c>
      <c r="E18">
        <v>0</v>
      </c>
    </row>
    <row r="19" spans="2:5">
      <c r="B19" s="1" t="s">
        <v>37</v>
      </c>
      <c r="C19">
        <v>27.789686336241161</v>
      </c>
      <c r="D19">
        <v>0</v>
      </c>
      <c r="E19">
        <v>0</v>
      </c>
    </row>
    <row r="20" spans="2:5">
      <c r="B20" s="1" t="s">
        <v>38</v>
      </c>
      <c r="C20">
        <v>11.345091939297427</v>
      </c>
      <c r="D20">
        <v>0</v>
      </c>
      <c r="E20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G11"/>
  <sheetViews>
    <sheetView workbookViewId="0">
      <selection activeCell="B2" sqref="B2:E7"/>
    </sheetView>
  </sheetViews>
  <sheetFormatPr baseColWidth="10" defaultRowHeight="16"/>
  <cols>
    <col min="3" max="3" width="15.5" bestFit="1" customWidth="1"/>
    <col min="4" max="4" width="13" bestFit="1" customWidth="1"/>
  </cols>
  <sheetData>
    <row r="1" spans="1:7" s="1" customFormat="1">
      <c r="A1" t="s">
        <v>5</v>
      </c>
      <c r="B1" t="s">
        <v>39</v>
      </c>
      <c r="C1" t="s">
        <v>53</v>
      </c>
      <c r="D1" t="s">
        <v>41</v>
      </c>
      <c r="E1" t="s">
        <v>42</v>
      </c>
      <c r="F1"/>
      <c r="G1"/>
    </row>
    <row r="2" spans="1:7">
      <c r="A2" s="3">
        <v>41736</v>
      </c>
      <c r="B2">
        <v>1</v>
      </c>
      <c r="C2">
        <v>7</v>
      </c>
      <c r="D2">
        <v>0</v>
      </c>
      <c r="E2">
        <v>0</v>
      </c>
    </row>
    <row r="3" spans="1:7">
      <c r="A3" s="3">
        <v>41741</v>
      </c>
      <c r="B3">
        <v>2</v>
      </c>
      <c r="C3">
        <v>0</v>
      </c>
      <c r="D3">
        <v>0</v>
      </c>
      <c r="E3">
        <v>0</v>
      </c>
    </row>
    <row r="4" spans="1:7">
      <c r="A4" s="3">
        <v>41742</v>
      </c>
      <c r="B4">
        <v>3</v>
      </c>
      <c r="C4">
        <v>0</v>
      </c>
      <c r="D4">
        <v>0</v>
      </c>
      <c r="E4">
        <v>0</v>
      </c>
    </row>
    <row r="5" spans="1:7">
      <c r="A5" s="2">
        <v>41743</v>
      </c>
      <c r="B5">
        <v>4</v>
      </c>
      <c r="C5">
        <v>0</v>
      </c>
      <c r="D5">
        <v>0</v>
      </c>
      <c r="E5">
        <v>0</v>
      </c>
    </row>
    <row r="6" spans="1:7">
      <c r="A6" s="2">
        <v>41748</v>
      </c>
      <c r="B6">
        <v>5</v>
      </c>
      <c r="C6">
        <v>0</v>
      </c>
      <c r="D6">
        <v>0</v>
      </c>
      <c r="E6">
        <v>0</v>
      </c>
    </row>
    <row r="7" spans="1:7">
      <c r="A7" s="2">
        <v>41750</v>
      </c>
      <c r="B7">
        <v>6</v>
      </c>
      <c r="C7">
        <v>0</v>
      </c>
      <c r="D7">
        <v>0</v>
      </c>
      <c r="E7">
        <v>0</v>
      </c>
    </row>
    <row r="8" spans="1:7">
      <c r="B8" t="s">
        <v>43</v>
      </c>
      <c r="C8">
        <f>SUM(C2:C7)</f>
        <v>7</v>
      </c>
      <c r="D8">
        <f>SUM(D2:D7)</f>
        <v>0</v>
      </c>
      <c r="E8">
        <f>SUM(E2:E7)</f>
        <v>0</v>
      </c>
    </row>
    <row r="9" spans="1:7">
      <c r="B9" t="s">
        <v>44</v>
      </c>
      <c r="C9">
        <f>AVERAGE(C2:C7)</f>
        <v>1.1666666666666667</v>
      </c>
      <c r="D9">
        <f>AVERAGE(D2:D7)</f>
        <v>0</v>
      </c>
      <c r="E9">
        <f>AVERAGE(E2:E7)</f>
        <v>0</v>
      </c>
    </row>
    <row r="10" spans="1:7">
      <c r="B10" t="s">
        <v>37</v>
      </c>
      <c r="C10">
        <f>STDEV(C2:C7)</f>
        <v>2.8577380332470415</v>
      </c>
      <c r="D10">
        <f>STDEV(D2:D7)</f>
        <v>0</v>
      </c>
      <c r="E10">
        <f t="shared" ref="E10" si="0">STDEV(E2:E7)</f>
        <v>0</v>
      </c>
    </row>
    <row r="11" spans="1:7">
      <c r="B11" t="s">
        <v>38</v>
      </c>
      <c r="C11">
        <f>C10/SQRT(6)</f>
        <v>1.166666666666667</v>
      </c>
      <c r="D11">
        <f>D10/SQRT(6)</f>
        <v>0</v>
      </c>
      <c r="E11">
        <f t="shared" ref="E11" si="1">E10/SQRT(6)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C10" sqref="C10"/>
    </sheetView>
  </sheetViews>
  <sheetFormatPr baseColWidth="10" defaultRowHeight="16"/>
  <cols>
    <col min="2" max="2" width="26.83203125" bestFit="1" customWidth="1"/>
    <col min="3" max="3" width="31.1640625" bestFit="1" customWidth="1"/>
  </cols>
  <sheetData>
    <row r="1" spans="1:3" s="1" customFormat="1">
      <c r="A1" s="1" t="s">
        <v>0</v>
      </c>
      <c r="B1" s="1" t="s">
        <v>1</v>
      </c>
      <c r="C1" s="1" t="s">
        <v>2</v>
      </c>
    </row>
    <row r="2" spans="1:3">
      <c r="A2">
        <v>1</v>
      </c>
      <c r="B2">
        <f>34/60*100</f>
        <v>56.666666666666664</v>
      </c>
      <c r="C2">
        <f>37/60*100</f>
        <v>61.666666666666671</v>
      </c>
    </row>
    <row r="3" spans="1:3">
      <c r="A3">
        <v>2</v>
      </c>
      <c r="B3">
        <f>8/60*100</f>
        <v>13.333333333333334</v>
      </c>
      <c r="C3">
        <f>35/60*100</f>
        <v>58.333333333333336</v>
      </c>
    </row>
    <row r="4" spans="1:3">
      <c r="A4">
        <v>3</v>
      </c>
      <c r="B4">
        <v>0</v>
      </c>
      <c r="C4">
        <f>60/60*100</f>
        <v>100</v>
      </c>
    </row>
    <row r="5" spans="1:3">
      <c r="A5">
        <v>4</v>
      </c>
    </row>
    <row r="6" spans="1:3">
      <c r="A6">
        <v>5</v>
      </c>
    </row>
    <row r="7" spans="1:3">
      <c r="A7">
        <v>6</v>
      </c>
    </row>
    <row r="8" spans="1:3">
      <c r="A8">
        <v>7</v>
      </c>
    </row>
    <row r="9" spans="1:3">
      <c r="A9">
        <v>8</v>
      </c>
    </row>
    <row r="10" spans="1:3">
      <c r="A10">
        <v>9</v>
      </c>
    </row>
    <row r="11" spans="1:3">
      <c r="A1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E11"/>
  <sheetViews>
    <sheetView workbookViewId="0">
      <selection activeCell="B2" sqref="B2:E7"/>
    </sheetView>
  </sheetViews>
  <sheetFormatPr baseColWidth="10" defaultRowHeight="16"/>
  <sheetData>
    <row r="1" spans="1:5">
      <c r="A1" s="4" t="s">
        <v>5</v>
      </c>
      <c r="B1" s="4" t="s">
        <v>39</v>
      </c>
      <c r="C1" s="4" t="s">
        <v>40</v>
      </c>
      <c r="D1" s="4" t="s">
        <v>41</v>
      </c>
      <c r="E1" s="4" t="s">
        <v>42</v>
      </c>
    </row>
    <row r="2" spans="1:5">
      <c r="A2" s="8">
        <v>41736</v>
      </c>
      <c r="B2" s="4">
        <v>1</v>
      </c>
      <c r="C2" s="4">
        <v>7</v>
      </c>
      <c r="D2" s="4">
        <v>0</v>
      </c>
      <c r="E2" s="4">
        <v>0</v>
      </c>
    </row>
    <row r="3" spans="1:5">
      <c r="A3" s="8">
        <v>41741</v>
      </c>
      <c r="B3" s="4">
        <v>2</v>
      </c>
      <c r="C3" s="4">
        <v>0</v>
      </c>
      <c r="D3" s="4">
        <v>0</v>
      </c>
      <c r="E3" s="4">
        <v>0</v>
      </c>
    </row>
    <row r="4" spans="1:5">
      <c r="A4" s="8">
        <v>41742</v>
      </c>
      <c r="B4" s="4">
        <v>3</v>
      </c>
      <c r="C4" s="4">
        <v>0</v>
      </c>
      <c r="D4" s="4">
        <v>0</v>
      </c>
      <c r="E4" s="4">
        <v>0</v>
      </c>
    </row>
    <row r="5" spans="1:5">
      <c r="A5" s="10">
        <v>41743</v>
      </c>
      <c r="B5" s="4">
        <v>4</v>
      </c>
      <c r="C5" s="4">
        <v>25</v>
      </c>
      <c r="D5" s="4">
        <v>0</v>
      </c>
      <c r="E5" s="4">
        <v>0</v>
      </c>
    </row>
    <row r="6" spans="1:5">
      <c r="A6" s="10">
        <v>41748</v>
      </c>
      <c r="B6" s="4">
        <v>5</v>
      </c>
      <c r="C6" s="4">
        <f>48+19</f>
        <v>67</v>
      </c>
      <c r="D6" s="4">
        <v>0</v>
      </c>
      <c r="E6" s="4">
        <v>0</v>
      </c>
    </row>
    <row r="7" spans="1:5">
      <c r="A7" s="10">
        <v>41750</v>
      </c>
      <c r="B7" s="4">
        <v>6</v>
      </c>
      <c r="C7" s="4">
        <v>0</v>
      </c>
      <c r="D7" s="4">
        <v>0</v>
      </c>
      <c r="E7" s="4">
        <v>0</v>
      </c>
    </row>
    <row r="8" spans="1:5">
      <c r="A8" s="4"/>
      <c r="B8" s="4" t="s">
        <v>43</v>
      </c>
      <c r="C8" s="4">
        <f>SUM(C2:C7)</f>
        <v>99</v>
      </c>
      <c r="D8" s="4">
        <f t="shared" ref="D8:E8" si="0">SUM(D2:D7)</f>
        <v>0</v>
      </c>
      <c r="E8" s="4">
        <f t="shared" si="0"/>
        <v>0</v>
      </c>
    </row>
    <row r="9" spans="1:5">
      <c r="A9" s="4"/>
      <c r="B9" s="4" t="s">
        <v>44</v>
      </c>
      <c r="C9" s="4">
        <f>AVERAGE(C2:C7)</f>
        <v>16.5</v>
      </c>
      <c r="D9" s="4">
        <f t="shared" ref="D9:E9" si="1">AVERAGE(D2:D7)</f>
        <v>0</v>
      </c>
      <c r="E9" s="4">
        <f t="shared" si="1"/>
        <v>0</v>
      </c>
    </row>
    <row r="10" spans="1:5">
      <c r="A10" s="4"/>
      <c r="B10" s="4" t="s">
        <v>37</v>
      </c>
      <c r="C10" s="4">
        <f>STDEV(C2:C7)</f>
        <v>26.568778669709303</v>
      </c>
      <c r="D10" s="4">
        <f t="shared" ref="D10:E10" si="2">STDEV(D2:D7)</f>
        <v>0</v>
      </c>
      <c r="E10" s="4">
        <f t="shared" si="2"/>
        <v>0</v>
      </c>
    </row>
    <row r="11" spans="1:5">
      <c r="A11" s="4"/>
      <c r="B11" s="4" t="s">
        <v>38</v>
      </c>
      <c r="C11" s="4">
        <f>C10/SQRT(6)</f>
        <v>10.846658471621572</v>
      </c>
      <c r="D11" s="4">
        <f t="shared" ref="D11:E11" si="3">D10/SQRT(6)</f>
        <v>0</v>
      </c>
      <c r="E11" s="4">
        <f t="shared" si="3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E20"/>
  <sheetViews>
    <sheetView workbookViewId="0">
      <selection activeCell="B2" sqref="B2:E7"/>
    </sheetView>
  </sheetViews>
  <sheetFormatPr baseColWidth="10" defaultRowHeight="16"/>
  <sheetData>
    <row r="1" spans="1:5">
      <c r="A1" t="s">
        <v>5</v>
      </c>
      <c r="B1" t="s">
        <v>39</v>
      </c>
      <c r="C1" t="s">
        <v>40</v>
      </c>
      <c r="D1" t="s">
        <v>41</v>
      </c>
      <c r="E1" t="s">
        <v>42</v>
      </c>
    </row>
    <row r="2" spans="1:5">
      <c r="A2" s="3"/>
      <c r="B2">
        <v>1</v>
      </c>
      <c r="C2">
        <f>120+36+6</f>
        <v>162</v>
      </c>
      <c r="D2">
        <v>0</v>
      </c>
      <c r="E2">
        <v>0</v>
      </c>
    </row>
    <row r="3" spans="1:5">
      <c r="A3" s="3"/>
      <c r="B3">
        <v>2</v>
      </c>
      <c r="C3">
        <f>240+27</f>
        <v>267</v>
      </c>
      <c r="D3">
        <f>95</f>
        <v>95</v>
      </c>
      <c r="E3">
        <v>53</v>
      </c>
    </row>
    <row r="4" spans="1:5">
      <c r="A4" s="3"/>
      <c r="B4">
        <v>3</v>
      </c>
      <c r="C4">
        <f>180+40+4</f>
        <v>224</v>
      </c>
      <c r="D4">
        <v>8</v>
      </c>
      <c r="E4">
        <v>0</v>
      </c>
    </row>
    <row r="5" spans="1:5">
      <c r="A5" s="2"/>
      <c r="B5">
        <v>4</v>
      </c>
      <c r="C5">
        <f>180+57</f>
        <v>237</v>
      </c>
      <c r="D5">
        <f>120+17</f>
        <v>137</v>
      </c>
      <c r="E5">
        <f>180+2</f>
        <v>182</v>
      </c>
    </row>
    <row r="6" spans="1:5">
      <c r="A6" s="2"/>
      <c r="B6">
        <v>5</v>
      </c>
      <c r="C6">
        <f>120+1+7</f>
        <v>128</v>
      </c>
      <c r="D6">
        <f>60+51+6</f>
        <v>117</v>
      </c>
      <c r="E6">
        <f>120+55</f>
        <v>175</v>
      </c>
    </row>
    <row r="7" spans="1:5">
      <c r="A7" s="2"/>
      <c r="B7">
        <v>6</v>
      </c>
      <c r="C7">
        <f>180+27</f>
        <v>207</v>
      </c>
      <c r="D7">
        <f>120+3</f>
        <v>123</v>
      </c>
      <c r="E7">
        <f>180+44</f>
        <v>224</v>
      </c>
    </row>
    <row r="8" spans="1:5">
      <c r="B8" t="s">
        <v>43</v>
      </c>
      <c r="C8">
        <f>SUM(C2:C7)</f>
        <v>1225</v>
      </c>
      <c r="D8">
        <f t="shared" ref="D8:E8" si="0">SUM(D2:D7)</f>
        <v>480</v>
      </c>
      <c r="E8">
        <f t="shared" si="0"/>
        <v>634</v>
      </c>
    </row>
    <row r="9" spans="1:5">
      <c r="B9" t="s">
        <v>44</v>
      </c>
      <c r="C9">
        <f>AVERAGE(C2:C7)</f>
        <v>204.16666666666666</v>
      </c>
      <c r="D9">
        <f t="shared" ref="D9:E9" si="1">AVERAGE(D2:D7)</f>
        <v>80</v>
      </c>
      <c r="E9">
        <f t="shared" si="1"/>
        <v>105.66666666666667</v>
      </c>
    </row>
    <row r="10" spans="1:5">
      <c r="B10" t="s">
        <v>37</v>
      </c>
      <c r="C10">
        <f>STDEV(C2:C7)</f>
        <v>51.003594644560778</v>
      </c>
      <c r="D10">
        <f t="shared" ref="D10:E10" si="2">STDEV(D2:D7)</f>
        <v>60.4582500573743</v>
      </c>
      <c r="E10">
        <f t="shared" si="2"/>
        <v>99.740997922953767</v>
      </c>
    </row>
    <row r="11" spans="1:5">
      <c r="B11" t="s">
        <v>38</v>
      </c>
      <c r="C11">
        <f>C10/SQRT(6)</f>
        <v>20.822130321153779</v>
      </c>
      <c r="D11">
        <f t="shared" ref="D11:E11" si="3">D10/SQRT(6)</f>
        <v>24.681977230359809</v>
      </c>
      <c r="E11">
        <f t="shared" si="3"/>
        <v>40.719091891205593</v>
      </c>
    </row>
    <row r="16" spans="1:5">
      <c r="C16" s="1" t="s">
        <v>40</v>
      </c>
      <c r="D16" s="1" t="s">
        <v>41</v>
      </c>
      <c r="E16" s="1" t="s">
        <v>42</v>
      </c>
    </row>
    <row r="17" spans="2:5">
      <c r="B17" s="1" t="s">
        <v>43</v>
      </c>
      <c r="C17">
        <v>1225</v>
      </c>
      <c r="D17">
        <v>480</v>
      </c>
      <c r="E17">
        <v>634</v>
      </c>
    </row>
    <row r="18" spans="2:5">
      <c r="B18" s="1" t="s">
        <v>44</v>
      </c>
      <c r="C18">
        <v>204.16666666666666</v>
      </c>
      <c r="D18">
        <v>80</v>
      </c>
      <c r="E18">
        <v>105.66666666666667</v>
      </c>
    </row>
    <row r="19" spans="2:5">
      <c r="B19" s="1" t="s">
        <v>37</v>
      </c>
      <c r="C19">
        <v>51.003594644560778</v>
      </c>
      <c r="D19">
        <v>60.4582500573743</v>
      </c>
      <c r="E19">
        <v>99.740997922953767</v>
      </c>
    </row>
    <row r="20" spans="2:5">
      <c r="B20" s="1" t="s">
        <v>38</v>
      </c>
      <c r="C20">
        <v>20.822130321153779</v>
      </c>
      <c r="D20">
        <v>24.681977230359809</v>
      </c>
      <c r="E20">
        <v>40.719091891205593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Averages</vt:lpstr>
      <vt:lpstr>Master Reinforcer</vt:lpstr>
      <vt:lpstr>P1_Kobe&amp;Ian</vt:lpstr>
      <vt:lpstr>P2_Sally&amp;Vanya</vt:lpstr>
      <vt:lpstr>P3_Rocky&amp;Oaky</vt:lpstr>
      <vt:lpstr>P4_Rosie&amp;Carlie</vt:lpstr>
      <vt:lpstr>P5_Jude&amp;Luna</vt:lpstr>
      <vt:lpstr>P6_Kodi &amp; Kaia</vt:lpstr>
      <vt:lpstr>P7_Dax &amp; Fiona</vt:lpstr>
      <vt:lpstr>P8_Misha&amp;Houston</vt:lpstr>
      <vt:lpstr>P9_Gunner&amp;Cato</vt:lpstr>
      <vt:lpstr>P10_Coffee&amp;Mason</vt:lpstr>
      <vt:lpstr>P11_Rev&amp;Blitz</vt:lpstr>
      <vt:lpstr>P12_Magnum&amp;Toby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R. Mehrkam</dc:creator>
  <cp:lastModifiedBy>Microsoft Office User</cp:lastModifiedBy>
  <dcterms:created xsi:type="dcterms:W3CDTF">2013-11-05T04:58:56Z</dcterms:created>
  <dcterms:modified xsi:type="dcterms:W3CDTF">2020-03-31T23:22:31Z</dcterms:modified>
</cp:coreProperties>
</file>