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zorak2\users$\s1127483\Desktop\Consulting pt2\Mehrkam SP20\"/>
    </mc:Choice>
  </mc:AlternateContent>
  <bookViews>
    <workbookView xWindow="0" yWindow="0" windowWidth="25605" windowHeight="16065" tabRatio="500" firstSheet="5" activeTab="7"/>
  </bookViews>
  <sheets>
    <sheet name="Averages" sheetId="11" r:id="rId1"/>
    <sheet name="P1_Kobe&amp;Ian" sheetId="1" r:id="rId2"/>
    <sheet name="P2_Sally&amp;Vanya" sheetId="2" r:id="rId3"/>
    <sheet name="P3_Rocky&amp;Oaky" sheetId="3" r:id="rId4"/>
    <sheet name="P4_Rosie&amp;Carlie" sheetId="5" r:id="rId5"/>
    <sheet name="P5_Jude&amp;Luna" sheetId="4" r:id="rId6"/>
    <sheet name="P6_Kodi &amp; Kaia" sheetId="6" r:id="rId7"/>
    <sheet name="P7_Dax &amp; Fiona" sheetId="7" r:id="rId8"/>
    <sheet name="P8_Misha&amp;Houston" sheetId="8" r:id="rId9"/>
    <sheet name="P9_Gunner&amp;Cato" sheetId="9" r:id="rId10"/>
    <sheet name="P10_Coffee&amp;Mason" sheetId="10" r:id="rId11"/>
    <sheet name="P11_Rev&amp;Blitz" sheetId="12" r:id="rId12"/>
    <sheet name="P12_Magnum&amp;Toby" sheetId="13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1" l="1"/>
  <c r="D15" i="11"/>
  <c r="C14" i="11"/>
  <c r="C15" i="11"/>
  <c r="B14" i="11"/>
  <c r="B15" i="11"/>
  <c r="D13" i="11"/>
  <c r="C13" i="11"/>
  <c r="B13" i="11"/>
  <c r="D12" i="11"/>
  <c r="C12" i="11"/>
  <c r="B12" i="11"/>
  <c r="C6" i="10"/>
  <c r="C7" i="10"/>
  <c r="H1" i="10"/>
  <c r="D2" i="8"/>
  <c r="D3" i="8"/>
  <c r="I2" i="8"/>
  <c r="E6" i="8"/>
  <c r="J2" i="8"/>
  <c r="C5" i="8"/>
  <c r="C7" i="8"/>
  <c r="H2" i="8"/>
  <c r="I1" i="8"/>
  <c r="J1" i="8"/>
  <c r="H1" i="8"/>
  <c r="AJ10" i="11"/>
  <c r="AJ11" i="11"/>
  <c r="AI10" i="11"/>
  <c r="AI11" i="11"/>
  <c r="AH10" i="11"/>
  <c r="AH11" i="11"/>
  <c r="AG10" i="11"/>
  <c r="AG11" i="11"/>
  <c r="AF10" i="11"/>
  <c r="AF11" i="11"/>
  <c r="AE10" i="11"/>
  <c r="AE11" i="11"/>
  <c r="D10" i="6"/>
  <c r="D11" i="6"/>
  <c r="E10" i="6"/>
  <c r="E11" i="6"/>
  <c r="C6" i="6"/>
  <c r="C10" i="6"/>
  <c r="C11" i="6"/>
  <c r="D9" i="6"/>
  <c r="E9" i="6"/>
  <c r="C9" i="6"/>
  <c r="D8" i="6"/>
  <c r="E8" i="6"/>
  <c r="C8" i="6"/>
  <c r="C4" i="9"/>
  <c r="E3" i="9"/>
  <c r="C3" i="9"/>
  <c r="C2" i="9"/>
  <c r="J3" i="12"/>
  <c r="J4" i="12"/>
  <c r="I3" i="12"/>
  <c r="I4" i="12"/>
  <c r="H3" i="12"/>
  <c r="H4" i="12"/>
  <c r="J2" i="12"/>
  <c r="I2" i="12"/>
  <c r="H2" i="12"/>
  <c r="J1" i="12"/>
  <c r="I1" i="12"/>
  <c r="H1" i="12"/>
  <c r="E10" i="2"/>
  <c r="E11" i="2"/>
  <c r="D10" i="2"/>
  <c r="D11" i="2"/>
  <c r="C10" i="2"/>
  <c r="C11" i="2"/>
  <c r="E9" i="2"/>
  <c r="D9" i="2"/>
  <c r="C9" i="2"/>
  <c r="E8" i="2"/>
  <c r="D8" i="2"/>
  <c r="C8" i="2"/>
  <c r="E10" i="5"/>
  <c r="E11" i="5"/>
  <c r="D10" i="5"/>
  <c r="D11" i="5"/>
  <c r="C10" i="5"/>
  <c r="C11" i="5"/>
  <c r="E9" i="5"/>
  <c r="D9" i="5"/>
  <c r="C9" i="5"/>
  <c r="E8" i="5"/>
  <c r="D8" i="5"/>
  <c r="C8" i="5"/>
  <c r="C2" i="3"/>
  <c r="C3" i="3"/>
  <c r="C4" i="3"/>
  <c r="C5" i="3"/>
  <c r="C6" i="3"/>
  <c r="C7" i="3"/>
  <c r="C10" i="3"/>
  <c r="C11" i="3"/>
  <c r="C9" i="3"/>
  <c r="E10" i="3"/>
  <c r="E11" i="3"/>
  <c r="D10" i="3"/>
  <c r="D11" i="3"/>
  <c r="E9" i="3"/>
  <c r="D9" i="3"/>
  <c r="E8" i="3"/>
  <c r="D8" i="3"/>
  <c r="C8" i="3"/>
  <c r="I3" i="10"/>
  <c r="I4" i="10"/>
  <c r="H3" i="10"/>
  <c r="H4" i="10"/>
  <c r="J2" i="10"/>
  <c r="I2" i="10"/>
  <c r="H2" i="10"/>
  <c r="J1" i="10"/>
  <c r="I1" i="10"/>
  <c r="J3" i="10"/>
  <c r="J4" i="10"/>
  <c r="D3" i="7"/>
  <c r="D5" i="7"/>
  <c r="D6" i="7"/>
  <c r="D7" i="7"/>
  <c r="I3" i="7"/>
  <c r="I4" i="7"/>
  <c r="E5" i="7"/>
  <c r="E6" i="7"/>
  <c r="E7" i="7"/>
  <c r="J3" i="7"/>
  <c r="J4" i="7"/>
  <c r="C2" i="7"/>
  <c r="C3" i="7"/>
  <c r="C4" i="7"/>
  <c r="C5" i="7"/>
  <c r="C6" i="7"/>
  <c r="C7" i="7"/>
  <c r="H3" i="7"/>
  <c r="H4" i="7"/>
  <c r="I2" i="7"/>
  <c r="J2" i="7"/>
  <c r="H2" i="7"/>
  <c r="I1" i="7"/>
  <c r="J1" i="7"/>
  <c r="H1" i="7"/>
  <c r="AE4" i="10"/>
  <c r="AH4" i="10"/>
  <c r="AG4" i="10"/>
  <c r="AF4" i="10"/>
  <c r="W10" i="11"/>
  <c r="W11" i="11"/>
  <c r="AB10" i="11"/>
  <c r="AB11" i="11"/>
  <c r="AA10" i="11"/>
  <c r="AA11" i="11"/>
  <c r="Z10" i="11"/>
  <c r="Z11" i="11"/>
  <c r="Y10" i="11"/>
  <c r="Y11" i="11"/>
  <c r="X10" i="11"/>
  <c r="X11" i="11"/>
  <c r="P10" i="11"/>
  <c r="P11" i="11"/>
  <c r="Q10" i="11"/>
  <c r="Q11" i="11"/>
  <c r="R10" i="11"/>
  <c r="R11" i="11"/>
  <c r="S10" i="11"/>
  <c r="S11" i="11"/>
  <c r="T10" i="11"/>
  <c r="T11" i="11"/>
  <c r="O10" i="11"/>
  <c r="O11" i="11"/>
  <c r="B3" i="4"/>
  <c r="C3" i="4"/>
  <c r="C2" i="4"/>
  <c r="B2" i="4"/>
  <c r="B4" i="1"/>
  <c r="B3" i="1"/>
  <c r="B2" i="1"/>
  <c r="C4" i="4"/>
</calcChain>
</file>

<file path=xl/sharedStrings.xml><?xml version="1.0" encoding="utf-8"?>
<sst xmlns="http://schemas.openxmlformats.org/spreadsheetml/2006/main" count="171" uniqueCount="53">
  <si>
    <t>Session</t>
  </si>
  <si>
    <t>Percent of Scored Intervals (SD)</t>
  </si>
  <si>
    <t>Percent of Scored Intervals (S-Delta)</t>
  </si>
  <si>
    <t>Percent of Scored Intervals in SD</t>
  </si>
  <si>
    <t>Percent of Scored Intervals in S-delta</t>
  </si>
  <si>
    <t>Date</t>
  </si>
  <si>
    <t>SUBJECTS</t>
  </si>
  <si>
    <t>SD1</t>
  </si>
  <si>
    <t>SDelta1</t>
  </si>
  <si>
    <t>Kobe&amp;Ian</t>
  </si>
  <si>
    <t>Sally &amp; Vanya</t>
  </si>
  <si>
    <t>Rocky &amp; Oaky</t>
  </si>
  <si>
    <t>Rosie &amp; Carlie</t>
  </si>
  <si>
    <t>Kodi &amp; Kaia</t>
  </si>
  <si>
    <t>Dax &amp; Fiona</t>
  </si>
  <si>
    <t>Misha &amp; Houston</t>
  </si>
  <si>
    <t>SD2</t>
  </si>
  <si>
    <t>SDelta2</t>
  </si>
  <si>
    <t>SD3</t>
  </si>
  <si>
    <t>SDelta3</t>
  </si>
  <si>
    <t>SD4</t>
  </si>
  <si>
    <t>SDelta4</t>
  </si>
  <si>
    <t>SD5</t>
  </si>
  <si>
    <t>SDelta5</t>
  </si>
  <si>
    <t>SD6</t>
  </si>
  <si>
    <t>SDelta6</t>
  </si>
  <si>
    <t>AVERAGE</t>
  </si>
  <si>
    <t>SDERROR</t>
  </si>
  <si>
    <t>30 min</t>
  </si>
  <si>
    <t>120 min</t>
  </si>
  <si>
    <t>&gt; 360 min</t>
  </si>
  <si>
    <t>Average</t>
  </si>
  <si>
    <t>0 min</t>
  </si>
  <si>
    <t>Pair</t>
  </si>
  <si>
    <t>Coffee &amp; Mason</t>
  </si>
  <si>
    <t>Rev &amp; Blitz</t>
  </si>
  <si>
    <t>TOTALS</t>
  </si>
  <si>
    <t>STDEV</t>
  </si>
  <si>
    <t>STERR</t>
  </si>
  <si>
    <t xml:space="preserve">Session </t>
  </si>
  <si>
    <t>Attention Control</t>
  </si>
  <si>
    <t>Attention Test</t>
  </si>
  <si>
    <t>Alone</t>
  </si>
  <si>
    <t>Totals</t>
  </si>
  <si>
    <t>Averages</t>
  </si>
  <si>
    <t>ATTCONTROL</t>
  </si>
  <si>
    <t>ATT TEST</t>
  </si>
  <si>
    <t>ALONE</t>
  </si>
  <si>
    <t>Density of attention?</t>
  </si>
  <si>
    <t>Median time playing in alone = 0; att test = 31.5</t>
  </si>
  <si>
    <t>Means and medians are different (test vs. alone)</t>
  </si>
  <si>
    <t>Need a control for the amount/magnitude of attention delivered?</t>
  </si>
  <si>
    <t xml:space="preserve">Sasha: Correlation between # of seconds attention was delivered.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</si>
</sst>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indexed="206"/>
      <name val="Calibri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4" borderId="0" xfId="0" applyFill="1"/>
    <xf numFmtId="16" fontId="4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7" fillId="0" borderId="0" xfId="0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tx>
            <c:v>Attention Control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166.8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Averages!$B$13</c:f>
              <c:numCache>
                <c:formatCode>General</c:formatCode>
                <c:ptCount val="1"/>
                <c:pt idx="0">
                  <c:v>407.76249999999999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9-4AFA-8177-C3E0A0BA7263}"/>
            </c:ext>
          </c:extLst>
        </c:ser>
        <c:ser>
          <c:idx val="1"/>
          <c:order val="1"/>
          <c:tx>
            <c:v>Attention Test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57.57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Averages!$C$13</c:f>
              <c:numCache>
                <c:formatCode>General</c:formatCode>
                <c:ptCount val="1"/>
                <c:pt idx="0">
                  <c:v>94.8125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9-4AFA-8177-C3E0A0BA7263}"/>
            </c:ext>
          </c:extLst>
        </c:ser>
        <c:ser>
          <c:idx val="2"/>
          <c:order val="2"/>
          <c:tx>
            <c:v>Alone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79.290000000000006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Averages!$D$13</c:f>
              <c:numCache>
                <c:formatCode>General</c:formatCode>
                <c:ptCount val="1"/>
                <c:pt idx="0">
                  <c:v>117.8125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9-4AFA-8177-C3E0A0BA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2135714232"/>
        <c:axId val="2135501304"/>
      </c:barChart>
      <c:catAx>
        <c:axId val="21357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Experimental Condition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2135501304"/>
        <c:crosses val="autoZero"/>
        <c:auto val="1"/>
        <c:lblAlgn val="ctr"/>
        <c:lblOffset val="100"/>
        <c:noMultiLvlLbl val="0"/>
      </c:catAx>
      <c:valAx>
        <c:axId val="2135501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Mean duration of social play (s)</a:t>
                </a:r>
              </a:p>
            </c:rich>
          </c:tx>
          <c:layout>
            <c:manualLayout>
              <c:xMode val="edge"/>
              <c:yMode val="edge"/>
              <c:x val="5.6521739130434802E-3"/>
              <c:y val="5.32786885245900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5714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'P7_Dax &amp; Fiona'!$G$7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'P7_Dax &amp; Fiona'!$H$6:$J$6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'P7_Dax &amp; Fiona'!$H$7:$J$7</c:f>
              <c:numCache>
                <c:formatCode>General</c:formatCode>
                <c:ptCount val="3"/>
                <c:pt idx="0">
                  <c:v>1225</c:v>
                </c:pt>
                <c:pt idx="1">
                  <c:v>480</c:v>
                </c:pt>
                <c:pt idx="2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19D-9335-41BD4423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687240"/>
        <c:axId val="-2015002440"/>
      </c:barChart>
      <c:catAx>
        <c:axId val="-201468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5002440"/>
        <c:crosses val="autoZero"/>
        <c:auto val="1"/>
        <c:lblAlgn val="ctr"/>
        <c:lblOffset val="100"/>
        <c:noMultiLvlLbl val="0"/>
      </c:catAx>
      <c:valAx>
        <c:axId val="-2015002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68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'P7_Dax &amp; Fiona'!$H$6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0.8"/>
          </c:errBars>
          <c:cat>
            <c:strRef>
              <c:f>'P7_Dax &amp; Fiona'!$G$8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Fiona'!$H$8</c:f>
              <c:numCache>
                <c:formatCode>General</c:formatCode>
                <c:ptCount val="1"/>
                <c:pt idx="0">
                  <c:v>204.16666666666666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9-4B76-A468-F23671655847}"/>
            </c:ext>
          </c:extLst>
        </c:ser>
        <c:ser>
          <c:idx val="1"/>
          <c:order val="1"/>
          <c:tx>
            <c:strRef>
              <c:f>'P7_Dax &amp; Fiona'!$I$6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4.68"/>
          </c:errBars>
          <c:cat>
            <c:strRef>
              <c:f>'P7_Dax &amp; Fiona'!$G$8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Fiona'!$I$8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9-4B76-A468-F23671655847}"/>
            </c:ext>
          </c:extLst>
        </c:ser>
        <c:ser>
          <c:idx val="2"/>
          <c:order val="2"/>
          <c:tx>
            <c:strRef>
              <c:f>'P7_Dax &amp; Fiona'!$J$6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40.700000000000003"/>
          </c:errBars>
          <c:cat>
            <c:strRef>
              <c:f>'P7_Dax &amp; Fiona'!$G$8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Fiona'!$J$8</c:f>
              <c:numCache>
                <c:formatCode>General</c:formatCode>
                <c:ptCount val="1"/>
                <c:pt idx="0">
                  <c:v>105.66666666666667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9-4B76-A468-F2367165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14798520"/>
        <c:axId val="-2014342136"/>
      </c:barChart>
      <c:catAx>
        <c:axId val="-201479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342136"/>
        <c:crosses val="autoZero"/>
        <c:auto val="1"/>
        <c:lblAlgn val="ctr"/>
        <c:lblOffset val="100"/>
        <c:noMultiLvlLbl val="0"/>
      </c:catAx>
      <c:valAx>
        <c:axId val="-2014342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79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'P8_Misha&amp;Houston'!$B$2:$B$7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'P8_Misha&amp;Houston'!$C$2:$C$7</c:f>
              <c:numCache>
                <c:formatCode>General</c:formatCode>
                <c:ptCount val="6"/>
                <c:pt idx="0">
                  <c:v>2.6</c:v>
                </c:pt>
                <c:pt idx="1">
                  <c:v>135.5</c:v>
                </c:pt>
                <c:pt idx="2">
                  <c:v>0</c:v>
                </c:pt>
                <c:pt idx="3">
                  <c:v>152</c:v>
                </c:pt>
                <c:pt idx="4">
                  <c:v>0</c:v>
                </c:pt>
                <c:pt idx="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F-40F5-9421-6F308CFEBEB1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'P8_Misha&amp;Houston'!$D$2:$D$7</c:f>
              <c:numCache>
                <c:formatCode>General</c:formatCode>
                <c:ptCount val="6"/>
                <c:pt idx="0">
                  <c:v>82.5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F-40F5-9421-6F308CFEBEB1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'P8_Misha&amp;Houston'!$B$2:$B$7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</c:v>
                </c:pt>
                <c:pt idx="4">
                  <c:v>130.5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F-40F5-9421-6F308CFE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362824"/>
        <c:axId val="-2014371000"/>
      </c:scatterChart>
      <c:valAx>
        <c:axId val="-2014362824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14371000"/>
        <c:crosses val="autoZero"/>
        <c:crossBetween val="midCat"/>
      </c:valAx>
      <c:valAx>
        <c:axId val="-201437100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362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'P9_Gunner&amp;Cato'!$B$2:$B$7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'P9_Gunner&amp;Cato'!$C$2:$C$7</c:f>
              <c:numCache>
                <c:formatCode>General</c:formatCode>
                <c:ptCount val="6"/>
                <c:pt idx="0">
                  <c:v>106</c:v>
                </c:pt>
                <c:pt idx="1">
                  <c:v>223</c:v>
                </c:pt>
                <c:pt idx="2">
                  <c:v>212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0-45DE-839C-05331C11EE28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0-45DE-839C-05331C11EE28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'P9_Gunner&amp;Cato'!$B$2:$B$7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'P9_Gunner&amp;Cato'!$E$2:$E$5</c:f>
              <c:numCache>
                <c:formatCode>General</c:formatCode>
                <c:ptCount val="4"/>
                <c:pt idx="0">
                  <c:v>16</c:v>
                </c:pt>
                <c:pt idx="1">
                  <c:v>168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C0-45DE-839C-05331C11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29368"/>
        <c:axId val="-2014436344"/>
      </c:scatterChart>
      <c:valAx>
        <c:axId val="-2014429368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14436344"/>
        <c:crosses val="autoZero"/>
        <c:crossBetween val="midCat"/>
      </c:valAx>
      <c:valAx>
        <c:axId val="-2014436344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429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Session </c:v>
                </c:pt>
                <c:pt idx="1">
                  <c:v>Attention Control</c:v>
                </c:pt>
                <c:pt idx="2">
                  <c:v>Attention Test</c:v>
                </c:pt>
                <c:pt idx="3">
                  <c:v>Alone</c:v>
                </c:pt>
              </c:strCache>
            </c:strRef>
          </c:cat>
          <c:val>
            <c:numRef>
              <c:f>'P10_Coffee&amp;Mason'!$AE$2:$AH$2</c:f>
              <c:numCache>
                <c:formatCode>General</c:formatCode>
                <c:ptCount val="4"/>
                <c:pt idx="0">
                  <c:v>83</c:v>
                </c:pt>
                <c:pt idx="1">
                  <c:v>22</c:v>
                </c:pt>
                <c:pt idx="2">
                  <c:v>141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A-40F5-999F-919B49FBA4BE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Session </c:v>
                </c:pt>
                <c:pt idx="1">
                  <c:v>Attention Control</c:v>
                </c:pt>
                <c:pt idx="2">
                  <c:v>Attention Test</c:v>
                </c:pt>
                <c:pt idx="3">
                  <c:v>Alone</c:v>
                </c:pt>
              </c:strCache>
            </c:strRef>
          </c:cat>
          <c:val>
            <c:numRef>
              <c:f>'P10_Coffee&amp;Mason'!$AE$3:$AH$3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A-40F5-999F-919B49FB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57224"/>
        <c:axId val="-2014339640"/>
      </c:barChart>
      <c:catAx>
        <c:axId val="-214035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14339640"/>
        <c:crosses val="autoZero"/>
        <c:auto val="1"/>
        <c:lblAlgn val="ctr"/>
        <c:lblOffset val="100"/>
        <c:noMultiLvlLbl val="0"/>
      </c:catAx>
      <c:valAx>
        <c:axId val="-201433964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03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'P10_Coffee&amp;Mason'!$G$7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'P10_Coffee&amp;Mason'!$H$6:$J$6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'P10_Coffee&amp;Mason'!$H$7:$J$7</c:f>
              <c:numCache>
                <c:formatCode>General</c:formatCode>
                <c:ptCount val="3"/>
                <c:pt idx="0">
                  <c:v>251</c:v>
                </c:pt>
                <c:pt idx="1">
                  <c:v>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9-404B-84BF-9214F184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490056"/>
        <c:axId val="-2014487112"/>
      </c:barChart>
      <c:catAx>
        <c:axId val="-201449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487112"/>
        <c:crosses val="autoZero"/>
        <c:auto val="1"/>
        <c:lblAlgn val="ctr"/>
        <c:lblOffset val="100"/>
        <c:noMultiLvlLbl val="0"/>
      </c:catAx>
      <c:valAx>
        <c:axId val="-201448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49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'P10_Coffee&amp;Mason'!$H$6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0"/>
          </c:errBars>
          <c:cat>
            <c:strRef>
              <c:f>'P10_Coffee&amp;Mason'!$G$8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'P10_Coffee&amp;Mason'!$H$8</c:f>
              <c:numCache>
                <c:formatCode>General</c:formatCode>
                <c:ptCount val="1"/>
                <c:pt idx="0">
                  <c:v>41.833333333333336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E-4D4A-8C51-93A1B007D279}"/>
            </c:ext>
          </c:extLst>
        </c:ser>
        <c:ser>
          <c:idx val="1"/>
          <c:order val="1"/>
          <c:tx>
            <c:strRef>
              <c:f>'P10_Coffee&amp;Mason'!$I$6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7.2"/>
          </c:errBars>
          <c:cat>
            <c:strRef>
              <c:f>'P10_Coffee&amp;Mason'!$G$8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'P10_Coffee&amp;Mason'!$I$8</c:f>
              <c:numCache>
                <c:formatCode>General</c:formatCode>
                <c:ptCount val="1"/>
                <c:pt idx="0">
                  <c:v>7.166666666666667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E-4D4A-8C51-93A1B007D279}"/>
            </c:ext>
          </c:extLst>
        </c:ser>
        <c:ser>
          <c:idx val="2"/>
          <c:order val="2"/>
          <c:tx>
            <c:strRef>
              <c:f>'P10_Coffee&amp;Mason'!$J$6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cat>
            <c:strRef>
              <c:f>'P10_Coffee&amp;Mason'!$G$8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E-4D4A-8C51-93A1B007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14540808"/>
        <c:axId val="-2014542936"/>
      </c:barChart>
      <c:catAx>
        <c:axId val="-201454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542936"/>
        <c:crosses val="autoZero"/>
        <c:auto val="1"/>
        <c:lblAlgn val="ctr"/>
        <c:lblOffset val="100"/>
        <c:noMultiLvlLbl val="0"/>
      </c:catAx>
      <c:valAx>
        <c:axId val="-2014542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54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'P7_Dax &amp; Fiona'!$B$2:$B$19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'P10_Coffee&amp;Mason'!$C$2:$C$7</c:f>
              <c:numCache>
                <c:formatCode>General</c:formatCode>
                <c:ptCount val="6"/>
                <c:pt idx="0">
                  <c:v>7</c:v>
                </c:pt>
                <c:pt idx="1">
                  <c:v>30</c:v>
                </c:pt>
                <c:pt idx="2">
                  <c:v>4</c:v>
                </c:pt>
                <c:pt idx="3">
                  <c:v>3</c:v>
                </c:pt>
                <c:pt idx="4">
                  <c:v>94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4-4D7D-95F3-E9B211A3EAEF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'P7_Dax &amp; Fiona'!$B$2:$B$19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'P10_Coffee&amp;Mason'!$D$2:$D$7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4-4D7D-95F3-E9B211A3EAEF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'P7_Dax &amp; Fiona'!$B$2:$B$19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'P10_Coffee&amp;Mason'!$E$2:$E$7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4-4D7D-95F3-E9B211A3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598536"/>
        <c:axId val="-2014608568"/>
      </c:scatterChart>
      <c:valAx>
        <c:axId val="-201459853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08568"/>
        <c:crosses val="autoZero"/>
        <c:crossBetween val="midCat"/>
      </c:valAx>
      <c:valAx>
        <c:axId val="-201460856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598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'P11_Rev&amp;Blitz'!$C$2:$C$7</c:f>
              <c:numCache>
                <c:formatCode>General</c:formatCode>
                <c:ptCount val="6"/>
                <c:pt idx="0">
                  <c:v>65</c:v>
                </c:pt>
                <c:pt idx="1">
                  <c:v>21</c:v>
                </c:pt>
                <c:pt idx="2">
                  <c:v>0</c:v>
                </c:pt>
                <c:pt idx="3">
                  <c:v>81</c:v>
                </c:pt>
                <c:pt idx="4">
                  <c:v>54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8-43C1-9EE9-7D0307BE146E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'P11_Rev&amp;Blitz'!$D$2:$D$7</c:f>
              <c:numCache>
                <c:formatCode>General</c:formatCode>
                <c:ptCount val="6"/>
                <c:pt idx="0">
                  <c:v>18</c:v>
                </c:pt>
                <c:pt idx="1">
                  <c:v>25</c:v>
                </c:pt>
                <c:pt idx="2">
                  <c:v>0</c:v>
                </c:pt>
                <c:pt idx="3">
                  <c:v>5</c:v>
                </c:pt>
                <c:pt idx="4">
                  <c:v>27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8-43C1-9EE9-7D0307BE146E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'P7_Dax &amp; Fiona'!$B$2:$B$19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'P11_Rev&amp;Blitz'!$E$2:$E$7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8-43C1-9EE9-7D0307BE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686424"/>
        <c:axId val="-2014694216"/>
      </c:scatterChart>
      <c:valAx>
        <c:axId val="-201468642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94216"/>
        <c:crosses val="autoZero"/>
        <c:crossBetween val="midCat"/>
      </c:valAx>
      <c:valAx>
        <c:axId val="-201469421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8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tx>
            <c:v>Attention Control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Averages!$B$12</c:f>
              <c:numCache>
                <c:formatCode>General</c:formatCode>
                <c:ptCount val="1"/>
                <c:pt idx="0">
                  <c:v>3262.1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B-4DE5-B082-4E00A040873B}"/>
            </c:ext>
          </c:extLst>
        </c:ser>
        <c:ser>
          <c:idx val="1"/>
          <c:order val="1"/>
          <c:tx>
            <c:v>Attention Test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Averages!$C$12</c:f>
              <c:numCache>
                <c:formatCode>General</c:formatCode>
                <c:ptCount val="1"/>
                <c:pt idx="0">
                  <c:v>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B-4DE5-B082-4E00A040873B}"/>
            </c:ext>
          </c:extLst>
        </c:ser>
        <c:ser>
          <c:idx val="2"/>
          <c:order val="2"/>
          <c:tx>
            <c:v>Alone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Averages!$D$12</c:f>
              <c:numCache>
                <c:formatCode>General</c:formatCode>
                <c:ptCount val="1"/>
                <c:pt idx="0">
                  <c:v>942.5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B-4DE5-B082-4E00A040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003117544"/>
        <c:axId val="-2002599496"/>
      </c:barChart>
      <c:catAx>
        <c:axId val="-200311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Experimental Condition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02599496"/>
        <c:crosses val="autoZero"/>
        <c:auto val="1"/>
        <c:lblAlgn val="ctr"/>
        <c:lblOffset val="100"/>
        <c:noMultiLvlLbl val="0"/>
      </c:catAx>
      <c:valAx>
        <c:axId val="-200259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Total duration of social play (s)</a:t>
                </a:r>
              </a:p>
            </c:rich>
          </c:tx>
          <c:layout>
            <c:manualLayout>
              <c:xMode val="edge"/>
              <c:yMode val="edge"/>
              <c:x val="1.3043478260869601E-3"/>
              <c:y val="5.32785476051301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-2003117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'P2_Sally&amp;Vanya'!$C$2:$C$7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4-4E30-B523-41271C9A4BE0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4-4E30-B523-41271C9A4BE0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4-4E30-B523-41271C9A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56456"/>
        <c:axId val="-2050753368"/>
      </c:scatterChart>
      <c:valAx>
        <c:axId val="-2050756456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50753368"/>
        <c:crosses val="autoZero"/>
        <c:crossBetween val="midCat"/>
      </c:valAx>
      <c:valAx>
        <c:axId val="-205075336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0756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'P3_Rocky&amp;Oaky'!$B$17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'P3_Rocky&amp;Oaky'!$C$16:$E$16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'P3_Rocky&amp;Oaky'!$C$17:$E$17</c:f>
              <c:numCache>
                <c:formatCode>General</c:formatCode>
                <c:ptCount val="3"/>
                <c:pt idx="0">
                  <c:v>1048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5-4F3E-B1BC-0DA7924B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036520"/>
        <c:axId val="-2032956136"/>
      </c:barChart>
      <c:catAx>
        <c:axId val="-201903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2956136"/>
        <c:crosses val="autoZero"/>
        <c:auto val="1"/>
        <c:lblAlgn val="ctr"/>
        <c:lblOffset val="100"/>
        <c:noMultiLvlLbl val="0"/>
      </c:catAx>
      <c:valAx>
        <c:axId val="-203295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03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'P3_Rocky&amp;Oaky'!$C$16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11.35"/>
          </c:errBars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'P3_Rocky&amp;Oaky'!$C$18</c:f>
              <c:numCache>
                <c:formatCode>General</c:formatCode>
                <c:ptCount val="1"/>
                <c:pt idx="0">
                  <c:v>174.66666666666666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2-4FCE-BB4D-D7A9DD1A2920}"/>
            </c:ext>
          </c:extLst>
        </c:ser>
        <c:ser>
          <c:idx val="0"/>
          <c:order val="1"/>
          <c:tx>
            <c:strRef>
              <c:f>'P3_Rocky&amp;Oaky'!$D$16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'P3_Rocky&amp;Oaky'!$D$18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2-4FCE-BB4D-D7A9DD1A2920}"/>
            </c:ext>
          </c:extLst>
        </c:ser>
        <c:ser>
          <c:idx val="2"/>
          <c:order val="2"/>
          <c:tx>
            <c:strRef>
              <c:f>'P3_Rocky&amp;Oaky'!$E$16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'P3_Rocky&amp;Oaky'!$E$18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2-4FCE-BB4D-D7A9DD1A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32984072"/>
        <c:axId val="-2032996984"/>
      </c:barChart>
      <c:catAx>
        <c:axId val="-203298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2996984"/>
        <c:crosses val="autoZero"/>
        <c:auto val="1"/>
        <c:lblAlgn val="ctr"/>
        <c:lblOffset val="100"/>
        <c:noMultiLvlLbl val="0"/>
      </c:catAx>
      <c:valAx>
        <c:axId val="-2032996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3298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'P3_Rocky&amp;Oaky'!$C$2:$C$7</c:f>
              <c:numCache>
                <c:formatCode>General</c:formatCode>
                <c:ptCount val="6"/>
                <c:pt idx="0">
                  <c:v>137</c:v>
                </c:pt>
                <c:pt idx="1">
                  <c:v>157</c:v>
                </c:pt>
                <c:pt idx="2">
                  <c:v>159</c:v>
                </c:pt>
                <c:pt idx="3">
                  <c:v>210</c:v>
                </c:pt>
                <c:pt idx="4">
                  <c:v>193</c:v>
                </c:pt>
                <c:pt idx="5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C-4A42-A8EF-1EA69BCD95F4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C-4A42-A8EF-1EA69BCD95F4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C-4A42-A8EF-1EA69BCD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26744"/>
        <c:axId val="-2033046808"/>
      </c:scatterChart>
      <c:valAx>
        <c:axId val="-203302674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3046808"/>
        <c:crosses val="autoZero"/>
        <c:crossBetween val="midCat"/>
      </c:valAx>
      <c:valAx>
        <c:axId val="-203304680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0267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2694830177751399"/>
          <c:y val="0.11524163568773201"/>
          <c:w val="0.56114276652371198"/>
          <c:h val="0.167888944179375"/>
        </c:manualLayout>
      </c:layout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'P4_Rosie&amp;Carlie'!$C$2:$C$7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D-4AAE-9CF3-71A78230024E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D-4AAE-9CF3-71A78230024E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FD-4AAE-9CF3-71A78230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04328"/>
        <c:axId val="-2033101688"/>
      </c:scatterChart>
      <c:valAx>
        <c:axId val="-2033104328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33101688"/>
        <c:crosses val="autoZero"/>
        <c:crossBetween val="midCat"/>
      </c:valAx>
      <c:valAx>
        <c:axId val="-203310168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04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Kaia'!$C$2:$C$7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67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975-88C8-05BABB35929F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975-88C8-05BABB35929F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7-4975-88C8-05BABB35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86744"/>
        <c:axId val="-2033181656"/>
      </c:scatterChart>
      <c:valAx>
        <c:axId val="-203318674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81656"/>
        <c:crosses val="autoZero"/>
        <c:crossBetween val="midCat"/>
      </c:valAx>
      <c:valAx>
        <c:axId val="-203318165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86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'P7_Dax &amp; Fiona'!$B$2:$B$7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'P7_Dax &amp; Fiona'!$C$2:$C$7</c:f>
              <c:numCache>
                <c:formatCode>General</c:formatCode>
                <c:ptCount val="6"/>
                <c:pt idx="0">
                  <c:v>162</c:v>
                </c:pt>
                <c:pt idx="1">
                  <c:v>267</c:v>
                </c:pt>
                <c:pt idx="2">
                  <c:v>224</c:v>
                </c:pt>
                <c:pt idx="3">
                  <c:v>237</c:v>
                </c:pt>
                <c:pt idx="4">
                  <c:v>128</c:v>
                </c:pt>
                <c:pt idx="5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D-4675-B37A-E8CFC7EE415C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'P7_Dax &amp; Fiona'!$B$2:$B$7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'P7_Dax &amp; Fiona'!$D$2:$D$7</c:f>
              <c:numCache>
                <c:formatCode>General</c:formatCode>
                <c:ptCount val="6"/>
                <c:pt idx="0">
                  <c:v>0</c:v>
                </c:pt>
                <c:pt idx="1">
                  <c:v>95</c:v>
                </c:pt>
                <c:pt idx="2">
                  <c:v>8</c:v>
                </c:pt>
                <c:pt idx="3">
                  <c:v>137</c:v>
                </c:pt>
                <c:pt idx="4">
                  <c:v>117</c:v>
                </c:pt>
                <c:pt idx="5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D-4675-B37A-E8CFC7EE415C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'P7_Dax &amp; Fiona'!$B$2:$B$7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'P7_Dax &amp; Fiona'!$E$2:$E$7</c:f>
              <c:numCache>
                <c:formatCode>General</c:formatCode>
                <c:ptCount val="6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182</c:v>
                </c:pt>
                <c:pt idx="4">
                  <c:v>175</c:v>
                </c:pt>
                <c:pt idx="5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D-4675-B37A-E8CFC7EE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80952"/>
        <c:axId val="-2014569576"/>
      </c:scatterChart>
      <c:valAx>
        <c:axId val="-2014480952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569576"/>
        <c:crosses val="autoZero"/>
        <c:crossBetween val="midCat"/>
      </c:valAx>
      <c:valAx>
        <c:axId val="-201456957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480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26</xdr:row>
      <xdr:rowOff>165100</xdr:rowOff>
    </xdr:from>
    <xdr:to>
      <xdr:col>12</xdr:col>
      <xdr:colOff>241300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39</xdr:row>
      <xdr:rowOff>139700</xdr:rowOff>
    </xdr:from>
    <xdr:to>
      <xdr:col>12</xdr:col>
      <xdr:colOff>520700</xdr:colOff>
      <xdr:row>41</xdr:row>
      <xdr:rowOff>12700</xdr:rowOff>
    </xdr:to>
    <xdr:sp macro="" textlink="">
      <xdr:nvSpPr>
        <xdr:cNvPr id="6" name="TextBox 5"/>
        <xdr:cNvSpPr txBox="1"/>
      </xdr:nvSpPr>
      <xdr:spPr>
        <a:xfrm>
          <a:off x="6985000" y="7759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Control           Attention Test	        Alone</a:t>
          </a:r>
          <a:endParaRPr lang="en-US" sz="11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152400</xdr:colOff>
      <xdr:row>10</xdr:row>
      <xdr:rowOff>63500</xdr:rowOff>
    </xdr:from>
    <xdr:to>
      <xdr:col>12</xdr:col>
      <xdr:colOff>215900</xdr:colOff>
      <xdr:row>25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22</xdr:row>
      <xdr:rowOff>76200</xdr:rowOff>
    </xdr:from>
    <xdr:to>
      <xdr:col>12</xdr:col>
      <xdr:colOff>482600</xdr:colOff>
      <xdr:row>23</xdr:row>
      <xdr:rowOff>139700</xdr:rowOff>
    </xdr:to>
    <xdr:sp macro="" textlink="">
      <xdr:nvSpPr>
        <xdr:cNvPr id="9" name="TextBox 8"/>
        <xdr:cNvSpPr txBox="1"/>
      </xdr:nvSpPr>
      <xdr:spPr>
        <a:xfrm>
          <a:off x="6946900" y="4457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Control          Attention Test                     Alone </a:t>
          </a:r>
          <a:endParaRPr lang="en-US" sz="1100">
            <a:latin typeface="Arial"/>
            <a:cs typeface="Aria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16</xdr:col>
      <xdr:colOff>469900</xdr:colOff>
      <xdr:row>29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8</xdr:row>
      <xdr:rowOff>127000</xdr:rowOff>
    </xdr:from>
    <xdr:to>
      <xdr:col>11</xdr:col>
      <xdr:colOff>800100</xdr:colOff>
      <xdr:row>11</xdr:row>
      <xdr:rowOff>165100</xdr:rowOff>
    </xdr:to>
    <xdr:sp macro="" textlink="">
      <xdr:nvSpPr>
        <xdr:cNvPr id="5" name="TextBox 4"/>
        <xdr:cNvSpPr txBox="1"/>
      </xdr:nvSpPr>
      <xdr:spPr>
        <a:xfrm>
          <a:off x="6400800" y="16510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REV &amp; BLITZ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8</xdr:col>
      <xdr:colOff>711200</xdr:colOff>
      <xdr:row>43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26</xdr:row>
      <xdr:rowOff>152400</xdr:rowOff>
    </xdr:from>
    <xdr:to>
      <xdr:col>2</xdr:col>
      <xdr:colOff>2412670</xdr:colOff>
      <xdr:row>28</xdr:row>
      <xdr:rowOff>103540</xdr:rowOff>
    </xdr:to>
    <xdr:sp macro="" textlink="">
      <xdr:nvSpPr>
        <xdr:cNvPr id="4" name="TextBox 3"/>
        <xdr:cNvSpPr txBox="1"/>
      </xdr:nvSpPr>
      <xdr:spPr>
        <a:xfrm>
          <a:off x="1803400" y="51054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SALLY  &amp;</a:t>
          </a:r>
          <a:r>
            <a:rPr lang="en-US" sz="1200" b="1" i="1" baseline="0">
              <a:latin typeface="Arial"/>
              <a:cs typeface="Arial"/>
            </a:rPr>
            <a:t> VANYA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20</xdr:row>
      <xdr:rowOff>0</xdr:rowOff>
    </xdr:from>
    <xdr:to>
      <xdr:col>12</xdr:col>
      <xdr:colOff>736600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1727200</xdr:colOff>
      <xdr:row>20</xdr:row>
      <xdr:rowOff>12700</xdr:rowOff>
    </xdr:from>
    <xdr:to>
      <xdr:col>7</xdr:col>
      <xdr:colOff>88900</xdr:colOff>
      <xdr:row>34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4</xdr:row>
      <xdr:rowOff>63500</xdr:rowOff>
    </xdr:from>
    <xdr:to>
      <xdr:col>16</xdr:col>
      <xdr:colOff>152400</xdr:colOff>
      <xdr:row>22</xdr:row>
      <xdr:rowOff>50800</xdr:rowOff>
    </xdr:to>
    <xdr:grpSp>
      <xdr:nvGrpSpPr>
        <xdr:cNvPr id="7" name="Group 6"/>
        <xdr:cNvGrpSpPr/>
      </xdr:nvGrpSpPr>
      <xdr:grpSpPr>
        <a:xfrm>
          <a:off x="9445625" y="863600"/>
          <a:ext cx="7366000" cy="3587750"/>
          <a:chOff x="9398000" y="825500"/>
          <a:chExt cx="4889500" cy="2743200"/>
        </a:xfrm>
      </xdr:grpSpPr>
      <xdr:graphicFrame macro="">
        <xdr:nvGraphicFramePr>
          <xdr:cNvPr id="2" name="Chart 1"/>
          <xdr:cNvGraphicFramePr/>
        </xdr:nvGraphicFramePr>
        <xdr:xfrm>
          <a:off x="9398000" y="825500"/>
          <a:ext cx="4889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TextBox 5"/>
          <xdr:cNvSpPr txBox="1"/>
        </xdr:nvSpPr>
        <xdr:spPr>
          <a:xfrm>
            <a:off x="9867900" y="952500"/>
            <a:ext cx="152400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i="1">
                <a:latin typeface="Arial"/>
                <a:cs typeface="Arial"/>
              </a:rPr>
              <a:t>ROCKY &amp;</a:t>
            </a:r>
            <a:r>
              <a:rPr lang="en-US" sz="1200" b="1" i="1" baseline="0">
                <a:latin typeface="Arial"/>
                <a:cs typeface="Arial"/>
              </a:rPr>
              <a:t> OAKY</a:t>
            </a:r>
            <a:endParaRPr lang="en-US" sz="1200" b="1" i="1">
              <a:latin typeface="Arial"/>
              <a:cs typeface="Arial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127000</xdr:colOff>
      <xdr:row>36</xdr:row>
      <xdr:rowOff>177800</xdr:rowOff>
    </xdr:to>
    <xdr:grpSp>
      <xdr:nvGrpSpPr>
        <xdr:cNvPr id="6" name="Group 5"/>
        <xdr:cNvGrpSpPr/>
      </xdr:nvGrpSpPr>
      <xdr:grpSpPr>
        <a:xfrm>
          <a:off x="838200" y="3800475"/>
          <a:ext cx="7327900" cy="3578225"/>
          <a:chOff x="9398000" y="825500"/>
          <a:chExt cx="4889500" cy="2743200"/>
        </a:xfrm>
      </xdr:grpSpPr>
      <xdr:graphicFrame macro="">
        <xdr:nvGraphicFramePr>
          <xdr:cNvPr id="7" name="Chart 6"/>
          <xdr:cNvGraphicFramePr/>
        </xdr:nvGraphicFramePr>
        <xdr:xfrm>
          <a:off x="9398000" y="825500"/>
          <a:ext cx="4889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9867900" y="952500"/>
            <a:ext cx="152400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i="1">
                <a:latin typeface="Arial"/>
                <a:cs typeface="Arial"/>
              </a:rPr>
              <a:t>ROSIE &amp; CARLIE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63500</xdr:rowOff>
    </xdr:from>
    <xdr:to>
      <xdr:col>15</xdr:col>
      <xdr:colOff>469900</xdr:colOff>
      <xdr:row>24</xdr:row>
      <xdr:rowOff>25400</xdr:rowOff>
    </xdr:to>
    <xdr:grpSp>
      <xdr:nvGrpSpPr>
        <xdr:cNvPr id="3" name="Group 2"/>
        <xdr:cNvGrpSpPr/>
      </xdr:nvGrpSpPr>
      <xdr:grpSpPr>
        <a:xfrm>
          <a:off x="5029200" y="263525"/>
          <a:ext cx="8013700" cy="4562475"/>
          <a:chOff x="3048000" y="1435100"/>
          <a:chExt cx="7899400" cy="4343400"/>
        </a:xfrm>
      </xdr:grpSpPr>
      <xdr:graphicFrame macro="">
        <xdr:nvGraphicFramePr>
          <xdr:cNvPr id="4" name="Chart 3"/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KODI &amp; KAIA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</xdr:row>
      <xdr:rowOff>63499</xdr:rowOff>
    </xdr:from>
    <xdr:to>
      <xdr:col>19</xdr:col>
      <xdr:colOff>631825</xdr:colOff>
      <xdr:row>26</xdr:row>
      <xdr:rowOff>25399</xdr:rowOff>
    </xdr:to>
    <xdr:grpSp>
      <xdr:nvGrpSpPr>
        <xdr:cNvPr id="3" name="Group 2"/>
        <xdr:cNvGrpSpPr/>
      </xdr:nvGrpSpPr>
      <xdr:grpSpPr>
        <a:xfrm>
          <a:off x="8543925" y="663574"/>
          <a:ext cx="8013700" cy="4562475"/>
          <a:chOff x="5686350" y="1815941"/>
          <a:chExt cx="7899400" cy="4343400"/>
        </a:xfrm>
      </xdr:grpSpPr>
      <xdr:graphicFrame macro="">
        <xdr:nvGraphicFramePr>
          <xdr:cNvPr id="2" name="Chart 1"/>
          <xdr:cNvGraphicFramePr/>
        </xdr:nvGraphicFramePr>
        <xdr:xfrm>
          <a:off x="5686350" y="1815941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6120867" y="2015562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DAX &amp;</a:t>
            </a:r>
            <a:r>
              <a:rPr lang="en-US" sz="1400" b="1" i="1" baseline="0">
                <a:latin typeface="Arial"/>
                <a:cs typeface="Arial"/>
              </a:rPr>
              <a:t> FIONA </a:t>
            </a:r>
            <a:endParaRPr lang="en-US" sz="1400" b="1" i="1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482600</xdr:colOff>
      <xdr:row>24</xdr:row>
      <xdr:rowOff>165100</xdr:rowOff>
    </xdr:from>
    <xdr:to>
      <xdr:col>6</xdr:col>
      <xdr:colOff>101600</xdr:colOff>
      <xdr:row>39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24</xdr:row>
      <xdr:rowOff>177800</xdr:rowOff>
    </xdr:from>
    <xdr:to>
      <xdr:col>11</xdr:col>
      <xdr:colOff>762000</xdr:colOff>
      <xdr:row>39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7</xdr:row>
      <xdr:rowOff>66675</xdr:rowOff>
    </xdr:from>
    <xdr:to>
      <xdr:col>17</xdr:col>
      <xdr:colOff>692150</xdr:colOff>
      <xdr:row>25</xdr:row>
      <xdr:rowOff>53975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8</xdr:row>
      <xdr:rowOff>19050</xdr:rowOff>
    </xdr:from>
    <xdr:to>
      <xdr:col>11</xdr:col>
      <xdr:colOff>806120</xdr:colOff>
      <xdr:row>9</xdr:row>
      <xdr:rowOff>170215</xdr:rowOff>
    </xdr:to>
    <xdr:sp macro="" textlink="">
      <xdr:nvSpPr>
        <xdr:cNvPr id="3" name="TextBox 2"/>
        <xdr:cNvSpPr txBox="1"/>
      </xdr:nvSpPr>
      <xdr:spPr>
        <a:xfrm>
          <a:off x="7740650" y="1619250"/>
          <a:ext cx="2285670" cy="351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MISHA &amp;</a:t>
          </a:r>
          <a:r>
            <a:rPr lang="en-US" sz="1200" b="1" i="1" baseline="0">
              <a:latin typeface="Arial"/>
              <a:cs typeface="Arial"/>
            </a:rPr>
            <a:t> HOUSTON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6</xdr:row>
      <xdr:rowOff>47625</xdr:rowOff>
    </xdr:from>
    <xdr:to>
      <xdr:col>19</xdr:col>
      <xdr:colOff>419100</xdr:colOff>
      <xdr:row>24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6</xdr:row>
      <xdr:rowOff>161925</xdr:rowOff>
    </xdr:from>
    <xdr:to>
      <xdr:col>13</xdr:col>
      <xdr:colOff>571170</xdr:colOff>
      <xdr:row>8</xdr:row>
      <xdr:rowOff>113065</xdr:rowOff>
    </xdr:to>
    <xdr:sp macro="" textlink="">
      <xdr:nvSpPr>
        <xdr:cNvPr id="5" name="TextBox 4"/>
        <xdr:cNvSpPr txBox="1"/>
      </xdr:nvSpPr>
      <xdr:spPr>
        <a:xfrm>
          <a:off x="9182100" y="1362075"/>
          <a:ext cx="2285670" cy="351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GUNNER &amp;</a:t>
          </a:r>
          <a:r>
            <a:rPr lang="en-US" sz="1200" b="1" i="1" baseline="0">
              <a:latin typeface="Arial"/>
              <a:cs typeface="Arial"/>
            </a:rPr>
            <a:t> CATO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7</xdr:row>
      <xdr:rowOff>0</xdr:rowOff>
    </xdr:from>
    <xdr:to>
      <xdr:col>39</xdr:col>
      <xdr:colOff>469900</xdr:colOff>
      <xdr:row>29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177800</xdr:colOff>
      <xdr:row>9</xdr:row>
      <xdr:rowOff>63500</xdr:rowOff>
    </xdr:from>
    <xdr:to>
      <xdr:col>35</xdr:col>
      <xdr:colOff>355600</xdr:colOff>
      <xdr:row>12</xdr:row>
      <xdr:rowOff>101600</xdr:rowOff>
    </xdr:to>
    <xdr:sp macro="" textlink="">
      <xdr:nvSpPr>
        <xdr:cNvPr id="5" name="TextBox 4"/>
        <xdr:cNvSpPr txBox="1"/>
      </xdr:nvSpPr>
      <xdr:spPr>
        <a:xfrm>
          <a:off x="25768300" y="17780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COFFEE</a:t>
          </a:r>
          <a:r>
            <a:rPr lang="en-US" sz="1400" b="1" i="1" baseline="0">
              <a:latin typeface="Arial"/>
              <a:cs typeface="Arial"/>
            </a:rPr>
            <a:t> &amp; MASON (EXPERIMENT 2)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12700</xdr:colOff>
      <xdr:row>16</xdr:row>
      <xdr:rowOff>177800</xdr:rowOff>
    </xdr:from>
    <xdr:to>
      <xdr:col>11</xdr:col>
      <xdr:colOff>457200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32</xdr:row>
      <xdr:rowOff>76200</xdr:rowOff>
    </xdr:from>
    <xdr:to>
      <xdr:col>11</xdr:col>
      <xdr:colOff>495300</xdr:colOff>
      <xdr:row>46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1</xdr:row>
      <xdr:rowOff>114300</xdr:rowOff>
    </xdr:from>
    <xdr:to>
      <xdr:col>20</xdr:col>
      <xdr:colOff>498475</xdr:colOff>
      <xdr:row>24</xdr:row>
      <xdr:rowOff>66675</xdr:rowOff>
    </xdr:to>
    <xdr:grpSp>
      <xdr:nvGrpSpPr>
        <xdr:cNvPr id="7" name="Group 6"/>
        <xdr:cNvGrpSpPr/>
      </xdr:nvGrpSpPr>
      <xdr:grpSpPr>
        <a:xfrm>
          <a:off x="9248775" y="314325"/>
          <a:ext cx="8013700" cy="4552950"/>
          <a:chOff x="6381146" y="1734958"/>
          <a:chExt cx="7899400" cy="4343400"/>
        </a:xfrm>
      </xdr:grpSpPr>
      <xdr:graphicFrame macro="">
        <xdr:nvGraphicFramePr>
          <xdr:cNvPr id="8" name="Chart 7"/>
          <xdr:cNvGraphicFramePr/>
        </xdr:nvGraphicFramePr>
        <xdr:xfrm>
          <a:off x="6381146" y="1734958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TextBox 8"/>
          <xdr:cNvSpPr txBox="1"/>
        </xdr:nvSpPr>
        <xdr:spPr>
          <a:xfrm>
            <a:off x="6778107" y="1897986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COFFEE</a:t>
            </a:r>
            <a:r>
              <a:rPr lang="en-US" sz="1400" b="1" i="1" baseline="0">
                <a:latin typeface="Arial"/>
                <a:cs typeface="Arial"/>
              </a:rPr>
              <a:t> &amp; MASON</a:t>
            </a:r>
            <a:endParaRPr lang="en-US" sz="1400" b="1" i="1"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A11" sqref="A11"/>
    </sheetView>
  </sheetViews>
  <sheetFormatPr defaultColWidth="11" defaultRowHeight="15.75" x14ac:dyDescent="0.25"/>
  <cols>
    <col min="2" max="2" width="18.875" bestFit="1" customWidth="1"/>
    <col min="3" max="3" width="13" bestFit="1" customWidth="1"/>
    <col min="14" max="14" width="15.375" bestFit="1" customWidth="1"/>
  </cols>
  <sheetData>
    <row r="1" spans="1:36" x14ac:dyDescent="0.25">
      <c r="A1" t="s">
        <v>43</v>
      </c>
      <c r="O1" t="s">
        <v>6</v>
      </c>
    </row>
    <row r="2" spans="1:36" x14ac:dyDescent="0.25">
      <c r="N2" s="1" t="s">
        <v>45</v>
      </c>
      <c r="O2" t="s">
        <v>7</v>
      </c>
      <c r="P2" t="s">
        <v>16</v>
      </c>
      <c r="Q2" t="s">
        <v>18</v>
      </c>
      <c r="R2" t="s">
        <v>20</v>
      </c>
      <c r="S2" t="s">
        <v>22</v>
      </c>
      <c r="T2" t="s">
        <v>24</v>
      </c>
      <c r="V2" s="1" t="s">
        <v>46</v>
      </c>
      <c r="W2" t="s">
        <v>8</v>
      </c>
      <c r="X2" t="s">
        <v>17</v>
      </c>
      <c r="Y2" t="s">
        <v>19</v>
      </c>
      <c r="Z2" t="s">
        <v>21</v>
      </c>
      <c r="AA2" t="s">
        <v>23</v>
      </c>
      <c r="AB2" t="s">
        <v>25</v>
      </c>
      <c r="AD2" s="1" t="s">
        <v>47</v>
      </c>
      <c r="AE2" t="s">
        <v>8</v>
      </c>
      <c r="AF2" t="s">
        <v>17</v>
      </c>
      <c r="AG2" t="s">
        <v>19</v>
      </c>
      <c r="AH2" t="s">
        <v>21</v>
      </c>
      <c r="AI2" t="s">
        <v>23</v>
      </c>
      <c r="AJ2" t="s">
        <v>25</v>
      </c>
    </row>
    <row r="3" spans="1:36" x14ac:dyDescent="0.25">
      <c r="A3" t="s">
        <v>33</v>
      </c>
      <c r="B3" t="s">
        <v>40</v>
      </c>
      <c r="C3" t="s">
        <v>41</v>
      </c>
      <c r="D3" t="s">
        <v>42</v>
      </c>
      <c r="N3" t="s">
        <v>9</v>
      </c>
    </row>
    <row r="4" spans="1:36" x14ac:dyDescent="0.25">
      <c r="A4" t="s">
        <v>10</v>
      </c>
      <c r="B4" s="4">
        <v>0</v>
      </c>
      <c r="C4" s="4">
        <v>0</v>
      </c>
      <c r="D4" s="4">
        <v>0</v>
      </c>
      <c r="N4" t="s">
        <v>10</v>
      </c>
      <c r="O4">
        <v>50</v>
      </c>
      <c r="P4">
        <v>49</v>
      </c>
      <c r="Q4">
        <v>45</v>
      </c>
      <c r="R4">
        <v>66</v>
      </c>
      <c r="S4">
        <v>45</v>
      </c>
      <c r="T4">
        <v>45</v>
      </c>
      <c r="W4">
        <v>0</v>
      </c>
      <c r="X4">
        <v>0</v>
      </c>
      <c r="Y4">
        <v>72</v>
      </c>
      <c r="Z4">
        <v>90</v>
      </c>
      <c r="AA4">
        <v>0</v>
      </c>
      <c r="AB4">
        <v>46.666666666666664</v>
      </c>
      <c r="AE4">
        <v>0</v>
      </c>
      <c r="AF4">
        <v>0</v>
      </c>
      <c r="AG4">
        <v>72</v>
      </c>
      <c r="AH4">
        <v>90</v>
      </c>
      <c r="AI4">
        <v>0</v>
      </c>
      <c r="AJ4">
        <v>46.666666666666664</v>
      </c>
    </row>
    <row r="5" spans="1:36" x14ac:dyDescent="0.25">
      <c r="A5" t="s">
        <v>11</v>
      </c>
      <c r="B5" s="4">
        <v>1048</v>
      </c>
      <c r="C5" s="4">
        <v>20</v>
      </c>
      <c r="D5" s="4">
        <v>0</v>
      </c>
      <c r="N5" t="s">
        <v>11</v>
      </c>
      <c r="O5">
        <v>16.666666666666664</v>
      </c>
      <c r="P5">
        <v>5</v>
      </c>
      <c r="Q5">
        <v>21.666666666666668</v>
      </c>
      <c r="R5">
        <v>68.333333333333329</v>
      </c>
      <c r="S5">
        <v>16.666666666666664</v>
      </c>
      <c r="T5">
        <v>86.666666666666671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12</v>
      </c>
      <c r="B6" s="4">
        <v>7</v>
      </c>
      <c r="C6" s="4">
        <v>0</v>
      </c>
      <c r="D6">
        <v>0</v>
      </c>
      <c r="N6" t="s">
        <v>12</v>
      </c>
      <c r="O6">
        <v>11.666666666666666</v>
      </c>
      <c r="P6">
        <v>1.6666666666666667</v>
      </c>
      <c r="Q6">
        <v>1.6666666666666667</v>
      </c>
      <c r="R6">
        <v>11.666666666666666</v>
      </c>
      <c r="S6">
        <v>6.666666666666667</v>
      </c>
      <c r="T6">
        <v>10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13</v>
      </c>
      <c r="B7">
        <v>99</v>
      </c>
      <c r="C7">
        <v>0</v>
      </c>
      <c r="D7">
        <v>0</v>
      </c>
      <c r="N7" t="s">
        <v>13</v>
      </c>
      <c r="O7">
        <v>41.666666666666671</v>
      </c>
      <c r="P7">
        <v>25</v>
      </c>
      <c r="Q7">
        <v>66.666666666666657</v>
      </c>
      <c r="R7">
        <v>58.333333333333336</v>
      </c>
      <c r="S7">
        <v>0</v>
      </c>
      <c r="T7">
        <v>21.666666666666668</v>
      </c>
      <c r="W7">
        <v>0</v>
      </c>
      <c r="X7">
        <v>0</v>
      </c>
      <c r="Y7">
        <v>0</v>
      </c>
      <c r="Z7">
        <v>36.666666666666664</v>
      </c>
      <c r="AA7">
        <v>0</v>
      </c>
      <c r="AB7">
        <v>0</v>
      </c>
      <c r="AE7">
        <v>0</v>
      </c>
      <c r="AF7">
        <v>0</v>
      </c>
      <c r="AG7">
        <v>0</v>
      </c>
      <c r="AH7">
        <v>36.666666666666664</v>
      </c>
      <c r="AI7">
        <v>0</v>
      </c>
      <c r="AJ7">
        <v>0</v>
      </c>
    </row>
    <row r="8" spans="1:36" x14ac:dyDescent="0.25">
      <c r="A8" t="s">
        <v>14</v>
      </c>
      <c r="B8">
        <v>1225</v>
      </c>
      <c r="C8">
        <v>480</v>
      </c>
      <c r="D8">
        <v>634</v>
      </c>
      <c r="N8" t="s">
        <v>14</v>
      </c>
      <c r="O8">
        <v>16.666666666666664</v>
      </c>
      <c r="P8">
        <v>18.333333333333332</v>
      </c>
      <c r="Q8">
        <v>13.333333333333334</v>
      </c>
      <c r="R8">
        <v>0</v>
      </c>
      <c r="S8">
        <v>46.666666666666664</v>
      </c>
      <c r="T8">
        <v>50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15</v>
      </c>
      <c r="B9">
        <v>407.1</v>
      </c>
      <c r="C9">
        <v>136.5</v>
      </c>
      <c r="D9">
        <v>236.5</v>
      </c>
      <c r="N9" t="s">
        <v>15</v>
      </c>
    </row>
    <row r="10" spans="1:36" x14ac:dyDescent="0.25">
      <c r="A10" t="s">
        <v>34</v>
      </c>
      <c r="B10">
        <v>251</v>
      </c>
      <c r="C10">
        <v>43</v>
      </c>
      <c r="D10">
        <v>0</v>
      </c>
      <c r="N10" s="5" t="s">
        <v>26</v>
      </c>
      <c r="O10" s="5">
        <f>AVERAGE(O4:O8)</f>
        <v>27.333333333333332</v>
      </c>
      <c r="P10" s="5">
        <f>AVERAGE(P4:P8)</f>
        <v>19.799999999999997</v>
      </c>
      <c r="Q10" s="5">
        <f t="shared" ref="Q10:T10" si="0">AVERAGE(Q4:Q8)</f>
        <v>29.666666666666668</v>
      </c>
      <c r="R10" s="5">
        <f t="shared" si="0"/>
        <v>40.86666666666666</v>
      </c>
      <c r="S10" s="5">
        <f t="shared" si="0"/>
        <v>23</v>
      </c>
      <c r="T10" s="5">
        <f t="shared" si="0"/>
        <v>42.666666666666671</v>
      </c>
      <c r="U10" s="6"/>
      <c r="V10" s="7" t="s">
        <v>26</v>
      </c>
      <c r="W10" s="7">
        <f>AVERAGE(W4:W8)</f>
        <v>0</v>
      </c>
      <c r="X10" s="7">
        <f t="shared" ref="X10:AB10" si="1">AVERAGE(X4:X8)</f>
        <v>0</v>
      </c>
      <c r="Y10" s="7">
        <f t="shared" si="1"/>
        <v>14.4</v>
      </c>
      <c r="Z10" s="7">
        <f t="shared" si="1"/>
        <v>25.333333333333332</v>
      </c>
      <c r="AA10" s="7">
        <f t="shared" si="1"/>
        <v>0</v>
      </c>
      <c r="AB10" s="7">
        <f t="shared" si="1"/>
        <v>9.3333333333333321</v>
      </c>
      <c r="AD10" s="7" t="s">
        <v>26</v>
      </c>
      <c r="AE10" s="7">
        <f>AVERAGE(AE4:AE8)</f>
        <v>0</v>
      </c>
      <c r="AF10" s="7">
        <f t="shared" ref="AF10:AJ10" si="2">AVERAGE(AF4:AF8)</f>
        <v>0</v>
      </c>
      <c r="AG10" s="7">
        <f t="shared" si="2"/>
        <v>14.4</v>
      </c>
      <c r="AH10" s="7">
        <f t="shared" si="2"/>
        <v>25.333333333333332</v>
      </c>
      <c r="AI10" s="7">
        <f t="shared" si="2"/>
        <v>0</v>
      </c>
      <c r="AJ10" s="7">
        <f t="shared" si="2"/>
        <v>9.3333333333333321</v>
      </c>
    </row>
    <row r="11" spans="1:36" x14ac:dyDescent="0.25">
      <c r="A11" t="s">
        <v>35</v>
      </c>
      <c r="B11">
        <v>225</v>
      </c>
      <c r="C11">
        <v>79</v>
      </c>
      <c r="D11">
        <v>72</v>
      </c>
      <c r="N11" t="s">
        <v>27</v>
      </c>
      <c r="O11">
        <f>O10/SQRT(5)</f>
        <v>12.223838276998849</v>
      </c>
      <c r="P11">
        <f t="shared" ref="P11:T11" si="3">P10/SQRT(5)</f>
        <v>8.8548291908991654</v>
      </c>
      <c r="Q11">
        <f t="shared" si="3"/>
        <v>13.267336666498752</v>
      </c>
      <c r="R11">
        <f t="shared" si="3"/>
        <v>18.276128936098278</v>
      </c>
      <c r="S11">
        <f t="shared" si="3"/>
        <v>10.285912696499032</v>
      </c>
      <c r="T11">
        <f t="shared" si="3"/>
        <v>19.081113407998206</v>
      </c>
      <c r="V11" t="s">
        <v>27</v>
      </c>
      <c r="W11">
        <f>W10/SQRT(5)</f>
        <v>0</v>
      </c>
      <c r="X11">
        <f t="shared" ref="X11" si="4">X10/SQRT(5)</f>
        <v>0</v>
      </c>
      <c r="Y11">
        <f t="shared" ref="Y11" si="5">Y10/SQRT(5)</f>
        <v>6.4398757751993942</v>
      </c>
      <c r="Z11">
        <f t="shared" ref="Z11" si="6">Z10/SQRT(5)</f>
        <v>11.329411085998933</v>
      </c>
      <c r="AA11">
        <f t="shared" ref="AA11" si="7">AA10/SQRT(5)</f>
        <v>0</v>
      </c>
      <c r="AB11">
        <f t="shared" ref="AB11" si="8">AB10/SQRT(5)</f>
        <v>4.1739935579996068</v>
      </c>
      <c r="AD11" t="s">
        <v>27</v>
      </c>
      <c r="AE11">
        <f>AE10/SQRT(5)</f>
        <v>0</v>
      </c>
      <c r="AF11">
        <f t="shared" ref="AF11:AJ11" si="9">AF10/SQRT(5)</f>
        <v>0</v>
      </c>
      <c r="AG11">
        <f t="shared" si="9"/>
        <v>6.4398757751993942</v>
      </c>
      <c r="AH11">
        <f t="shared" si="9"/>
        <v>11.329411085998933</v>
      </c>
      <c r="AI11">
        <f t="shared" si="9"/>
        <v>0</v>
      </c>
      <c r="AJ11">
        <f t="shared" si="9"/>
        <v>4.1739935579996068</v>
      </c>
    </row>
    <row r="12" spans="1:36" x14ac:dyDescent="0.25">
      <c r="A12" s="1" t="s">
        <v>36</v>
      </c>
      <c r="B12">
        <f>SUM(B4:B11)</f>
        <v>3262.1</v>
      </c>
      <c r="C12">
        <f>SUM(C4:C11)</f>
        <v>758.5</v>
      </c>
      <c r="D12">
        <f>SUM(D4:D11)</f>
        <v>942.5</v>
      </c>
    </row>
    <row r="13" spans="1:36" x14ac:dyDescent="0.25">
      <c r="A13" s="1" t="s">
        <v>26</v>
      </c>
      <c r="B13">
        <f>AVERAGE(B4:B11)</f>
        <v>407.76249999999999</v>
      </c>
      <c r="C13">
        <f>AVERAGE(C4:C11)</f>
        <v>94.8125</v>
      </c>
      <c r="D13">
        <f>AVERAGE(D4:D11)</f>
        <v>117.8125</v>
      </c>
    </row>
    <row r="14" spans="1:36" x14ac:dyDescent="0.25">
      <c r="A14" t="s">
        <v>37</v>
      </c>
      <c r="B14" s="9">
        <f>STDEV(B4:B11)</f>
        <v>471.77073105330669</v>
      </c>
      <c r="C14" s="9">
        <f t="shared" ref="C14:D14" si="10">STDEV(C4:C11)</f>
        <v>162.8351351827977</v>
      </c>
      <c r="D14" s="9">
        <f t="shared" si="10"/>
        <v>224.25558402029975</v>
      </c>
    </row>
    <row r="15" spans="1:36" x14ac:dyDescent="0.25">
      <c r="A15" t="s">
        <v>38</v>
      </c>
      <c r="B15">
        <f>B14/SQRT(8)</f>
        <v>166.79614154656403</v>
      </c>
      <c r="C15">
        <f>C14/SQRT(8)</f>
        <v>57.570914151592206</v>
      </c>
      <c r="D15">
        <f>D14/SQRT(8)</f>
        <v>79.286322089851751</v>
      </c>
    </row>
    <row r="20" spans="1:1" x14ac:dyDescent="0.25">
      <c r="A20" s="11" t="s">
        <v>50</v>
      </c>
    </row>
    <row r="21" spans="1:1" x14ac:dyDescent="0.25">
      <c r="A21" s="11" t="s">
        <v>49</v>
      </c>
    </row>
    <row r="22" spans="1:1" x14ac:dyDescent="0.25">
      <c r="A22" s="11" t="s">
        <v>48</v>
      </c>
    </row>
    <row r="23" spans="1:1" x14ac:dyDescent="0.25">
      <c r="A23" s="11" t="s">
        <v>51</v>
      </c>
    </row>
    <row r="24" spans="1:1" x14ac:dyDescent="0.25">
      <c r="A24" s="11" t="s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1"/>
  <sheetViews>
    <sheetView workbookViewId="0">
      <selection activeCell="G1" sqref="G1:J4"/>
    </sheetView>
  </sheetViews>
  <sheetFormatPr defaultColWidth="11" defaultRowHeight="15.75" x14ac:dyDescent="0.25"/>
  <sheetData>
    <row r="1" spans="1:10" x14ac:dyDescent="0.25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  <c r="F1" s="4"/>
      <c r="G1" s="4" t="s">
        <v>43</v>
      </c>
      <c r="H1" s="4">
        <v>7</v>
      </c>
      <c r="I1" s="4">
        <v>0</v>
      </c>
      <c r="J1" s="4">
        <v>0</v>
      </c>
    </row>
    <row r="2" spans="1:10" x14ac:dyDescent="0.25">
      <c r="A2" s="8">
        <v>41736</v>
      </c>
      <c r="B2" s="4">
        <v>1</v>
      </c>
      <c r="C2" s="4">
        <f>91+15</f>
        <v>106</v>
      </c>
      <c r="D2" s="4">
        <v>0</v>
      </c>
      <c r="E2" s="4">
        <v>16</v>
      </c>
      <c r="F2" s="4"/>
      <c r="G2" s="4" t="s">
        <v>44</v>
      </c>
      <c r="H2" s="4">
        <v>1.1666666670000001</v>
      </c>
      <c r="I2" s="4">
        <v>0</v>
      </c>
      <c r="J2" s="4">
        <v>0</v>
      </c>
    </row>
    <row r="3" spans="1:10" x14ac:dyDescent="0.25">
      <c r="A3" s="8">
        <v>41741</v>
      </c>
      <c r="B3" s="4">
        <v>2</v>
      </c>
      <c r="C3" s="4">
        <f>210+13</f>
        <v>223</v>
      </c>
      <c r="D3" s="4">
        <v>0</v>
      </c>
      <c r="E3" s="4">
        <f>48+120</f>
        <v>168</v>
      </c>
      <c r="F3" s="4"/>
      <c r="G3" s="4" t="s">
        <v>37</v>
      </c>
      <c r="H3" s="4">
        <v>2.857738033</v>
      </c>
      <c r="I3" s="4">
        <v>0</v>
      </c>
      <c r="J3" s="4">
        <v>0</v>
      </c>
    </row>
    <row r="4" spans="1:10" x14ac:dyDescent="0.25">
      <c r="A4" s="8">
        <v>41742</v>
      </c>
      <c r="B4" s="4">
        <v>3</v>
      </c>
      <c r="C4" s="4">
        <f>180+24+8</f>
        <v>212</v>
      </c>
      <c r="D4" s="4">
        <v>9</v>
      </c>
      <c r="E4" s="4">
        <v>0</v>
      </c>
      <c r="F4" s="4"/>
      <c r="G4" s="4" t="s">
        <v>38</v>
      </c>
      <c r="H4" s="4">
        <v>1.1666666670000001</v>
      </c>
      <c r="I4" s="4">
        <v>0</v>
      </c>
      <c r="J4" s="4">
        <v>0</v>
      </c>
    </row>
    <row r="5" spans="1:10" x14ac:dyDescent="0.25">
      <c r="A5" s="10">
        <v>41743</v>
      </c>
      <c r="B5" s="4">
        <v>4</v>
      </c>
      <c r="C5" s="4">
        <v>0</v>
      </c>
      <c r="D5" s="4">
        <v>0</v>
      </c>
      <c r="E5" s="4">
        <v>0</v>
      </c>
    </row>
    <row r="6" spans="1:10" x14ac:dyDescent="0.25">
      <c r="A6" s="10">
        <v>41748</v>
      </c>
      <c r="B6" s="4">
        <v>5</v>
      </c>
      <c r="C6" s="4"/>
      <c r="D6" s="4"/>
      <c r="E6" s="4"/>
    </row>
    <row r="7" spans="1:10" x14ac:dyDescent="0.25">
      <c r="A7" s="10">
        <v>41750</v>
      </c>
      <c r="B7" s="4">
        <v>6</v>
      </c>
      <c r="C7" s="4"/>
      <c r="D7" s="4"/>
      <c r="E7" s="4"/>
    </row>
    <row r="8" spans="1:10" x14ac:dyDescent="0.25">
      <c r="A8" s="4"/>
    </row>
    <row r="9" spans="1:10" x14ac:dyDescent="0.25">
      <c r="A9" s="4"/>
    </row>
    <row r="10" spans="1:10" x14ac:dyDescent="0.25">
      <c r="A10" s="4"/>
    </row>
    <row r="11" spans="1:10" x14ac:dyDescent="0.25">
      <c r="A11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27"/>
  <sheetViews>
    <sheetView workbookViewId="0">
      <selection activeCell="H12" sqref="H12"/>
    </sheetView>
  </sheetViews>
  <sheetFormatPr defaultColWidth="11" defaultRowHeight="15.75" x14ac:dyDescent="0.25"/>
  <sheetData>
    <row r="1" spans="1:34" x14ac:dyDescent="0.25">
      <c r="A1" t="s">
        <v>5</v>
      </c>
      <c r="B1" t="s">
        <v>39</v>
      </c>
      <c r="C1" t="s">
        <v>40</v>
      </c>
      <c r="D1" t="s">
        <v>41</v>
      </c>
      <c r="E1" t="s">
        <v>42</v>
      </c>
      <c r="G1" t="s">
        <v>43</v>
      </c>
      <c r="H1">
        <f>SUM(C2:C7)</f>
        <v>251</v>
      </c>
      <c r="I1">
        <f>SUM(D2:D7)</f>
        <v>43</v>
      </c>
      <c r="J1">
        <f>SUM(E2:E7)</f>
        <v>0</v>
      </c>
      <c r="AD1" s="4" t="s">
        <v>5</v>
      </c>
      <c r="AE1" s="4" t="s">
        <v>32</v>
      </c>
      <c r="AF1" s="4" t="s">
        <v>28</v>
      </c>
      <c r="AG1" s="4" t="s">
        <v>29</v>
      </c>
      <c r="AH1" s="4" t="s">
        <v>30</v>
      </c>
    </row>
    <row r="2" spans="1:34" x14ac:dyDescent="0.25">
      <c r="A2" s="3"/>
      <c r="B2">
        <v>1</v>
      </c>
      <c r="C2">
        <v>7</v>
      </c>
      <c r="D2">
        <v>0</v>
      </c>
      <c r="E2">
        <v>0</v>
      </c>
      <c r="G2" t="s">
        <v>44</v>
      </c>
      <c r="H2">
        <f>AVERAGE(C2:C7)</f>
        <v>41.833333333333336</v>
      </c>
      <c r="I2">
        <f>AVERAGE(D2:D7)</f>
        <v>7.166666666666667</v>
      </c>
      <c r="J2">
        <f>AVERAGE(E2:E7)</f>
        <v>0</v>
      </c>
      <c r="AD2" s="8"/>
      <c r="AE2" s="4">
        <v>83</v>
      </c>
      <c r="AF2" s="4">
        <v>22</v>
      </c>
      <c r="AG2" s="4">
        <v>141</v>
      </c>
      <c r="AH2" s="4">
        <v>6</v>
      </c>
    </row>
    <row r="3" spans="1:34" x14ac:dyDescent="0.25">
      <c r="A3" s="3"/>
      <c r="B3">
        <v>2</v>
      </c>
      <c r="C3">
        <v>30</v>
      </c>
      <c r="D3">
        <v>0</v>
      </c>
      <c r="E3">
        <v>0</v>
      </c>
      <c r="G3" t="s">
        <v>37</v>
      </c>
      <c r="H3">
        <f>STDEV(C2:C7)</f>
        <v>49.150449302795458</v>
      </c>
      <c r="I3">
        <f>STDEV(D2:D7)</f>
        <v>17.554676489946107</v>
      </c>
      <c r="J3">
        <f>STDEV(E2:E7)</f>
        <v>0</v>
      </c>
      <c r="AD3" s="8"/>
      <c r="AE3" s="4">
        <v>12</v>
      </c>
      <c r="AF3" s="4">
        <v>2</v>
      </c>
      <c r="AG3" s="4">
        <v>0</v>
      </c>
      <c r="AH3" s="4">
        <v>1</v>
      </c>
    </row>
    <row r="4" spans="1:34" x14ac:dyDescent="0.25">
      <c r="A4" s="3"/>
      <c r="B4">
        <v>3</v>
      </c>
      <c r="C4">
        <v>4</v>
      </c>
      <c r="D4">
        <v>43</v>
      </c>
      <c r="E4">
        <v>0</v>
      </c>
      <c r="G4" t="s">
        <v>38</v>
      </c>
      <c r="H4">
        <f>H3/SQRT(6)</f>
        <v>20.065586903397016</v>
      </c>
      <c r="I4">
        <f>I3/SQRT(6)</f>
        <v>7.1666666666666661</v>
      </c>
      <c r="J4">
        <f t="shared" ref="J4" si="0">J3/SQRT(6)</f>
        <v>0</v>
      </c>
      <c r="AD4" s="8" t="s">
        <v>31</v>
      </c>
      <c r="AE4" s="4">
        <f>AVERAGE(AE2:AE3)</f>
        <v>47.5</v>
      </c>
      <c r="AF4" s="4">
        <f t="shared" ref="AF4:AH4" si="1">AVERAGE(AF2:AF3)</f>
        <v>12</v>
      </c>
      <c r="AG4" s="4">
        <f t="shared" si="1"/>
        <v>70.5</v>
      </c>
      <c r="AH4" s="4">
        <f t="shared" si="1"/>
        <v>3.5</v>
      </c>
    </row>
    <row r="5" spans="1:34" x14ac:dyDescent="0.25">
      <c r="A5" s="2"/>
      <c r="B5">
        <v>4</v>
      </c>
      <c r="C5">
        <v>3</v>
      </c>
      <c r="D5">
        <v>0</v>
      </c>
      <c r="E5">
        <v>0</v>
      </c>
    </row>
    <row r="6" spans="1:34" x14ac:dyDescent="0.25">
      <c r="A6" s="2"/>
      <c r="B6">
        <v>5</v>
      </c>
      <c r="C6">
        <f>68+26</f>
        <v>94</v>
      </c>
      <c r="D6">
        <v>0</v>
      </c>
      <c r="E6">
        <v>0</v>
      </c>
      <c r="H6" s="1" t="s">
        <v>40</v>
      </c>
      <c r="I6" s="1" t="s">
        <v>41</v>
      </c>
      <c r="J6" s="1" t="s">
        <v>42</v>
      </c>
    </row>
    <row r="7" spans="1:34" x14ac:dyDescent="0.25">
      <c r="A7" s="2"/>
      <c r="B7">
        <v>6</v>
      </c>
      <c r="C7">
        <f>92+21</f>
        <v>113</v>
      </c>
      <c r="D7">
        <v>0</v>
      </c>
      <c r="E7">
        <v>0</v>
      </c>
      <c r="G7" s="1" t="s">
        <v>43</v>
      </c>
      <c r="H7">
        <v>251</v>
      </c>
      <c r="I7">
        <v>43</v>
      </c>
      <c r="J7">
        <v>0</v>
      </c>
    </row>
    <row r="8" spans="1:34" x14ac:dyDescent="0.25">
      <c r="G8" s="1" t="s">
        <v>44</v>
      </c>
      <c r="H8">
        <v>41.833333333333336</v>
      </c>
      <c r="I8">
        <v>7.166666666666667</v>
      </c>
      <c r="J8">
        <v>0</v>
      </c>
    </row>
    <row r="9" spans="1:34" x14ac:dyDescent="0.25">
      <c r="G9" s="1" t="s">
        <v>37</v>
      </c>
      <c r="H9">
        <v>49.150449302795458</v>
      </c>
      <c r="I9">
        <v>17.554676489946107</v>
      </c>
      <c r="J9">
        <v>0</v>
      </c>
    </row>
    <row r="10" spans="1:34" x14ac:dyDescent="0.25">
      <c r="G10" s="1" t="s">
        <v>38</v>
      </c>
      <c r="H10">
        <v>20.065586903397016</v>
      </c>
      <c r="I10">
        <v>7.1666666666666661</v>
      </c>
      <c r="J10">
        <v>0</v>
      </c>
    </row>
    <row r="18" spans="35:35" x14ac:dyDescent="0.25">
      <c r="AI18" s="2"/>
    </row>
    <row r="19" spans="35:35" x14ac:dyDescent="0.25">
      <c r="AI19" s="2"/>
    </row>
    <row r="20" spans="35:35" x14ac:dyDescent="0.25">
      <c r="AI20" s="2"/>
    </row>
    <row r="21" spans="35:35" x14ac:dyDescent="0.25">
      <c r="AI21" s="2"/>
    </row>
    <row r="22" spans="35:35" x14ac:dyDescent="0.25">
      <c r="AI22" s="2"/>
    </row>
    <row r="23" spans="35:35" x14ac:dyDescent="0.25">
      <c r="AI23" s="2"/>
    </row>
    <row r="24" spans="35:35" x14ac:dyDescent="0.25">
      <c r="AI24" s="3"/>
    </row>
    <row r="25" spans="35:35" x14ac:dyDescent="0.25">
      <c r="AI25" s="3"/>
    </row>
    <row r="26" spans="35:35" x14ac:dyDescent="0.25">
      <c r="AI26" s="3"/>
    </row>
    <row r="27" spans="35:35" x14ac:dyDescent="0.25">
      <c r="AI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"/>
  <sheetViews>
    <sheetView workbookViewId="0">
      <selection activeCell="G20" sqref="G20"/>
    </sheetView>
  </sheetViews>
  <sheetFormatPr defaultColWidth="11" defaultRowHeight="15.75" x14ac:dyDescent="0.25"/>
  <sheetData>
    <row r="1" spans="1:10" x14ac:dyDescent="0.25">
      <c r="A1" t="s">
        <v>5</v>
      </c>
      <c r="B1" t="s">
        <v>39</v>
      </c>
      <c r="C1" t="s">
        <v>40</v>
      </c>
      <c r="D1" t="s">
        <v>41</v>
      </c>
      <c r="E1" t="s">
        <v>42</v>
      </c>
      <c r="G1" t="s">
        <v>43</v>
      </c>
      <c r="H1">
        <f>SUM(C2:C7)</f>
        <v>225</v>
      </c>
      <c r="I1">
        <f>SUM(D2:D7)</f>
        <v>79</v>
      </c>
      <c r="J1">
        <f>SUM(E2:E7)</f>
        <v>72</v>
      </c>
    </row>
    <row r="2" spans="1:10" x14ac:dyDescent="0.25">
      <c r="A2" s="3"/>
      <c r="B2">
        <v>1</v>
      </c>
      <c r="C2">
        <v>65</v>
      </c>
      <c r="D2">
        <v>18</v>
      </c>
      <c r="E2">
        <v>0</v>
      </c>
      <c r="G2" t="s">
        <v>44</v>
      </c>
      <c r="H2">
        <f>AVERAGE(C2:C7)</f>
        <v>37.5</v>
      </c>
      <c r="I2">
        <f>AVERAGE(D2:D7)</f>
        <v>13.166666666666666</v>
      </c>
      <c r="J2">
        <f>AVERAGE(E2:E7)</f>
        <v>12</v>
      </c>
    </row>
    <row r="3" spans="1:10" x14ac:dyDescent="0.25">
      <c r="A3" s="3"/>
      <c r="B3">
        <v>2</v>
      </c>
      <c r="C3">
        <v>21</v>
      </c>
      <c r="D3">
        <v>25</v>
      </c>
      <c r="E3">
        <v>0</v>
      </c>
      <c r="G3" t="s">
        <v>37</v>
      </c>
      <c r="H3">
        <f>STDEV(C2:C7)</f>
        <v>33.827503602837737</v>
      </c>
      <c r="I3">
        <f>STDEV(D2:D7)</f>
        <v>11.651895410904899</v>
      </c>
      <c r="J3">
        <f>STDEV(E2:E7)</f>
        <v>18.601075237738275</v>
      </c>
    </row>
    <row r="4" spans="1:10" x14ac:dyDescent="0.25">
      <c r="A4" s="3"/>
      <c r="B4">
        <v>3</v>
      </c>
      <c r="C4">
        <v>0</v>
      </c>
      <c r="D4">
        <v>0</v>
      </c>
      <c r="E4">
        <v>0</v>
      </c>
      <c r="G4" t="s">
        <v>38</v>
      </c>
      <c r="H4">
        <f>H3/SQRT(6)</f>
        <v>13.810020516518675</v>
      </c>
      <c r="I4">
        <f>I3/SQRT(6)</f>
        <v>4.756866382165656</v>
      </c>
      <c r="J4">
        <f t="shared" ref="J4" si="0">J3/SQRT(6)</f>
        <v>7.5938571665963455</v>
      </c>
    </row>
    <row r="5" spans="1:10" x14ac:dyDescent="0.25">
      <c r="A5" s="2"/>
      <c r="B5">
        <v>4</v>
      </c>
      <c r="C5">
        <v>81</v>
      </c>
      <c r="D5">
        <v>5</v>
      </c>
      <c r="E5">
        <v>35</v>
      </c>
    </row>
    <row r="6" spans="1:10" x14ac:dyDescent="0.25">
      <c r="A6" s="2"/>
      <c r="B6">
        <v>5</v>
      </c>
      <c r="C6">
        <v>54</v>
      </c>
      <c r="D6">
        <v>27</v>
      </c>
      <c r="E6">
        <v>0</v>
      </c>
    </row>
    <row r="7" spans="1:10" x14ac:dyDescent="0.25">
      <c r="A7" s="2"/>
      <c r="B7">
        <v>6</v>
      </c>
      <c r="C7">
        <v>4</v>
      </c>
      <c r="D7">
        <v>4</v>
      </c>
      <c r="E7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6" sqref="B36"/>
    </sheetView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4" sqref="B34"/>
    </sheetView>
  </sheetViews>
  <sheetFormatPr defaultColWidth="11" defaultRowHeight="15.75" x14ac:dyDescent="0.25"/>
  <cols>
    <col min="2" max="2" width="28.125" bestFit="1" customWidth="1"/>
  </cols>
  <sheetData>
    <row r="1" spans="1:3" s="1" customFormat="1" x14ac:dyDescent="0.25">
      <c r="A1" s="1" t="s">
        <v>0</v>
      </c>
      <c r="B1" s="1" t="s">
        <v>3</v>
      </c>
      <c r="C1" s="1" t="s">
        <v>4</v>
      </c>
    </row>
    <row r="2" spans="1:3" x14ac:dyDescent="0.25">
      <c r="A2">
        <v>1</v>
      </c>
      <c r="B2">
        <f>50/60*100</f>
        <v>83.333333333333343</v>
      </c>
      <c r="C2">
        <v>0</v>
      </c>
    </row>
    <row r="3" spans="1:3" x14ac:dyDescent="0.25">
      <c r="A3">
        <v>2</v>
      </c>
      <c r="B3">
        <f>48/60*100</f>
        <v>80</v>
      </c>
      <c r="C3">
        <v>0</v>
      </c>
    </row>
    <row r="4" spans="1:3" x14ac:dyDescent="0.25">
      <c r="A4">
        <v>3</v>
      </c>
      <c r="B4">
        <f>3/60*100</f>
        <v>5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10</v>
      </c>
      <c r="B11">
        <v>0</v>
      </c>
      <c r="C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topLeftCell="A15" workbookViewId="0">
      <selection activeCell="C49" sqref="C49"/>
    </sheetView>
  </sheetViews>
  <sheetFormatPr defaultColWidth="11" defaultRowHeight="15.75" x14ac:dyDescent="0.25"/>
  <cols>
    <col min="3" max="3" width="31.625" bestFit="1" customWidth="1"/>
  </cols>
  <sheetData>
    <row r="1" spans="1:5" s="1" customFormat="1" x14ac:dyDescent="0.25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 s="3">
        <v>41736</v>
      </c>
      <c r="B2">
        <v>1</v>
      </c>
      <c r="C2">
        <v>0</v>
      </c>
      <c r="D2">
        <v>0</v>
      </c>
      <c r="E2">
        <v>0</v>
      </c>
    </row>
    <row r="3" spans="1:5" x14ac:dyDescent="0.25">
      <c r="A3" s="3">
        <v>41741</v>
      </c>
      <c r="B3">
        <v>2</v>
      </c>
      <c r="C3">
        <v>0</v>
      </c>
      <c r="D3">
        <v>0</v>
      </c>
      <c r="E3">
        <v>0</v>
      </c>
    </row>
    <row r="4" spans="1:5" x14ac:dyDescent="0.25">
      <c r="A4" s="3">
        <v>41742</v>
      </c>
      <c r="B4">
        <v>3</v>
      </c>
      <c r="C4">
        <v>0</v>
      </c>
      <c r="D4">
        <v>0</v>
      </c>
      <c r="E4">
        <v>0</v>
      </c>
    </row>
    <row r="5" spans="1:5" x14ac:dyDescent="0.25">
      <c r="A5" s="2">
        <v>41743</v>
      </c>
      <c r="B5">
        <v>4</v>
      </c>
      <c r="C5">
        <v>0</v>
      </c>
      <c r="D5">
        <v>0</v>
      </c>
      <c r="E5">
        <v>0</v>
      </c>
    </row>
    <row r="6" spans="1:5" x14ac:dyDescent="0.25">
      <c r="A6" s="2">
        <v>41748</v>
      </c>
      <c r="B6">
        <v>5</v>
      </c>
      <c r="C6">
        <v>0</v>
      </c>
      <c r="D6">
        <v>0</v>
      </c>
      <c r="E6">
        <v>0</v>
      </c>
    </row>
    <row r="7" spans="1:5" x14ac:dyDescent="0.25">
      <c r="A7" s="2">
        <v>41750</v>
      </c>
      <c r="B7">
        <v>6</v>
      </c>
      <c r="C7">
        <v>0</v>
      </c>
      <c r="D7">
        <v>0</v>
      </c>
      <c r="E7">
        <v>0</v>
      </c>
    </row>
    <row r="8" spans="1:5" x14ac:dyDescent="0.25">
      <c r="B8" t="s">
        <v>43</v>
      </c>
      <c r="C8">
        <f>SUM(C2:C7)</f>
        <v>0</v>
      </c>
      <c r="D8">
        <f>SUM(D2:D7)</f>
        <v>0</v>
      </c>
      <c r="E8">
        <f>SUM(E2:E7)</f>
        <v>0</v>
      </c>
    </row>
    <row r="9" spans="1:5" x14ac:dyDescent="0.25">
      <c r="B9" t="s">
        <v>44</v>
      </c>
      <c r="C9">
        <f>AVERAGE(C2:C7)</f>
        <v>0</v>
      </c>
      <c r="D9">
        <f>AVERAGE(D2:D7)</f>
        <v>0</v>
      </c>
      <c r="E9">
        <f>AVERAGE(E2:E7)</f>
        <v>0</v>
      </c>
    </row>
    <row r="10" spans="1:5" x14ac:dyDescent="0.25">
      <c r="B10" t="s">
        <v>37</v>
      </c>
      <c r="C10">
        <f>STDEV(C2:C7)</f>
        <v>0</v>
      </c>
      <c r="D10">
        <f>STDEV(D2:D7)</f>
        <v>0</v>
      </c>
      <c r="E10">
        <f t="shared" ref="E10" si="0">STDEV(E2:E7)</f>
        <v>0</v>
      </c>
    </row>
    <row r="11" spans="1:5" x14ac:dyDescent="0.25">
      <c r="B11" t="s">
        <v>38</v>
      </c>
      <c r="C11">
        <f>C10/SQRT(6)</f>
        <v>0</v>
      </c>
      <c r="D11">
        <f>D10/SQRT(6)</f>
        <v>0</v>
      </c>
      <c r="E11">
        <f t="shared" ref="E11" si="1">E10/SQRT(6)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0"/>
  <sheetViews>
    <sheetView topLeftCell="F1" workbookViewId="0">
      <selection activeCell="Q9" sqref="Q9"/>
    </sheetView>
  </sheetViews>
  <sheetFormatPr defaultColWidth="11" defaultRowHeight="15.75" x14ac:dyDescent="0.25"/>
  <cols>
    <col min="3" max="3" width="15.875" bestFit="1" customWidth="1"/>
    <col min="4" max="4" width="28.125" bestFit="1" customWidth="1"/>
    <col min="5" max="5" width="31.625" bestFit="1" customWidth="1"/>
  </cols>
  <sheetData>
    <row r="1" spans="1:7" s="1" customFormat="1" x14ac:dyDescent="0.25">
      <c r="A1" t="s">
        <v>5</v>
      </c>
      <c r="B1" t="s">
        <v>39</v>
      </c>
      <c r="C1" t="s">
        <v>40</v>
      </c>
      <c r="D1" t="s">
        <v>41</v>
      </c>
      <c r="E1" t="s">
        <v>42</v>
      </c>
      <c r="F1"/>
      <c r="G1"/>
    </row>
    <row r="2" spans="1:7" x14ac:dyDescent="0.25">
      <c r="A2" s="3">
        <v>41736</v>
      </c>
      <c r="B2">
        <v>1</v>
      </c>
      <c r="C2">
        <f>76+61</f>
        <v>137</v>
      </c>
      <c r="D2">
        <v>0</v>
      </c>
      <c r="E2">
        <v>0</v>
      </c>
    </row>
    <row r="3" spans="1:7" x14ac:dyDescent="0.25">
      <c r="A3" s="3">
        <v>41741</v>
      </c>
      <c r="B3">
        <v>2</v>
      </c>
      <c r="C3">
        <f>77+80</f>
        <v>157</v>
      </c>
      <c r="D3">
        <v>0</v>
      </c>
      <c r="E3">
        <v>0</v>
      </c>
    </row>
    <row r="4" spans="1:7" x14ac:dyDescent="0.25">
      <c r="A4" s="3">
        <v>41742</v>
      </c>
      <c r="B4">
        <v>3</v>
      </c>
      <c r="C4">
        <f>99+60</f>
        <v>159</v>
      </c>
      <c r="D4">
        <v>0</v>
      </c>
      <c r="E4">
        <v>0</v>
      </c>
    </row>
    <row r="5" spans="1:7" x14ac:dyDescent="0.25">
      <c r="A5" s="2">
        <v>41743</v>
      </c>
      <c r="B5">
        <v>4</v>
      </c>
      <c r="C5">
        <f>145+65</f>
        <v>210</v>
      </c>
      <c r="D5">
        <v>20</v>
      </c>
      <c r="E5">
        <v>0</v>
      </c>
    </row>
    <row r="6" spans="1:7" x14ac:dyDescent="0.25">
      <c r="A6" s="2">
        <v>41748</v>
      </c>
      <c r="B6">
        <v>5</v>
      </c>
      <c r="C6">
        <f>77+116</f>
        <v>193</v>
      </c>
      <c r="D6">
        <v>0</v>
      </c>
      <c r="E6">
        <v>0</v>
      </c>
    </row>
    <row r="7" spans="1:7" x14ac:dyDescent="0.25">
      <c r="A7" s="2">
        <v>41750</v>
      </c>
      <c r="B7">
        <v>6</v>
      </c>
      <c r="C7">
        <f>132+60</f>
        <v>192</v>
      </c>
      <c r="D7">
        <v>0</v>
      </c>
      <c r="E7">
        <v>0</v>
      </c>
    </row>
    <row r="8" spans="1:7" x14ac:dyDescent="0.25">
      <c r="B8" t="s">
        <v>43</v>
      </c>
      <c r="C8">
        <f>SUM(C2:C7)</f>
        <v>1048</v>
      </c>
      <c r="D8">
        <f>SUM(D2:D7)</f>
        <v>20</v>
      </c>
      <c r="E8">
        <f>SUM(E2:E7)</f>
        <v>0</v>
      </c>
    </row>
    <row r="9" spans="1:7" x14ac:dyDescent="0.25">
      <c r="B9" t="s">
        <v>44</v>
      </c>
      <c r="C9">
        <f>AVERAGE(C2:C7)</f>
        <v>174.66666666666666</v>
      </c>
      <c r="D9">
        <f>AVERAGE(D2:D7)</f>
        <v>3.3333333333333335</v>
      </c>
      <c r="E9">
        <f>AVERAGE(E2:E7)</f>
        <v>0</v>
      </c>
    </row>
    <row r="10" spans="1:7" x14ac:dyDescent="0.25">
      <c r="B10" t="s">
        <v>37</v>
      </c>
      <c r="C10">
        <f>STDEV(C2:C7)</f>
        <v>27.789686336241161</v>
      </c>
      <c r="D10">
        <f>STDEV(D2:D7)</f>
        <v>8.164965809277259</v>
      </c>
      <c r="E10">
        <f t="shared" ref="E10" si="0">STDEV(E2:E7)</f>
        <v>0</v>
      </c>
    </row>
    <row r="11" spans="1:7" x14ac:dyDescent="0.25">
      <c r="B11" t="s">
        <v>38</v>
      </c>
      <c r="C11">
        <f>C10/SQRT(6)</f>
        <v>11.345091939297427</v>
      </c>
      <c r="D11">
        <f>D10/SQRT(6)</f>
        <v>3.333333333333333</v>
      </c>
      <c r="E11">
        <f t="shared" ref="E11" si="1">E10/SQRT(6)</f>
        <v>0</v>
      </c>
    </row>
    <row r="16" spans="1:7" x14ac:dyDescent="0.25">
      <c r="C16" s="1" t="s">
        <v>40</v>
      </c>
      <c r="D16" s="1" t="s">
        <v>41</v>
      </c>
      <c r="E16" s="1" t="s">
        <v>42</v>
      </c>
    </row>
    <row r="17" spans="2:5" x14ac:dyDescent="0.25">
      <c r="B17" s="1" t="s">
        <v>43</v>
      </c>
      <c r="C17">
        <v>1048</v>
      </c>
      <c r="D17">
        <v>0</v>
      </c>
      <c r="E17">
        <v>0</v>
      </c>
    </row>
    <row r="18" spans="2:5" x14ac:dyDescent="0.25">
      <c r="B18" s="1" t="s">
        <v>44</v>
      </c>
      <c r="C18">
        <v>174.66666666666666</v>
      </c>
      <c r="D18">
        <v>0</v>
      </c>
      <c r="E18">
        <v>0</v>
      </c>
    </row>
    <row r="19" spans="2:5" x14ac:dyDescent="0.25">
      <c r="B19" s="1" t="s">
        <v>37</v>
      </c>
      <c r="C19">
        <v>27.789686336241161</v>
      </c>
      <c r="D19">
        <v>0</v>
      </c>
      <c r="E19">
        <v>0</v>
      </c>
    </row>
    <row r="20" spans="2:5" x14ac:dyDescent="0.25">
      <c r="B20" s="1" t="s">
        <v>38</v>
      </c>
      <c r="C20">
        <v>11.345091939297427</v>
      </c>
      <c r="D20">
        <v>0</v>
      </c>
      <c r="E2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1"/>
  <sheetViews>
    <sheetView workbookViewId="0">
      <selection activeCell="C8" sqref="C8:E8"/>
    </sheetView>
  </sheetViews>
  <sheetFormatPr defaultColWidth="11" defaultRowHeight="15.75" x14ac:dyDescent="0.25"/>
  <cols>
    <col min="3" max="3" width="15.5" bestFit="1" customWidth="1"/>
    <col min="4" max="4" width="13" bestFit="1" customWidth="1"/>
  </cols>
  <sheetData>
    <row r="1" spans="1:7" s="1" customFormat="1" x14ac:dyDescent="0.25">
      <c r="A1" t="s">
        <v>5</v>
      </c>
      <c r="B1" t="s">
        <v>39</v>
      </c>
      <c r="C1" t="s">
        <v>40</v>
      </c>
      <c r="D1" t="s">
        <v>41</v>
      </c>
      <c r="E1" t="s">
        <v>42</v>
      </c>
      <c r="F1"/>
      <c r="G1"/>
    </row>
    <row r="2" spans="1:7" x14ac:dyDescent="0.25">
      <c r="A2" s="3">
        <v>41736</v>
      </c>
      <c r="B2">
        <v>1</v>
      </c>
      <c r="C2">
        <v>7</v>
      </c>
      <c r="D2">
        <v>0</v>
      </c>
      <c r="E2">
        <v>0</v>
      </c>
    </row>
    <row r="3" spans="1:7" x14ac:dyDescent="0.25">
      <c r="A3" s="3">
        <v>41741</v>
      </c>
      <c r="B3">
        <v>2</v>
      </c>
      <c r="C3">
        <v>0</v>
      </c>
      <c r="D3">
        <v>0</v>
      </c>
      <c r="E3">
        <v>0</v>
      </c>
    </row>
    <row r="4" spans="1:7" x14ac:dyDescent="0.25">
      <c r="A4" s="3">
        <v>41742</v>
      </c>
      <c r="B4">
        <v>3</v>
      </c>
      <c r="C4">
        <v>0</v>
      </c>
      <c r="D4">
        <v>0</v>
      </c>
      <c r="E4">
        <v>0</v>
      </c>
    </row>
    <row r="5" spans="1:7" x14ac:dyDescent="0.25">
      <c r="A5" s="2">
        <v>41743</v>
      </c>
      <c r="B5">
        <v>4</v>
      </c>
      <c r="C5">
        <v>0</v>
      </c>
      <c r="D5">
        <v>0</v>
      </c>
      <c r="E5">
        <v>0</v>
      </c>
    </row>
    <row r="6" spans="1:7" x14ac:dyDescent="0.25">
      <c r="A6" s="2">
        <v>41748</v>
      </c>
      <c r="B6">
        <v>5</v>
      </c>
      <c r="C6">
        <v>0</v>
      </c>
      <c r="D6">
        <v>0</v>
      </c>
      <c r="E6">
        <v>0</v>
      </c>
    </row>
    <row r="7" spans="1:7" x14ac:dyDescent="0.25">
      <c r="A7" s="2">
        <v>41750</v>
      </c>
      <c r="B7">
        <v>6</v>
      </c>
      <c r="C7">
        <v>0</v>
      </c>
      <c r="D7">
        <v>0</v>
      </c>
      <c r="E7">
        <v>0</v>
      </c>
    </row>
    <row r="8" spans="1:7" x14ac:dyDescent="0.25">
      <c r="B8" t="s">
        <v>43</v>
      </c>
      <c r="C8">
        <f>SUM(C2:C7)</f>
        <v>7</v>
      </c>
      <c r="D8">
        <f>SUM(D2:D7)</f>
        <v>0</v>
      </c>
      <c r="E8">
        <f>SUM(E2:E7)</f>
        <v>0</v>
      </c>
    </row>
    <row r="9" spans="1:7" x14ac:dyDescent="0.25">
      <c r="B9" t="s">
        <v>44</v>
      </c>
      <c r="C9">
        <f>AVERAGE(C2:C7)</f>
        <v>1.1666666666666667</v>
      </c>
      <c r="D9">
        <f>AVERAGE(D2:D7)</f>
        <v>0</v>
      </c>
      <c r="E9">
        <f>AVERAGE(E2:E7)</f>
        <v>0</v>
      </c>
    </row>
    <row r="10" spans="1:7" x14ac:dyDescent="0.25">
      <c r="B10" t="s">
        <v>37</v>
      </c>
      <c r="C10">
        <f>STDEV(C2:C7)</f>
        <v>2.8577380332470415</v>
      </c>
      <c r="D10">
        <f>STDEV(D2:D7)</f>
        <v>0</v>
      </c>
      <c r="E10">
        <f t="shared" ref="E10" si="0">STDEV(E2:E7)</f>
        <v>0</v>
      </c>
    </row>
    <row r="11" spans="1:7" x14ac:dyDescent="0.25">
      <c r="B11" t="s">
        <v>38</v>
      </c>
      <c r="C11">
        <f>C10/SQRT(6)</f>
        <v>1.166666666666667</v>
      </c>
      <c r="D11">
        <f>D10/SQRT(6)</f>
        <v>0</v>
      </c>
      <c r="E11">
        <f t="shared" ref="E11" si="1">E10/SQRT(6)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B1" workbookViewId="0">
      <selection activeCell="C10" sqref="C10"/>
    </sheetView>
  </sheetViews>
  <sheetFormatPr defaultColWidth="11" defaultRowHeight="15.75" x14ac:dyDescent="0.25"/>
  <cols>
    <col min="2" max="2" width="26.875" bestFit="1" customWidth="1"/>
    <col min="3" max="3" width="31.12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f>34/60*100</f>
        <v>56.666666666666664</v>
      </c>
      <c r="C2">
        <f>37/60*100</f>
        <v>61.666666666666671</v>
      </c>
    </row>
    <row r="3" spans="1:3" x14ac:dyDescent="0.25">
      <c r="A3">
        <v>2</v>
      </c>
      <c r="B3">
        <f>8/60*100</f>
        <v>13.333333333333334</v>
      </c>
      <c r="C3">
        <f>35/60*100</f>
        <v>58.333333333333336</v>
      </c>
    </row>
    <row r="4" spans="1:3" x14ac:dyDescent="0.25">
      <c r="A4">
        <v>3</v>
      </c>
      <c r="B4">
        <v>0</v>
      </c>
      <c r="C4">
        <f>60/60*100</f>
        <v>100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selection activeCell="C8" sqref="C8:E8"/>
    </sheetView>
  </sheetViews>
  <sheetFormatPr defaultColWidth="11" defaultRowHeight="15.75" x14ac:dyDescent="0.25"/>
  <sheetData>
    <row r="1" spans="1:5" x14ac:dyDescent="0.25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</row>
    <row r="2" spans="1:5" x14ac:dyDescent="0.25">
      <c r="A2" s="8">
        <v>41736</v>
      </c>
      <c r="B2" s="4">
        <v>1</v>
      </c>
      <c r="C2" s="4">
        <v>7</v>
      </c>
      <c r="D2" s="4">
        <v>0</v>
      </c>
      <c r="E2" s="4">
        <v>0</v>
      </c>
    </row>
    <row r="3" spans="1:5" x14ac:dyDescent="0.25">
      <c r="A3" s="8">
        <v>41741</v>
      </c>
      <c r="B3" s="4">
        <v>2</v>
      </c>
      <c r="C3" s="4">
        <v>0</v>
      </c>
      <c r="D3" s="4">
        <v>0</v>
      </c>
      <c r="E3" s="4">
        <v>0</v>
      </c>
    </row>
    <row r="4" spans="1:5" x14ac:dyDescent="0.25">
      <c r="A4" s="8">
        <v>41742</v>
      </c>
      <c r="B4" s="4">
        <v>3</v>
      </c>
      <c r="C4" s="4">
        <v>0</v>
      </c>
      <c r="D4" s="4">
        <v>0</v>
      </c>
      <c r="E4" s="4">
        <v>0</v>
      </c>
    </row>
    <row r="5" spans="1:5" x14ac:dyDescent="0.25">
      <c r="A5" s="10">
        <v>41743</v>
      </c>
      <c r="B5" s="4">
        <v>4</v>
      </c>
      <c r="C5" s="4">
        <v>25</v>
      </c>
      <c r="D5" s="4">
        <v>0</v>
      </c>
      <c r="E5" s="4">
        <v>0</v>
      </c>
    </row>
    <row r="6" spans="1:5" x14ac:dyDescent="0.25">
      <c r="A6" s="10">
        <v>41748</v>
      </c>
      <c r="B6" s="4">
        <v>5</v>
      </c>
      <c r="C6" s="4">
        <f>48+19</f>
        <v>67</v>
      </c>
      <c r="D6" s="4">
        <v>0</v>
      </c>
      <c r="E6" s="4">
        <v>0</v>
      </c>
    </row>
    <row r="7" spans="1:5" x14ac:dyDescent="0.25">
      <c r="A7" s="10">
        <v>41750</v>
      </c>
      <c r="B7" s="4">
        <v>6</v>
      </c>
      <c r="C7" s="4">
        <v>0</v>
      </c>
      <c r="D7" s="4">
        <v>0</v>
      </c>
      <c r="E7" s="4">
        <v>0</v>
      </c>
    </row>
    <row r="8" spans="1:5" x14ac:dyDescent="0.25">
      <c r="A8" s="4"/>
      <c r="B8" s="4" t="s">
        <v>43</v>
      </c>
      <c r="C8" s="4">
        <f>SUM(C2:C7)</f>
        <v>99</v>
      </c>
      <c r="D8" s="4">
        <f t="shared" ref="D8:E8" si="0">SUM(D2:D7)</f>
        <v>0</v>
      </c>
      <c r="E8" s="4">
        <f t="shared" si="0"/>
        <v>0</v>
      </c>
    </row>
    <row r="9" spans="1:5" x14ac:dyDescent="0.25">
      <c r="A9" s="4"/>
      <c r="B9" s="4" t="s">
        <v>44</v>
      </c>
      <c r="C9" s="4">
        <f>AVERAGE(C2:C7)</f>
        <v>16.5</v>
      </c>
      <c r="D9" s="4">
        <f t="shared" ref="D9:E9" si="1">AVERAGE(D2:D7)</f>
        <v>0</v>
      </c>
      <c r="E9" s="4">
        <f t="shared" si="1"/>
        <v>0</v>
      </c>
    </row>
    <row r="10" spans="1:5" x14ac:dyDescent="0.25">
      <c r="A10" s="4"/>
      <c r="B10" s="4" t="s">
        <v>37</v>
      </c>
      <c r="C10" s="4">
        <f>STDEV(C2:C7)</f>
        <v>26.568778669709303</v>
      </c>
      <c r="D10" s="4">
        <f t="shared" ref="D10:E10" si="2">STDEV(D2:D7)</f>
        <v>0</v>
      </c>
      <c r="E10" s="4">
        <f t="shared" si="2"/>
        <v>0</v>
      </c>
    </row>
    <row r="11" spans="1:5" x14ac:dyDescent="0.25">
      <c r="A11" s="4"/>
      <c r="B11" s="4" t="s">
        <v>38</v>
      </c>
      <c r="C11" s="4">
        <f>C10/SQRT(6)</f>
        <v>10.846658471621572</v>
      </c>
      <c r="D11" s="4">
        <f t="shared" ref="D11:E11" si="3">D10/SQRT(6)</f>
        <v>0</v>
      </c>
      <c r="E11" s="4">
        <f t="shared" si="3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"/>
  <sheetViews>
    <sheetView tabSelected="1" workbookViewId="0">
      <selection activeCell="I11" sqref="I11"/>
    </sheetView>
  </sheetViews>
  <sheetFormatPr defaultColWidth="11" defaultRowHeight="15.75" x14ac:dyDescent="0.25"/>
  <sheetData>
    <row r="1" spans="1:10" x14ac:dyDescent="0.25">
      <c r="A1" t="s">
        <v>5</v>
      </c>
      <c r="B1" t="s">
        <v>39</v>
      </c>
      <c r="C1" t="s">
        <v>40</v>
      </c>
      <c r="D1" t="s">
        <v>41</v>
      </c>
      <c r="E1" t="s">
        <v>42</v>
      </c>
      <c r="G1" t="s">
        <v>43</v>
      </c>
      <c r="H1">
        <f>SUM(C2:C7)</f>
        <v>1225</v>
      </c>
      <c r="I1">
        <f>SUM(D2:D7)</f>
        <v>480</v>
      </c>
      <c r="J1">
        <f>SUM(E2:E7)</f>
        <v>634</v>
      </c>
    </row>
    <row r="2" spans="1:10" x14ac:dyDescent="0.25">
      <c r="A2" s="3"/>
      <c r="B2">
        <v>1</v>
      </c>
      <c r="C2">
        <f>120+36+6</f>
        <v>162</v>
      </c>
      <c r="D2">
        <v>0</v>
      </c>
      <c r="E2">
        <v>0</v>
      </c>
      <c r="G2" t="s">
        <v>44</v>
      </c>
      <c r="H2">
        <f>AVERAGE(C2:C7)</f>
        <v>204.16666666666666</v>
      </c>
      <c r="I2">
        <f>AVERAGE(D2:D7)</f>
        <v>80</v>
      </c>
      <c r="J2">
        <f>AVERAGE(E2:E7)</f>
        <v>105.66666666666667</v>
      </c>
    </row>
    <row r="3" spans="1:10" x14ac:dyDescent="0.25">
      <c r="A3" s="3"/>
      <c r="B3">
        <v>2</v>
      </c>
      <c r="C3">
        <f>240+27</f>
        <v>267</v>
      </c>
      <c r="D3">
        <f>95</f>
        <v>95</v>
      </c>
      <c r="E3">
        <v>53</v>
      </c>
      <c r="G3" t="s">
        <v>37</v>
      </c>
      <c r="H3">
        <f>STDEV(C2:C7)</f>
        <v>51.003594644560778</v>
      </c>
      <c r="I3">
        <f>STDEV(D2:D7)</f>
        <v>60.4582500573743</v>
      </c>
      <c r="J3">
        <f>STDEV(E2:E7)</f>
        <v>99.740997922953767</v>
      </c>
    </row>
    <row r="4" spans="1:10" x14ac:dyDescent="0.25">
      <c r="A4" s="3"/>
      <c r="B4">
        <v>3</v>
      </c>
      <c r="C4">
        <f>180+40+4</f>
        <v>224</v>
      </c>
      <c r="D4">
        <v>8</v>
      </c>
      <c r="E4">
        <v>0</v>
      </c>
      <c r="G4" t="s">
        <v>38</v>
      </c>
      <c r="H4">
        <f>H3/SQRT(6)</f>
        <v>20.822130321153779</v>
      </c>
      <c r="I4">
        <f t="shared" ref="I4:J4" si="0">I3/SQRT(6)</f>
        <v>24.681977230359809</v>
      </c>
      <c r="J4">
        <f t="shared" si="0"/>
        <v>40.719091891205593</v>
      </c>
    </row>
    <row r="5" spans="1:10" x14ac:dyDescent="0.25">
      <c r="A5" s="2"/>
      <c r="B5">
        <v>4</v>
      </c>
      <c r="C5">
        <f>180+57</f>
        <v>237</v>
      </c>
      <c r="D5">
        <f>120+17</f>
        <v>137</v>
      </c>
      <c r="E5">
        <f>180+2</f>
        <v>182</v>
      </c>
    </row>
    <row r="6" spans="1:10" x14ac:dyDescent="0.25">
      <c r="A6" s="2"/>
      <c r="B6">
        <v>5</v>
      </c>
      <c r="C6">
        <f>120+1+7</f>
        <v>128</v>
      </c>
      <c r="D6">
        <f>60+51+6</f>
        <v>117</v>
      </c>
      <c r="E6">
        <f>120+55</f>
        <v>175</v>
      </c>
      <c r="H6" s="1" t="s">
        <v>40</v>
      </c>
      <c r="I6" s="1" t="s">
        <v>41</v>
      </c>
      <c r="J6" s="1" t="s">
        <v>42</v>
      </c>
    </row>
    <row r="7" spans="1:10" x14ac:dyDescent="0.25">
      <c r="A7" s="2"/>
      <c r="B7">
        <v>6</v>
      </c>
      <c r="C7">
        <f>180+27</f>
        <v>207</v>
      </c>
      <c r="D7">
        <f>120+3</f>
        <v>123</v>
      </c>
      <c r="E7">
        <f>180+44</f>
        <v>224</v>
      </c>
      <c r="G7" s="1" t="s">
        <v>43</v>
      </c>
      <c r="H7">
        <v>1225</v>
      </c>
      <c r="I7">
        <v>480</v>
      </c>
      <c r="J7">
        <v>634</v>
      </c>
    </row>
    <row r="8" spans="1:10" x14ac:dyDescent="0.25">
      <c r="G8" s="1" t="s">
        <v>44</v>
      </c>
      <c r="H8">
        <v>204.16666666666666</v>
      </c>
      <c r="I8">
        <v>80</v>
      </c>
      <c r="J8">
        <v>105.66666666666667</v>
      </c>
    </row>
    <row r="9" spans="1:10" x14ac:dyDescent="0.25">
      <c r="G9" s="1" t="s">
        <v>37</v>
      </c>
      <c r="H9">
        <v>51.003594644560778</v>
      </c>
      <c r="I9">
        <v>60.4582500573743</v>
      </c>
      <c r="J9">
        <v>99.740997922953767</v>
      </c>
    </row>
    <row r="10" spans="1:10" x14ac:dyDescent="0.25">
      <c r="G10" s="1" t="s">
        <v>38</v>
      </c>
      <c r="H10">
        <v>20.822130321153779</v>
      </c>
      <c r="I10">
        <v>24.681977230359809</v>
      </c>
      <c r="J10">
        <v>40.719091891205593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1"/>
  <sheetViews>
    <sheetView workbookViewId="0">
      <selection activeCell="G11" sqref="G11"/>
    </sheetView>
  </sheetViews>
  <sheetFormatPr defaultColWidth="11" defaultRowHeight="15.75" x14ac:dyDescent="0.25"/>
  <sheetData>
    <row r="1" spans="1:10" x14ac:dyDescent="0.25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  <c r="G1" s="4" t="s">
        <v>43</v>
      </c>
      <c r="H1" s="4">
        <f>SUM(C2:C7)</f>
        <v>407.1</v>
      </c>
      <c r="I1" s="4">
        <f>SUM(D2:D7)</f>
        <v>136.5</v>
      </c>
      <c r="J1" s="4">
        <f>SUM(E2:E7)</f>
        <v>236.5</v>
      </c>
    </row>
    <row r="2" spans="1:10" x14ac:dyDescent="0.25">
      <c r="A2" s="8">
        <v>41736</v>
      </c>
      <c r="B2" s="4">
        <v>1</v>
      </c>
      <c r="C2" s="4">
        <v>2.6</v>
      </c>
      <c r="D2" s="4">
        <f>77+5.5</f>
        <v>82.5</v>
      </c>
      <c r="E2" s="4">
        <v>0</v>
      </c>
      <c r="G2" s="4" t="s">
        <v>44</v>
      </c>
      <c r="H2" s="4">
        <f>AVERAGE(C2:C7)</f>
        <v>67.850000000000009</v>
      </c>
      <c r="I2" s="4">
        <f>AVERAGE(D2:D7)</f>
        <v>22.75</v>
      </c>
      <c r="J2" s="4">
        <f>AVERAGE(E2:E7)</f>
        <v>39.416666666666664</v>
      </c>
    </row>
    <row r="3" spans="1:10" x14ac:dyDescent="0.25">
      <c r="A3" s="8">
        <v>41741</v>
      </c>
      <c r="B3" s="4">
        <v>2</v>
      </c>
      <c r="C3" s="4">
        <v>135.5</v>
      </c>
      <c r="D3" s="4">
        <f>43+11</f>
        <v>54</v>
      </c>
      <c r="E3" s="4">
        <v>0</v>
      </c>
      <c r="G3" s="4" t="s">
        <v>37</v>
      </c>
      <c r="H3" s="4">
        <v>2.857738033</v>
      </c>
      <c r="I3" s="4">
        <v>0</v>
      </c>
      <c r="J3" s="4">
        <v>0</v>
      </c>
    </row>
    <row r="4" spans="1:10" x14ac:dyDescent="0.25">
      <c r="A4" s="8">
        <v>41742</v>
      </c>
      <c r="B4" s="4">
        <v>3</v>
      </c>
      <c r="C4" s="4">
        <v>0</v>
      </c>
      <c r="D4" s="4">
        <v>0</v>
      </c>
      <c r="E4" s="4">
        <v>0</v>
      </c>
      <c r="G4" s="4" t="s">
        <v>38</v>
      </c>
      <c r="H4" s="4">
        <v>1.1666666670000001</v>
      </c>
      <c r="I4" s="4">
        <v>0</v>
      </c>
      <c r="J4" s="4">
        <v>0</v>
      </c>
    </row>
    <row r="5" spans="1:10" x14ac:dyDescent="0.25">
      <c r="A5" s="10">
        <v>41743</v>
      </c>
      <c r="B5" s="4">
        <v>4</v>
      </c>
      <c r="C5" s="4">
        <f>137+15</f>
        <v>152</v>
      </c>
      <c r="D5" s="4">
        <v>0</v>
      </c>
      <c r="E5" s="4">
        <v>106</v>
      </c>
    </row>
    <row r="6" spans="1:10" x14ac:dyDescent="0.25">
      <c r="A6" s="10">
        <v>41748</v>
      </c>
      <c r="B6" s="4">
        <v>5</v>
      </c>
      <c r="C6" s="4">
        <v>0</v>
      </c>
      <c r="D6" s="4">
        <v>0</v>
      </c>
      <c r="E6" s="4">
        <f>128+2.5</f>
        <v>130.5</v>
      </c>
    </row>
    <row r="7" spans="1:10" x14ac:dyDescent="0.25">
      <c r="A7" s="10">
        <v>41750</v>
      </c>
      <c r="B7" s="4">
        <v>6</v>
      </c>
      <c r="C7" s="4">
        <f>105+12</f>
        <v>117</v>
      </c>
      <c r="D7" s="4">
        <v>0</v>
      </c>
      <c r="E7" s="4">
        <v>0</v>
      </c>
    </row>
    <row r="8" spans="1:10" x14ac:dyDescent="0.25">
      <c r="A8" s="4"/>
    </row>
    <row r="9" spans="1:10" x14ac:dyDescent="0.25">
      <c r="A9" s="4"/>
    </row>
    <row r="10" spans="1:10" x14ac:dyDescent="0.25">
      <c r="A10" s="4"/>
    </row>
    <row r="11" spans="1:10" x14ac:dyDescent="0.25">
      <c r="A11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Averages</vt:lpstr>
      <vt:lpstr>P1_Kobe&amp;Ian</vt:lpstr>
      <vt:lpstr>P2_Sally&amp;Vanya</vt:lpstr>
      <vt:lpstr>P3_Rocky&amp;Oaky</vt:lpstr>
      <vt:lpstr>P4_Rosie&amp;Carlie</vt:lpstr>
      <vt:lpstr>P5_Jude&amp;Luna</vt:lpstr>
      <vt:lpstr>P6_Kodi &amp; Kaia</vt:lpstr>
      <vt:lpstr>P7_Dax &amp; Fiona</vt:lpstr>
      <vt:lpstr>P8_Misha&amp;Houston</vt:lpstr>
      <vt:lpstr>P9_Gunner&amp;Cato</vt:lpstr>
      <vt:lpstr>P10_Coffee&amp;Mason</vt:lpstr>
      <vt:lpstr>P11_Rev&amp;Blitz</vt:lpstr>
      <vt:lpstr>P12_Magnum&amp;Toby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R. Mehrkam</dc:creator>
  <cp:lastModifiedBy>Jett R. Vernaci</cp:lastModifiedBy>
  <dcterms:created xsi:type="dcterms:W3CDTF">2013-11-05T04:58:56Z</dcterms:created>
  <dcterms:modified xsi:type="dcterms:W3CDTF">2020-02-27T22:16:38Z</dcterms:modified>
</cp:coreProperties>
</file>