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omments14.xml" ContentType="application/vnd.openxmlformats-officedocument.spreadsheetml.comments+xml"/>
  <Override PartName="/xl/drawings/drawing16.xml" ContentType="application/vnd.openxmlformats-officedocument.drawing+xml"/>
  <Override PartName="/xl/comments15.xml" ContentType="application/vnd.openxmlformats-officedocument.spreadsheetml.comments+xml"/>
  <Override PartName="/xl/drawings/drawing17.xml" ContentType="application/vnd.openxmlformats-officedocument.drawing+xml"/>
  <Override PartName="/xl/comments16.xml" ContentType="application/vnd.openxmlformats-officedocument.spreadsheetml.comments+xml"/>
  <Override PartName="/xl/drawings/drawing18.xml" ContentType="application/vnd.openxmlformats-officedocument.drawing+xml"/>
  <Override PartName="/xl/comments17.xml" ContentType="application/vnd.openxmlformats-officedocument.spreadsheetml.comments+xml"/>
  <Override PartName="/xl/drawings/drawing19.xml" ContentType="application/vnd.openxmlformats-officedocument.drawing+xml"/>
  <Override PartName="/xl/comments18.xml" ContentType="application/vnd.openxmlformats-officedocument.spreadsheetml.comments+xml"/>
  <Override PartName="/xl/drawings/drawing20.xml" ContentType="application/vnd.openxmlformats-officedocument.drawing+xml"/>
  <Override PartName="/xl/comments19.xml" ContentType="application/vnd.openxmlformats-officedocument.spreadsheetml.comments+xml"/>
  <Override PartName="/xl/drawings/drawing21.xml" ContentType="application/vnd.openxmlformats-officedocument.drawing+xml"/>
  <Override PartName="/xl/comments20.xml" ContentType="application/vnd.openxmlformats-officedocument.spreadsheetml.comments+xml"/>
  <Override PartName="/xl/drawings/drawing22.xml" ContentType="application/vnd.openxmlformats-officedocument.drawing+xml"/>
  <Override PartName="/xl/comments21.xml" ContentType="application/vnd.openxmlformats-officedocument.spreadsheetml.comments+xml"/>
  <Override PartName="/xl/drawings/drawing23.xml" ContentType="application/vnd.openxmlformats-officedocument.drawing+xml"/>
  <Override PartName="/xl/comments22.xml" ContentType="application/vnd.openxmlformats-officedocument.spreadsheetml.comments+xml"/>
  <Override PartName="/xl/drawings/drawing24.xml" ContentType="application/vnd.openxmlformats-officedocument.drawing+xml"/>
  <Override PartName="/xl/comments23.xml" ContentType="application/vnd.openxmlformats-officedocument.spreadsheetml.comments+xml"/>
  <Override PartName="/xl/drawings/drawing25.xml" ContentType="application/vnd.openxmlformats-officedocument.drawing+xml"/>
  <Override PartName="/xl/comments24.xml" ContentType="application/vnd.openxmlformats-officedocument.spreadsheetml.comments+xml"/>
  <Override PartName="/xl/drawings/drawing26.xml" ContentType="application/vnd.openxmlformats-officedocument.drawing+xml"/>
  <Override PartName="/xl/comments25.xml" ContentType="application/vnd.openxmlformats-officedocument.spreadsheetml.comments+xml"/>
  <Override PartName="/xl/drawings/drawing27.xml" ContentType="application/vnd.openxmlformats-officedocument.drawing+xml"/>
  <Override PartName="/xl/comments26.xml" ContentType="application/vnd.openxmlformats-officedocument.spreadsheetml.comments+xml"/>
  <Override PartName="/xl/drawings/drawing28.xml" ContentType="application/vnd.openxmlformats-officedocument.drawing+xml"/>
  <Override PartName="/xl/comments27.xml" ContentType="application/vnd.openxmlformats-officedocument.spreadsheetml.comments+xml"/>
  <Override PartName="/xl/drawings/drawing29.xml" ContentType="application/vnd.openxmlformats-officedocument.drawing+xml"/>
  <Override PartName="/xl/comments28.xml" ContentType="application/vnd.openxmlformats-officedocument.spreadsheetml.comments+xml"/>
  <Override PartName="/xl/drawings/drawing30.xml" ContentType="application/vnd.openxmlformats-officedocument.drawing+xml"/>
  <Override PartName="/xl/comments29.xml" ContentType="application/vnd.openxmlformats-officedocument.spreadsheetml.comments+xml"/>
  <Override PartName="/xl/drawings/drawing31.xml" ContentType="application/vnd.openxmlformats-officedocument.drawing+xml"/>
  <Override PartName="/xl/comments30.xml" ContentType="application/vnd.openxmlformats-officedocument.spreadsheetml.comments+xml"/>
  <Override PartName="/xl/drawings/drawing32.xml" ContentType="application/vnd.openxmlformats-officedocument.drawing+xml"/>
  <Override PartName="/xl/comments31.xml" ContentType="application/vnd.openxmlformats-officedocument.spreadsheetml.comments+xml"/>
  <Override PartName="/xl/drawings/drawing33.xml" ContentType="application/vnd.openxmlformats-officedocument.drawing+xml"/>
  <Override PartName="/xl/comments32.xml" ContentType="application/vnd.openxmlformats-officedocument.spreadsheetml.comments+xml"/>
  <Override PartName="/xl/drawings/drawing34.xml" ContentType="application/vnd.openxmlformats-officedocument.drawing+xml"/>
  <Override PartName="/xl/comments33.xml" ContentType="application/vnd.openxmlformats-officedocument.spreadsheetml.comments+xml"/>
  <Override PartName="/xl/drawings/drawing35.xml" ContentType="application/vnd.openxmlformats-officedocument.drawing+xml"/>
  <Override PartName="/xl/comments3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aipower365-my.sharepoint.com/personal/u621829_taipower_com_tw/Documents/protection公版v2/"/>
    </mc:Choice>
  </mc:AlternateContent>
  <xr:revisionPtr revIDLastSave="1814" documentId="13_ncr:1_{F61C2B2A-3D3C-4145-8830-3660179405C7}" xr6:coauthVersionLast="47" xr6:coauthVersionMax="47" xr10:uidLastSave="{F5ADC5FE-A68E-4198-92D0-A80DF3968606}"/>
  <bookViews>
    <workbookView xWindow="-132" yWindow="-132" windowWidth="23304" windowHeight="12504" tabRatio="777" firstSheet="5" activeTab="32" xr2:uid="{00000000-000D-0000-FFFF-FFFF00000000}"/>
  </bookViews>
  <sheets>
    <sheet name="使用說明" sheetId="380" r:id="rId1"/>
    <sheet name="使用注意事項" sheetId="1054" r:id="rId2"/>
    <sheet name="首頁" sheetId="11" r:id="rId3"/>
    <sheet name="s0" sheetId="1" r:id="rId4"/>
    <sheet name="s1" sheetId="2" r:id="rId5"/>
    <sheet name="s2" sheetId="10" r:id="rId6"/>
    <sheet name="s3" sheetId="6" r:id="rId7"/>
    <sheet name="s4" sheetId="7" r:id="rId8"/>
    <sheet name="s5" sheetId="8" r:id="rId9"/>
    <sheet name="s6" sheetId="9" r:id="rId10"/>
    <sheet name="試驗報告頁首" sheetId="469" r:id="rId11"/>
    <sheet name="試驗報告摘要" sheetId="470" r:id="rId12"/>
    <sheet name="空白表格" sheetId="1073" r:id="rId13"/>
    <sheet name="電量_1" sheetId="1164" r:id="rId14"/>
    <sheet name="電量_2" sheetId="1165" r:id="rId15"/>
    <sheet name="電量_3" sheetId="1166" r:id="rId16"/>
    <sheet name="電量_4" sheetId="1167" r:id="rId17"/>
    <sheet name="電量_5" sheetId="1168" r:id="rId18"/>
    <sheet name="電量_6" sheetId="1169" r:id="rId19"/>
    <sheet name="電量_7" sheetId="1170" r:id="rId20"/>
    <sheet name="電量_8" sheetId="1171" r:id="rId21"/>
    <sheet name="電量_9" sheetId="1172" r:id="rId22"/>
    <sheet name="電量_10" sheetId="1173" r:id="rId23"/>
    <sheet name="電量_11" sheetId="1174" r:id="rId24"/>
    <sheet name="電量_12" sheetId="1175" r:id="rId25"/>
    <sheet name="特性_1" sheetId="1176" r:id="rId26"/>
    <sheet name="特性_2" sheetId="1177" r:id="rId27"/>
    <sheet name="特性_3" sheetId="1178" r:id="rId28"/>
    <sheet name="特性_4" sheetId="1179" r:id="rId29"/>
    <sheet name="特性_5" sheetId="1180" r:id="rId30"/>
    <sheet name="特性_6" sheetId="1181" r:id="rId31"/>
    <sheet name="特性_7" sheetId="1182" r:id="rId32"/>
    <sheet name="特性_8" sheetId="1183" r:id="rId33"/>
    <sheet name="特性_9" sheetId="1184" r:id="rId34"/>
    <sheet name="特性_10" sheetId="1185" r:id="rId35"/>
    <sheet name="特性_11" sheetId="1186" r:id="rId36"/>
    <sheet name="特性_12" sheetId="1187" r:id="rId37"/>
  </sheets>
  <definedNames>
    <definedName name="Manul_Step_01">首頁!$A$2</definedName>
    <definedName name="Manul_Step_02">首頁!$A$12</definedName>
    <definedName name="Manul_Step_03">首頁!$A$23</definedName>
    <definedName name="Manul_Step_04">首頁!$A$42</definedName>
    <definedName name="_xlnm.Print_Area" localSheetId="12">空白表格!$A$1:$CC$100</definedName>
    <definedName name="_xlnm.Print_Area" localSheetId="25">特性_1!$A$1:$CC$50</definedName>
    <definedName name="_xlnm.Print_Area" localSheetId="34">特性_10!$A$1:$CC$50</definedName>
    <definedName name="_xlnm.Print_Area" localSheetId="35">特性_11!$A$1:$CC$50</definedName>
    <definedName name="_xlnm.Print_Area" localSheetId="36">特性_12!$A$1:$CC$50</definedName>
    <definedName name="_xlnm.Print_Area" localSheetId="26">特性_2!$A$1:$CC$50</definedName>
    <definedName name="_xlnm.Print_Area" localSheetId="27">特性_3!$A$1:$CC$50</definedName>
    <definedName name="_xlnm.Print_Area" localSheetId="28">特性_4!$A$1:$CC$50</definedName>
    <definedName name="_xlnm.Print_Area" localSheetId="29">特性_5!$A$1:$CC$50</definedName>
    <definedName name="_xlnm.Print_Area" localSheetId="30">特性_6!$A$1:$CC$50</definedName>
    <definedName name="_xlnm.Print_Area" localSheetId="31">特性_7!$A$1:$CC$50</definedName>
    <definedName name="_xlnm.Print_Area" localSheetId="32">特性_8!$A$1:$CC$50</definedName>
    <definedName name="_xlnm.Print_Area" localSheetId="33">特性_9!$A$1:$CC$50</definedName>
    <definedName name="_xlnm.Print_Area" localSheetId="10">試驗報告頁首!$A$1:$BW$40</definedName>
    <definedName name="_xlnm.Print_Area" localSheetId="11">試驗報告摘要!$A$1:$CB$48</definedName>
    <definedName name="_xlnm.Print_Area" localSheetId="13">電量_1!$A$1:$CC$50</definedName>
    <definedName name="_xlnm.Print_Area" localSheetId="22">電量_10!$A$1:$CC$50</definedName>
    <definedName name="_xlnm.Print_Area" localSheetId="23">電量_11!$A$1:$CC$50</definedName>
    <definedName name="_xlnm.Print_Area" localSheetId="24">電量_12!$A$1:$CC$50</definedName>
    <definedName name="_xlnm.Print_Area" localSheetId="14">電量_2!$A$1:$CC$50</definedName>
    <definedName name="_xlnm.Print_Area" localSheetId="15">電量_3!$A$1:$CC$50</definedName>
    <definedName name="_xlnm.Print_Area" localSheetId="16">電量_4!$A$1:$CC$50</definedName>
    <definedName name="_xlnm.Print_Area" localSheetId="17">電量_5!$A$1:$CC$50</definedName>
    <definedName name="_xlnm.Print_Area" localSheetId="18">電量_6!$A$1:$CC$50</definedName>
    <definedName name="_xlnm.Print_Area" localSheetId="19">電量_7!$A$1:$CC$50</definedName>
    <definedName name="_xlnm.Print_Area" localSheetId="20">電量_8!$A$1:$CC$50</definedName>
    <definedName name="_xlnm.Print_Area" localSheetId="21">電量_9!$A$1:$CC$50</definedName>
    <definedName name="空白表格連結" localSheetId="2">首頁!$D$28:$J$28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4" i="1187" l="1"/>
  <c r="R44" i="1187"/>
  <c r="L36" i="1187"/>
  <c r="CI34" i="1187" s="1"/>
  <c r="D36" i="1187"/>
  <c r="BL36" i="1187" s="1"/>
  <c r="AH44" i="1186"/>
  <c r="R44" i="1186"/>
  <c r="L36" i="1186"/>
  <c r="CI34" i="1186" s="1"/>
  <c r="D36" i="1186"/>
  <c r="BL36" i="1186" s="1"/>
  <c r="AH44" i="1185"/>
  <c r="R44" i="1185"/>
  <c r="L36" i="1185"/>
  <c r="CI34" i="1185" s="1"/>
  <c r="D36" i="1185"/>
  <c r="BL36" i="1185" s="1"/>
  <c r="AH44" i="1184"/>
  <c r="R44" i="1184"/>
  <c r="L36" i="1184"/>
  <c r="CI34" i="1184" s="1"/>
  <c r="D36" i="1184"/>
  <c r="BL36" i="1184" s="1"/>
  <c r="AH44" i="1183"/>
  <c r="R44" i="1183"/>
  <c r="L36" i="1183"/>
  <c r="CI34" i="1183" s="1"/>
  <c r="D36" i="1183"/>
  <c r="BL36" i="1183" s="1"/>
  <c r="AH44" i="1182"/>
  <c r="R44" i="1182"/>
  <c r="L36" i="1182"/>
  <c r="CI34" i="1182" s="1"/>
  <c r="D36" i="1182"/>
  <c r="BL36" i="1182" s="1"/>
  <c r="AH44" i="1181"/>
  <c r="R44" i="1181"/>
  <c r="L36" i="1181"/>
  <c r="CI34" i="1181" s="1"/>
  <c r="D36" i="1181"/>
  <c r="BL36" i="1181" s="1"/>
  <c r="AH44" i="1180"/>
  <c r="R44" i="1180"/>
  <c r="L36" i="1180"/>
  <c r="CI34" i="1180" s="1"/>
  <c r="D36" i="1180"/>
  <c r="AP36" i="1180" s="1"/>
  <c r="AH44" i="1179"/>
  <c r="R44" i="1179"/>
  <c r="L36" i="1179"/>
  <c r="CI34" i="1179" s="1"/>
  <c r="D36" i="1179"/>
  <c r="BL36" i="1179" s="1"/>
  <c r="AH44" i="1178"/>
  <c r="R44" i="1178"/>
  <c r="L36" i="1178"/>
  <c r="CI34" i="1178" s="1"/>
  <c r="D36" i="1178"/>
  <c r="BL36" i="1178" s="1"/>
  <c r="AH44" i="1177"/>
  <c r="R44" i="1177"/>
  <c r="L36" i="1177"/>
  <c r="CI34" i="1177" s="1"/>
  <c r="D36" i="1177"/>
  <c r="BL36" i="1177" s="1"/>
  <c r="AH44" i="1176"/>
  <c r="R44" i="1176"/>
  <c r="L36" i="1176"/>
  <c r="CI34" i="1176" s="1"/>
  <c r="D36" i="1176"/>
  <c r="BL36" i="1176" s="1"/>
  <c r="CM47" i="1175"/>
  <c r="Y37" i="1175"/>
  <c r="AE37" i="1175" s="1"/>
  <c r="BI23" i="1175"/>
  <c r="AW23" i="1175"/>
  <c r="AK23" i="1175"/>
  <c r="Y23" i="1175"/>
  <c r="BI19" i="1175"/>
  <c r="AW19" i="1175"/>
  <c r="AK19" i="1175"/>
  <c r="Y19" i="1175"/>
  <c r="AW15" i="1175"/>
  <c r="AK15" i="1175"/>
  <c r="Y15" i="1175"/>
  <c r="AW14" i="1175"/>
  <c r="AK14" i="1175"/>
  <c r="Y14" i="1175"/>
  <c r="AW13" i="1175"/>
  <c r="AK13" i="1175"/>
  <c r="Y13" i="1175"/>
  <c r="AW12" i="1175"/>
  <c r="AK12" i="1175"/>
  <c r="Y12" i="1175"/>
  <c r="AW9" i="1175"/>
  <c r="AK9" i="1175"/>
  <c r="Y9" i="1175"/>
  <c r="AW8" i="1175"/>
  <c r="AK8" i="1175"/>
  <c r="Y8" i="1175"/>
  <c r="AW7" i="1175"/>
  <c r="AK7" i="1175"/>
  <c r="Y7" i="1175"/>
  <c r="CM47" i="1174"/>
  <c r="Y37" i="1174"/>
  <c r="AE37" i="1174" s="1"/>
  <c r="BI23" i="1174"/>
  <c r="AW23" i="1174"/>
  <c r="AK23" i="1174"/>
  <c r="Y23" i="1174"/>
  <c r="BI19" i="1174"/>
  <c r="AW19" i="1174"/>
  <c r="AK19" i="1174"/>
  <c r="Y19" i="1174"/>
  <c r="AW15" i="1174"/>
  <c r="AK15" i="1174"/>
  <c r="Y15" i="1174"/>
  <c r="AW14" i="1174"/>
  <c r="AK14" i="1174"/>
  <c r="Y14" i="1174"/>
  <c r="AW13" i="1174"/>
  <c r="AK13" i="1174"/>
  <c r="Y13" i="1174"/>
  <c r="AW12" i="1174"/>
  <c r="AK12" i="1174"/>
  <c r="Y12" i="1174"/>
  <c r="AW9" i="1174"/>
  <c r="AK9" i="1174"/>
  <c r="Y9" i="1174"/>
  <c r="AW8" i="1174"/>
  <c r="AK8" i="1174"/>
  <c r="Y8" i="1174"/>
  <c r="AW7" i="1174"/>
  <c r="AK7" i="1174"/>
  <c r="Y7" i="1174"/>
  <c r="CM47" i="1173"/>
  <c r="Y37" i="1173"/>
  <c r="AE37" i="1173" s="1"/>
  <c r="BI23" i="1173"/>
  <c r="AW23" i="1173"/>
  <c r="AK23" i="1173"/>
  <c r="Y23" i="1173"/>
  <c r="BI19" i="1173"/>
  <c r="AW19" i="1173"/>
  <c r="AK19" i="1173"/>
  <c r="Y19" i="1173"/>
  <c r="AW15" i="1173"/>
  <c r="AK15" i="1173"/>
  <c r="Y15" i="1173"/>
  <c r="AW14" i="1173"/>
  <c r="AK14" i="1173"/>
  <c r="Y14" i="1173"/>
  <c r="AW13" i="1173"/>
  <c r="AK13" i="1173"/>
  <c r="Y13" i="1173"/>
  <c r="AW12" i="1173"/>
  <c r="AK12" i="1173"/>
  <c r="Y12" i="1173"/>
  <c r="AW9" i="1173"/>
  <c r="AK9" i="1173"/>
  <c r="Y9" i="1173"/>
  <c r="AW8" i="1173"/>
  <c r="AK8" i="1173"/>
  <c r="Y8" i="1173"/>
  <c r="AW7" i="1173"/>
  <c r="AK7" i="1173"/>
  <c r="Y7" i="1173"/>
  <c r="CM47" i="1172"/>
  <c r="AE37" i="1172"/>
  <c r="Y37" i="1172"/>
  <c r="BI23" i="1172"/>
  <c r="AW23" i="1172"/>
  <c r="AK23" i="1172"/>
  <c r="Y23" i="1172"/>
  <c r="BI19" i="1172"/>
  <c r="AW19" i="1172"/>
  <c r="AK19" i="1172"/>
  <c r="Y19" i="1172"/>
  <c r="AW15" i="1172"/>
  <c r="AK15" i="1172"/>
  <c r="Y15" i="1172"/>
  <c r="AW14" i="1172"/>
  <c r="AK14" i="1172"/>
  <c r="Y14" i="1172"/>
  <c r="AW13" i="1172"/>
  <c r="AK13" i="1172"/>
  <c r="Y13" i="1172"/>
  <c r="AW12" i="1172"/>
  <c r="AK12" i="1172"/>
  <c r="Y12" i="1172"/>
  <c r="AW9" i="1172"/>
  <c r="AK9" i="1172"/>
  <c r="Y9" i="1172"/>
  <c r="AW8" i="1172"/>
  <c r="AK8" i="1172"/>
  <c r="Y8" i="1172"/>
  <c r="AW7" i="1172"/>
  <c r="AK7" i="1172"/>
  <c r="Y7" i="1172"/>
  <c r="CM47" i="1171"/>
  <c r="Y37" i="1171"/>
  <c r="AE37" i="1171" s="1"/>
  <c r="BI23" i="1171"/>
  <c r="AW23" i="1171"/>
  <c r="AK23" i="1171"/>
  <c r="Y23" i="1171"/>
  <c r="BI19" i="1171"/>
  <c r="AW19" i="1171"/>
  <c r="AK19" i="1171"/>
  <c r="Y19" i="1171"/>
  <c r="AW15" i="1171"/>
  <c r="AK15" i="1171"/>
  <c r="Y15" i="1171"/>
  <c r="AW14" i="1171"/>
  <c r="AK14" i="1171"/>
  <c r="Y14" i="1171"/>
  <c r="AW13" i="1171"/>
  <c r="AK13" i="1171"/>
  <c r="Y13" i="1171"/>
  <c r="AW12" i="1171"/>
  <c r="AK12" i="1171"/>
  <c r="Y12" i="1171"/>
  <c r="AW9" i="1171"/>
  <c r="AK9" i="1171"/>
  <c r="Y9" i="1171"/>
  <c r="AW8" i="1171"/>
  <c r="AK8" i="1171"/>
  <c r="Y8" i="1171"/>
  <c r="AW7" i="1171"/>
  <c r="AK7" i="1171"/>
  <c r="Y7" i="1171"/>
  <c r="CM47" i="1170"/>
  <c r="Y37" i="1170"/>
  <c r="AE37" i="1170" s="1"/>
  <c r="BI23" i="1170"/>
  <c r="AW23" i="1170"/>
  <c r="AK23" i="1170"/>
  <c r="Y23" i="1170"/>
  <c r="BI19" i="1170"/>
  <c r="AW19" i="1170"/>
  <c r="AK19" i="1170"/>
  <c r="Y19" i="1170"/>
  <c r="AW15" i="1170"/>
  <c r="AK15" i="1170"/>
  <c r="Y15" i="1170"/>
  <c r="AW14" i="1170"/>
  <c r="AK14" i="1170"/>
  <c r="Y14" i="1170"/>
  <c r="AW13" i="1170"/>
  <c r="AK13" i="1170"/>
  <c r="Y13" i="1170"/>
  <c r="AW12" i="1170"/>
  <c r="AK12" i="1170"/>
  <c r="Y12" i="1170"/>
  <c r="AW9" i="1170"/>
  <c r="AK9" i="1170"/>
  <c r="Y9" i="1170"/>
  <c r="AW8" i="1170"/>
  <c r="AK8" i="1170"/>
  <c r="Y8" i="1170"/>
  <c r="AW7" i="1170"/>
  <c r="AK7" i="1170"/>
  <c r="Y7" i="1170"/>
  <c r="CM47" i="1169"/>
  <c r="Y37" i="1169"/>
  <c r="AE37" i="1169" s="1"/>
  <c r="BI23" i="1169"/>
  <c r="AW23" i="1169"/>
  <c r="AK23" i="1169"/>
  <c r="Y23" i="1169"/>
  <c r="BI19" i="1169"/>
  <c r="AW19" i="1169"/>
  <c r="AK19" i="1169"/>
  <c r="Y19" i="1169"/>
  <c r="AW15" i="1169"/>
  <c r="AK15" i="1169"/>
  <c r="Y15" i="1169"/>
  <c r="AW14" i="1169"/>
  <c r="AK14" i="1169"/>
  <c r="Y14" i="1169"/>
  <c r="AW13" i="1169"/>
  <c r="AK13" i="1169"/>
  <c r="Y13" i="1169"/>
  <c r="AW12" i="1169"/>
  <c r="AK12" i="1169"/>
  <c r="Y12" i="1169"/>
  <c r="AW9" i="1169"/>
  <c r="AK9" i="1169"/>
  <c r="Y9" i="1169"/>
  <c r="AW8" i="1169"/>
  <c r="AK8" i="1169"/>
  <c r="Y8" i="1169"/>
  <c r="AW7" i="1169"/>
  <c r="AK7" i="1169"/>
  <c r="Y7" i="1169"/>
  <c r="CM47" i="1168"/>
  <c r="Y37" i="1168"/>
  <c r="AE37" i="1168" s="1"/>
  <c r="BI23" i="1168"/>
  <c r="AW23" i="1168"/>
  <c r="AK23" i="1168"/>
  <c r="Y23" i="1168"/>
  <c r="BI19" i="1168"/>
  <c r="AW19" i="1168"/>
  <c r="AK19" i="1168"/>
  <c r="Y19" i="1168"/>
  <c r="AW15" i="1168"/>
  <c r="AK15" i="1168"/>
  <c r="Y15" i="1168"/>
  <c r="AW14" i="1168"/>
  <c r="AK14" i="1168"/>
  <c r="Y14" i="1168"/>
  <c r="AW13" i="1168"/>
  <c r="AK13" i="1168"/>
  <c r="Y13" i="1168"/>
  <c r="AW12" i="1168"/>
  <c r="AK12" i="1168"/>
  <c r="Y12" i="1168"/>
  <c r="AW9" i="1168"/>
  <c r="AK9" i="1168"/>
  <c r="Y9" i="1168"/>
  <c r="AW8" i="1168"/>
  <c r="AK8" i="1168"/>
  <c r="Y8" i="1168"/>
  <c r="AW7" i="1168"/>
  <c r="AK7" i="1168"/>
  <c r="Y7" i="1168"/>
  <c r="CM47" i="1167"/>
  <c r="Y37" i="1167"/>
  <c r="AE37" i="1167" s="1"/>
  <c r="BI23" i="1167"/>
  <c r="AW23" i="1167"/>
  <c r="AK23" i="1167"/>
  <c r="Y23" i="1167"/>
  <c r="BI19" i="1167"/>
  <c r="AW19" i="1167"/>
  <c r="AK19" i="1167"/>
  <c r="Y19" i="1167"/>
  <c r="AW15" i="1167"/>
  <c r="AK15" i="1167"/>
  <c r="Y15" i="1167"/>
  <c r="AW14" i="1167"/>
  <c r="AK14" i="1167"/>
  <c r="Y14" i="1167"/>
  <c r="AW13" i="1167"/>
  <c r="AK13" i="1167"/>
  <c r="Y13" i="1167"/>
  <c r="AW12" i="1167"/>
  <c r="AK12" i="1167"/>
  <c r="Y12" i="1167"/>
  <c r="AW9" i="1167"/>
  <c r="AK9" i="1167"/>
  <c r="Y9" i="1167"/>
  <c r="AW8" i="1167"/>
  <c r="AK8" i="1167"/>
  <c r="Y8" i="1167"/>
  <c r="AW7" i="1167"/>
  <c r="AK7" i="1167"/>
  <c r="Y7" i="1167"/>
  <c r="CM47" i="1166"/>
  <c r="Y37" i="1166"/>
  <c r="AE37" i="1166" s="1"/>
  <c r="BI23" i="1166"/>
  <c r="AW23" i="1166"/>
  <c r="AK23" i="1166"/>
  <c r="Y23" i="1166"/>
  <c r="BI19" i="1166"/>
  <c r="AW19" i="1166"/>
  <c r="AK19" i="1166"/>
  <c r="Y19" i="1166"/>
  <c r="AW15" i="1166"/>
  <c r="AK15" i="1166"/>
  <c r="Y15" i="1166"/>
  <c r="AW14" i="1166"/>
  <c r="AK14" i="1166"/>
  <c r="Y14" i="1166"/>
  <c r="AW13" i="1166"/>
  <c r="AK13" i="1166"/>
  <c r="Y13" i="1166"/>
  <c r="AW12" i="1166"/>
  <c r="AK12" i="1166"/>
  <c r="Y12" i="1166"/>
  <c r="AW9" i="1166"/>
  <c r="AK9" i="1166"/>
  <c r="Y9" i="1166"/>
  <c r="AW8" i="1166"/>
  <c r="AK8" i="1166"/>
  <c r="Y8" i="1166"/>
  <c r="AW7" i="1166"/>
  <c r="AK7" i="1166"/>
  <c r="Y7" i="1166"/>
  <c r="CM47" i="1165"/>
  <c r="Y37" i="1165"/>
  <c r="AE37" i="1165" s="1"/>
  <c r="BI23" i="1165"/>
  <c r="AW23" i="1165"/>
  <c r="AK23" i="1165"/>
  <c r="Y23" i="1165"/>
  <c r="BI19" i="1165"/>
  <c r="AW19" i="1165"/>
  <c r="AK19" i="1165"/>
  <c r="Y19" i="1165"/>
  <c r="AW15" i="1165"/>
  <c r="AK15" i="1165"/>
  <c r="Y15" i="1165"/>
  <c r="AW14" i="1165"/>
  <c r="AK14" i="1165"/>
  <c r="Y14" i="1165"/>
  <c r="AW13" i="1165"/>
  <c r="AK13" i="1165"/>
  <c r="Y13" i="1165"/>
  <c r="AW12" i="1165"/>
  <c r="AK12" i="1165"/>
  <c r="Y12" i="1165"/>
  <c r="AW9" i="1165"/>
  <c r="AK9" i="1165"/>
  <c r="Y9" i="1165"/>
  <c r="AW8" i="1165"/>
  <c r="AK8" i="1165"/>
  <c r="Y8" i="1165"/>
  <c r="AW7" i="1165"/>
  <c r="AK7" i="1165"/>
  <c r="Y7" i="1165"/>
  <c r="CM47" i="1164"/>
  <c r="Y37" i="1164"/>
  <c r="AE37" i="1164" s="1"/>
  <c r="BI23" i="1164"/>
  <c r="AW23" i="1164"/>
  <c r="AK23" i="1164"/>
  <c r="Y23" i="1164"/>
  <c r="BI19" i="1164"/>
  <c r="AW19" i="1164"/>
  <c r="AK19" i="1164"/>
  <c r="Y19" i="1164"/>
  <c r="AW15" i="1164"/>
  <c r="AK15" i="1164"/>
  <c r="Y15" i="1164"/>
  <c r="AW14" i="1164"/>
  <c r="AK14" i="1164"/>
  <c r="Y14" i="1164"/>
  <c r="AW13" i="1164"/>
  <c r="AK13" i="1164"/>
  <c r="Y13" i="1164"/>
  <c r="AW12" i="1164"/>
  <c r="AK12" i="1164"/>
  <c r="Y12" i="1164"/>
  <c r="AW9" i="1164"/>
  <c r="AK9" i="1164"/>
  <c r="Y9" i="1164"/>
  <c r="AW8" i="1164"/>
  <c r="AK8" i="1164"/>
  <c r="Y8" i="1164"/>
  <c r="AW7" i="1164"/>
  <c r="AK7" i="1164"/>
  <c r="Y7" i="1164"/>
  <c r="L86" i="1073"/>
  <c r="CI84" i="1073" s="1"/>
  <c r="D86" i="1073"/>
  <c r="BL86" i="1073" s="1"/>
  <c r="Y37" i="1073"/>
  <c r="AE37" i="1073" s="1"/>
  <c r="BI23" i="1073"/>
  <c r="AW23" i="1073"/>
  <c r="AK23" i="1073"/>
  <c r="Y23" i="1073"/>
  <c r="BI19" i="1073"/>
  <c r="AW19" i="1073"/>
  <c r="AK19" i="1073"/>
  <c r="Y19" i="1073"/>
  <c r="AW15" i="1073"/>
  <c r="AK15" i="1073"/>
  <c r="Y15" i="1073"/>
  <c r="AW14" i="1073"/>
  <c r="AK14" i="1073"/>
  <c r="Y14" i="1073"/>
  <c r="AW13" i="1073"/>
  <c r="AK13" i="1073"/>
  <c r="Y13" i="1073"/>
  <c r="AW12" i="1073"/>
  <c r="AK12" i="1073"/>
  <c r="Y12" i="1073"/>
  <c r="AW9" i="1073"/>
  <c r="AK9" i="1073"/>
  <c r="Y9" i="1073"/>
  <c r="AW8" i="1073"/>
  <c r="AK8" i="1073"/>
  <c r="Y8" i="1073"/>
  <c r="AW7" i="1073"/>
  <c r="AK7" i="1073"/>
  <c r="Y7" i="1073"/>
  <c r="CM47" i="1073"/>
  <c r="AT36" i="1184" l="1"/>
  <c r="AK36" i="1180"/>
  <c r="AG36" i="1179"/>
  <c r="T36" i="1182"/>
  <c r="AT36" i="1182"/>
  <c r="AP36" i="1184"/>
  <c r="AY36" i="1184"/>
  <c r="T36" i="1180"/>
  <c r="T36" i="1187"/>
  <c r="AB36" i="1187"/>
  <c r="AG36" i="1187"/>
  <c r="AH36" i="1187"/>
  <c r="AK36" i="1187"/>
  <c r="AP36" i="1187"/>
  <c r="AQ36" i="1187"/>
  <c r="AT36" i="1187"/>
  <c r="AY36" i="1187"/>
  <c r="AZ36" i="1187"/>
  <c r="T36" i="1186"/>
  <c r="AB36" i="1186"/>
  <c r="AG36" i="1186"/>
  <c r="AH36" i="1186"/>
  <c r="AK36" i="1186"/>
  <c r="AP36" i="1186"/>
  <c r="AQ36" i="1186"/>
  <c r="AT36" i="1186"/>
  <c r="AY36" i="1186"/>
  <c r="AZ36" i="1186"/>
  <c r="T36" i="1185"/>
  <c r="AB36" i="1185"/>
  <c r="AG36" i="1185"/>
  <c r="AH36" i="1185"/>
  <c r="AK36" i="1185"/>
  <c r="AP36" i="1185"/>
  <c r="AQ36" i="1185"/>
  <c r="AT36" i="1185"/>
  <c r="AY36" i="1185"/>
  <c r="AZ36" i="1185"/>
  <c r="T36" i="1184"/>
  <c r="AK36" i="1184"/>
  <c r="AQ36" i="1184"/>
  <c r="AB36" i="1184"/>
  <c r="AG36" i="1184"/>
  <c r="AH36" i="1184"/>
  <c r="AZ36" i="1184"/>
  <c r="T36" i="1183"/>
  <c r="AB36" i="1183"/>
  <c r="AG36" i="1183"/>
  <c r="AH36" i="1183"/>
  <c r="AK36" i="1183"/>
  <c r="AP36" i="1183"/>
  <c r="AQ36" i="1183"/>
  <c r="AT36" i="1183"/>
  <c r="AY36" i="1183"/>
  <c r="AZ36" i="1183"/>
  <c r="AY36" i="1182"/>
  <c r="AP36" i="1182"/>
  <c r="AQ36" i="1182"/>
  <c r="AB36" i="1182"/>
  <c r="AG36" i="1182"/>
  <c r="AH36" i="1182"/>
  <c r="AK36" i="1182"/>
  <c r="AZ36" i="1182"/>
  <c r="T36" i="1181"/>
  <c r="AB36" i="1181"/>
  <c r="AG36" i="1181"/>
  <c r="AH36" i="1181"/>
  <c r="AK36" i="1181"/>
  <c r="AP36" i="1181"/>
  <c r="AQ36" i="1181"/>
  <c r="AT36" i="1181"/>
  <c r="AY36" i="1181"/>
  <c r="AZ36" i="1181"/>
  <c r="AQ36" i="1180"/>
  <c r="AT36" i="1180"/>
  <c r="AY36" i="1180"/>
  <c r="AZ36" i="1180"/>
  <c r="BL36" i="1180"/>
  <c r="AB36" i="1180"/>
  <c r="AG36" i="1180"/>
  <c r="AH36" i="1180"/>
  <c r="T36" i="1179"/>
  <c r="AB36" i="1179"/>
  <c r="AH36" i="1179"/>
  <c r="AK36" i="1179"/>
  <c r="AP36" i="1179"/>
  <c r="AQ36" i="1179"/>
  <c r="AT36" i="1179"/>
  <c r="AY36" i="1179"/>
  <c r="AZ36" i="1179"/>
  <c r="AY36" i="1178"/>
  <c r="AZ36" i="1178"/>
  <c r="AG36" i="1178"/>
  <c r="T36" i="1178"/>
  <c r="AB36" i="1178"/>
  <c r="AH36" i="1178"/>
  <c r="AK36" i="1178"/>
  <c r="AP36" i="1178"/>
  <c r="AQ36" i="1178"/>
  <c r="AT36" i="1178"/>
  <c r="AY36" i="1177"/>
  <c r="AZ36" i="1177"/>
  <c r="T36" i="1177"/>
  <c r="AB36" i="1177"/>
  <c r="AH36" i="1177"/>
  <c r="AT36" i="1177"/>
  <c r="AG36" i="1177"/>
  <c r="AK36" i="1177"/>
  <c r="AP36" i="1177"/>
  <c r="AQ36" i="1177"/>
  <c r="T36" i="1176"/>
  <c r="AB36" i="1176"/>
  <c r="AG36" i="1176"/>
  <c r="AH36" i="1176"/>
  <c r="AK36" i="1176"/>
  <c r="AP36" i="1176"/>
  <c r="AQ36" i="1176"/>
  <c r="AT36" i="1176"/>
  <c r="AY36" i="1176"/>
  <c r="AZ36" i="1176"/>
  <c r="T86" i="1073"/>
  <c r="AB86" i="1073"/>
  <c r="AG86" i="1073"/>
  <c r="AH86" i="1073"/>
  <c r="AK86" i="1073"/>
  <c r="AP86" i="1073"/>
  <c r="AQ86" i="1073"/>
  <c r="AT86" i="1073"/>
  <c r="AY86" i="1073"/>
  <c r="AZ86" i="1073"/>
  <c r="K14" i="1" l="1"/>
  <c r="H14" i="1"/>
  <c r="K8" i="1"/>
  <c r="K9" i="1" s="1"/>
  <c r="K10" i="1" s="1"/>
  <c r="K11" i="1" s="1"/>
  <c r="K12" i="1" s="1"/>
  <c r="K13" i="1" s="1"/>
  <c r="O5" i="1"/>
  <c r="O6" i="1" s="1"/>
  <c r="O7" i="1" s="1"/>
  <c r="O8" i="1" s="1"/>
  <c r="O9" i="1" s="1"/>
  <c r="O10" i="1" s="1"/>
  <c r="O11" i="1" s="1"/>
  <c r="O12" i="1" s="1"/>
  <c r="O13" i="1" s="1"/>
  <c r="O14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O4" i="1"/>
  <c r="N4" i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M4" i="1"/>
  <c r="K4" i="1"/>
  <c r="K5" i="1" s="1"/>
  <c r="K6" i="1" s="1"/>
  <c r="I4" i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H4" i="1"/>
  <c r="H5" i="1" s="1"/>
  <c r="H6" i="1" s="1"/>
  <c r="H7" i="1" s="1"/>
  <c r="H8" i="1" s="1"/>
  <c r="H9" i="1" s="1"/>
  <c r="H10" i="1" s="1"/>
  <c r="H11" i="1" s="1"/>
  <c r="H12" i="1" s="1"/>
  <c r="H13" i="1" s="1"/>
  <c r="BP12" i="470" l="1"/>
  <c r="U22" i="469" l="1"/>
  <c r="AD10" i="46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A102" i="1"/>
  <c r="A102" i="9" s="1"/>
  <c r="A101" i="1"/>
  <c r="A101" i="9" s="1"/>
  <c r="A100" i="1"/>
  <c r="A100" i="9" s="1"/>
  <c r="A99" i="1"/>
  <c r="A99" i="8" s="1"/>
  <c r="A98" i="1"/>
  <c r="A98" i="8" s="1"/>
  <c r="A97" i="1"/>
  <c r="A97" i="8" s="1"/>
  <c r="A96" i="1"/>
  <c r="A96" i="8" s="1"/>
  <c r="A95" i="1"/>
  <c r="A95" i="9" s="1"/>
  <c r="A94" i="1"/>
  <c r="A94" i="9" s="1"/>
  <c r="A93" i="1"/>
  <c r="A93" i="9" s="1"/>
  <c r="A92" i="1"/>
  <c r="A92" i="9" s="1"/>
  <c r="A91" i="1"/>
  <c r="A91" i="8" s="1"/>
  <c r="A90" i="1"/>
  <c r="A90" i="8" s="1"/>
  <c r="A89" i="1"/>
  <c r="A88" i="1"/>
  <c r="A87" i="1"/>
  <c r="A87" i="9" s="1"/>
  <c r="A86" i="1"/>
  <c r="A86" i="9" s="1"/>
  <c r="A85" i="1"/>
  <c r="A85" i="9" s="1"/>
  <c r="A84" i="1"/>
  <c r="A84" i="9" s="1"/>
  <c r="A83" i="1"/>
  <c r="A83" i="8" s="1"/>
  <c r="A82" i="1"/>
  <c r="A82" i="8" s="1"/>
  <c r="A81" i="1"/>
  <c r="A81" i="8" s="1"/>
  <c r="A80" i="1"/>
  <c r="A80" i="8" s="1"/>
  <c r="A79" i="1"/>
  <c r="A79" i="9" s="1"/>
  <c r="A78" i="1"/>
  <c r="A78" i="9" s="1"/>
  <c r="A77" i="1"/>
  <c r="A77" i="9" s="1"/>
  <c r="A76" i="1"/>
  <c r="A76" i="9" s="1"/>
  <c r="A75" i="1"/>
  <c r="A75" i="8" s="1"/>
  <c r="A74" i="1"/>
  <c r="A74" i="8" s="1"/>
  <c r="A73" i="1"/>
  <c r="A72" i="1"/>
  <c r="A71" i="1"/>
  <c r="A71" i="9" s="1"/>
  <c r="A70" i="1"/>
  <c r="A70" i="9" s="1"/>
  <c r="A69" i="1"/>
  <c r="A69" i="9" s="1"/>
  <c r="A68" i="1"/>
  <c r="A68" i="9" s="1"/>
  <c r="A67" i="1"/>
  <c r="A67" i="8" s="1"/>
  <c r="A66" i="1"/>
  <c r="A66" i="8" s="1"/>
  <c r="A65" i="1"/>
  <c r="A65" i="8" s="1"/>
  <c r="A64" i="1"/>
  <c r="A64" i="8" s="1"/>
  <c r="A63" i="1"/>
  <c r="A63" i="9" s="1"/>
  <c r="A62" i="1"/>
  <c r="A62" i="9" s="1"/>
  <c r="A61" i="1"/>
  <c r="A61" i="9" s="1"/>
  <c r="A60" i="1"/>
  <c r="A60" i="9" s="1"/>
  <c r="A59" i="1"/>
  <c r="A59" i="8" s="1"/>
  <c r="A58" i="1"/>
  <c r="A58" i="8" s="1"/>
  <c r="A57" i="1"/>
  <c r="A56" i="1"/>
  <c r="A55" i="1"/>
  <c r="A55" i="9" s="1"/>
  <c r="A54" i="1"/>
  <c r="A54" i="9" s="1"/>
  <c r="A53" i="1"/>
  <c r="A53" i="9" s="1"/>
  <c r="A52" i="1"/>
  <c r="A52" i="9" s="1"/>
  <c r="A51" i="1"/>
  <c r="A51" i="8" s="1"/>
  <c r="A50" i="1"/>
  <c r="A50" i="8" s="1"/>
  <c r="A49" i="1"/>
  <c r="A49" i="8" s="1"/>
  <c r="A48" i="1"/>
  <c r="A48" i="8" s="1"/>
  <c r="A47" i="1"/>
  <c r="A47" i="9" s="1"/>
  <c r="A46" i="1"/>
  <c r="A46" i="9" s="1"/>
  <c r="A45" i="1"/>
  <c r="A45" i="9" s="1"/>
  <c r="A44" i="1"/>
  <c r="A44" i="9" s="1"/>
  <c r="A43" i="1"/>
  <c r="A43" i="8" s="1"/>
  <c r="A42" i="1"/>
  <c r="A42" i="8" s="1"/>
  <c r="A41" i="1"/>
  <c r="A40" i="1"/>
  <c r="A39" i="1"/>
  <c r="A39" i="9" s="1"/>
  <c r="A38" i="1"/>
  <c r="A38" i="9" s="1"/>
  <c r="A37" i="1"/>
  <c r="A37" i="9" s="1"/>
  <c r="A36" i="1"/>
  <c r="A36" i="9" s="1"/>
  <c r="A35" i="1"/>
  <c r="A35" i="8" s="1"/>
  <c r="A34" i="1"/>
  <c r="A34" i="8" s="1"/>
  <c r="A33" i="1"/>
  <c r="A33" i="8" s="1"/>
  <c r="A32" i="1"/>
  <c r="A32" i="8" s="1"/>
  <c r="A31" i="1"/>
  <c r="A31" i="9" s="1"/>
  <c r="A30" i="1"/>
  <c r="A30" i="9" s="1"/>
  <c r="A29" i="1"/>
  <c r="A29" i="9" s="1"/>
  <c r="A28" i="1"/>
  <c r="A28" i="9" s="1"/>
  <c r="A27" i="1"/>
  <c r="A27" i="8" s="1"/>
  <c r="A26" i="1"/>
  <c r="A26" i="8" s="1"/>
  <c r="A25" i="1"/>
  <c r="A24" i="1"/>
  <c r="A23" i="1"/>
  <c r="A23" i="9" s="1"/>
  <c r="A22" i="1"/>
  <c r="A22" i="9" s="1"/>
  <c r="A21" i="1"/>
  <c r="A21" i="9" s="1"/>
  <c r="A20" i="1"/>
  <c r="A20" i="9" s="1"/>
  <c r="A19" i="1"/>
  <c r="A19" i="8" s="1"/>
  <c r="A18" i="1"/>
  <c r="A18" i="8" s="1"/>
  <c r="A17" i="1"/>
  <c r="A17" i="8" s="1"/>
  <c r="A16" i="1"/>
  <c r="A16" i="8" s="1"/>
  <c r="A15" i="1"/>
  <c r="A15" i="9" s="1"/>
  <c r="A14" i="1"/>
  <c r="A14" i="9" s="1"/>
  <c r="A13" i="1"/>
  <c r="A13" i="9" s="1"/>
  <c r="A12" i="1"/>
  <c r="A12" i="9" s="1"/>
  <c r="A11" i="1"/>
  <c r="A11" i="8" s="1"/>
  <c r="A10" i="1"/>
  <c r="A10" i="8" s="1"/>
  <c r="A9" i="1"/>
  <c r="A8" i="1"/>
  <c r="A7" i="1"/>
  <c r="A7" i="9" s="1"/>
  <c r="A6" i="1"/>
  <c r="A6" i="9" s="1"/>
  <c r="A5" i="1"/>
  <c r="A5" i="9" s="1"/>
  <c r="A4" i="1"/>
  <c r="A4" i="9" s="1"/>
  <c r="A3" i="1"/>
  <c r="BK50" i="1187" l="1"/>
  <c r="BN1" i="1187"/>
  <c r="CJ4" i="1186"/>
  <c r="BA4" i="1186" s="1"/>
  <c r="M3" i="1185"/>
  <c r="M4" i="1184"/>
  <c r="CI3" i="1183"/>
  <c r="AT3" i="1183" s="1"/>
  <c r="CJ3" i="1182"/>
  <c r="BA3" i="1182" s="1"/>
  <c r="AK50" i="1180"/>
  <c r="CI4" i="1179"/>
  <c r="AT4" i="1179" s="1"/>
  <c r="M2" i="1178"/>
  <c r="CJ4" i="1176"/>
  <c r="BA4" i="1176" s="1"/>
  <c r="CI3" i="1175"/>
  <c r="AT3" i="1175" s="1"/>
  <c r="BN1" i="1174"/>
  <c r="AK42" i="1172"/>
  <c r="M4" i="1171"/>
  <c r="AT2" i="1170"/>
  <c r="AT2" i="1166"/>
  <c r="M2" i="1166"/>
  <c r="CJ4" i="1168"/>
  <c r="CJ4" i="1164"/>
  <c r="AK50" i="1187"/>
  <c r="O1" i="1187"/>
  <c r="CI4" i="1186"/>
  <c r="AT4" i="1186" s="1"/>
  <c r="AT2" i="1185"/>
  <c r="CJ3" i="1184"/>
  <c r="BA3" i="1184" s="1"/>
  <c r="CI3" i="1182"/>
  <c r="AT3" i="1182" s="1"/>
  <c r="I50" i="1180"/>
  <c r="M4" i="1179"/>
  <c r="BN1" i="1178"/>
  <c r="CJ4" i="1177"/>
  <c r="BA4" i="1177" s="1"/>
  <c r="CI4" i="1176"/>
  <c r="AT4" i="1176" s="1"/>
  <c r="M3" i="1175"/>
  <c r="O1" i="1174"/>
  <c r="I42" i="1172"/>
  <c r="CJ3" i="1171"/>
  <c r="M2" i="1170"/>
  <c r="CJ3" i="1167"/>
  <c r="CI3" i="1167"/>
  <c r="AT3" i="1167" s="1"/>
  <c r="BN1" i="1166"/>
  <c r="AT2" i="1167"/>
  <c r="O1" i="1172"/>
  <c r="I50" i="1187"/>
  <c r="BK50" i="1186"/>
  <c r="M4" i="1186"/>
  <c r="M2" i="1185"/>
  <c r="CI3" i="1184"/>
  <c r="AT3" i="1184" s="1"/>
  <c r="M3" i="1182"/>
  <c r="CJ4" i="1180"/>
  <c r="BA4" i="1180" s="1"/>
  <c r="CJ3" i="1179"/>
  <c r="BA3" i="1179" s="1"/>
  <c r="O1" i="1178"/>
  <c r="CI4" i="1177"/>
  <c r="AT4" i="1177" s="1"/>
  <c r="M4" i="1176"/>
  <c r="AT2" i="1175"/>
  <c r="CJ4" i="1172"/>
  <c r="CI3" i="1171"/>
  <c r="AT3" i="1171" s="1"/>
  <c r="BN1" i="1170"/>
  <c r="AK42" i="1168"/>
  <c r="CI4" i="1164"/>
  <c r="AT4" i="1164" s="1"/>
  <c r="AK50" i="1186"/>
  <c r="CJ3" i="1186"/>
  <c r="BA3" i="1186" s="1"/>
  <c r="BN1" i="1185"/>
  <c r="M3" i="1184"/>
  <c r="M3" i="1183"/>
  <c r="AT2" i="1182"/>
  <c r="CI4" i="1180"/>
  <c r="AT4" i="1180" s="1"/>
  <c r="CI3" i="1179"/>
  <c r="AT3" i="1179" s="1"/>
  <c r="BK50" i="1177"/>
  <c r="M4" i="1177"/>
  <c r="CJ3" i="1176"/>
  <c r="BA3" i="1176" s="1"/>
  <c r="M2" i="1175"/>
  <c r="BK42" i="1173"/>
  <c r="CI4" i="1172"/>
  <c r="AT4" i="1172" s="1"/>
  <c r="M3" i="1171"/>
  <c r="O1" i="1170"/>
  <c r="I42" i="1168"/>
  <c r="CI4" i="1168"/>
  <c r="AT4" i="1168" s="1"/>
  <c r="M3" i="1167"/>
  <c r="O1" i="1166"/>
  <c r="M4" i="1168"/>
  <c r="BN1" i="1164"/>
  <c r="I50" i="1186"/>
  <c r="CI3" i="1186"/>
  <c r="AT3" i="1186" s="1"/>
  <c r="O1" i="1185"/>
  <c r="AT2" i="1184"/>
  <c r="AT2" i="1183"/>
  <c r="M2" i="1182"/>
  <c r="CJ4" i="1181"/>
  <c r="BA4" i="1181" s="1"/>
  <c r="M4" i="1180"/>
  <c r="M3" i="1179"/>
  <c r="AK50" i="1177"/>
  <c r="CJ3" i="1177"/>
  <c r="BA3" i="1177" s="1"/>
  <c r="CI3" i="1176"/>
  <c r="AT3" i="1176" s="1"/>
  <c r="BN1" i="1175"/>
  <c r="AK42" i="1173"/>
  <c r="CJ4" i="1173"/>
  <c r="M4" i="1172"/>
  <c r="M4" i="1164"/>
  <c r="CI4" i="1170"/>
  <c r="AT4" i="1170" s="1"/>
  <c r="M3" i="1186"/>
  <c r="BK50" i="1184"/>
  <c r="M2" i="1184"/>
  <c r="M2" i="1183"/>
  <c r="BN1" i="1182"/>
  <c r="CI4" i="1181"/>
  <c r="AT4" i="1181" s="1"/>
  <c r="CJ3" i="1180"/>
  <c r="BA3" i="1180" s="1"/>
  <c r="AT2" i="1179"/>
  <c r="I50" i="1177"/>
  <c r="CI3" i="1177"/>
  <c r="AT3" i="1177" s="1"/>
  <c r="M3" i="1176"/>
  <c r="O1" i="1175"/>
  <c r="I42" i="1173"/>
  <c r="CI4" i="1173"/>
  <c r="AT4" i="1173" s="1"/>
  <c r="CJ3" i="1172"/>
  <c r="M2" i="1171"/>
  <c r="BK42" i="1169"/>
  <c r="CJ3" i="1168"/>
  <c r="M2" i="1167"/>
  <c r="BK42" i="1165"/>
  <c r="CJ3" i="1164"/>
  <c r="CI3" i="1164"/>
  <c r="AT3" i="1164" s="1"/>
  <c r="CJ3" i="1165"/>
  <c r="CI3" i="1169"/>
  <c r="AT3" i="1169" s="1"/>
  <c r="BN1" i="1168"/>
  <c r="AT2" i="1186"/>
  <c r="AK50" i="1184"/>
  <c r="BN1" i="1184"/>
  <c r="BN1" i="1183"/>
  <c r="O1" i="1182"/>
  <c r="CI3" i="1180"/>
  <c r="AT3" i="1180" s="1"/>
  <c r="M2" i="1179"/>
  <c r="M3" i="1177"/>
  <c r="AT2" i="1176"/>
  <c r="M4" i="1173"/>
  <c r="CI3" i="1172"/>
  <c r="AT3" i="1172" s="1"/>
  <c r="BN1" i="1171"/>
  <c r="AK42" i="1169"/>
  <c r="CJ4" i="1169"/>
  <c r="CI3" i="1168"/>
  <c r="AT3" i="1168" s="1"/>
  <c r="BN1" i="1167"/>
  <c r="AK42" i="1165"/>
  <c r="CJ4" i="1165"/>
  <c r="BK42" i="1166"/>
  <c r="CJ4" i="1170"/>
  <c r="AK42" i="1166"/>
  <c r="M2" i="1173"/>
  <c r="M2" i="1186"/>
  <c r="I50" i="1184"/>
  <c r="O1" i="1184"/>
  <c r="O1" i="1183"/>
  <c r="BK50" i="1181"/>
  <c r="M4" i="1181"/>
  <c r="M3" i="1180"/>
  <c r="BN1" i="1179"/>
  <c r="AT2" i="1177"/>
  <c r="M2" i="1176"/>
  <c r="BK42" i="1174"/>
  <c r="CJ3" i="1173"/>
  <c r="M3" i="1172"/>
  <c r="O1" i="1171"/>
  <c r="I42" i="1169"/>
  <c r="CI4" i="1169"/>
  <c r="AT4" i="1169" s="1"/>
  <c r="M3" i="1168"/>
  <c r="O1" i="1167"/>
  <c r="I42" i="1165"/>
  <c r="CI4" i="1165"/>
  <c r="AT4" i="1165" s="1"/>
  <c r="M3" i="1164"/>
  <c r="M4" i="1165"/>
  <c r="AT2" i="1164"/>
  <c r="AK42" i="1170"/>
  <c r="CJ4" i="1166"/>
  <c r="CJ4" i="1187"/>
  <c r="BA4" i="1187" s="1"/>
  <c r="BN1" i="1186"/>
  <c r="BK50" i="1183"/>
  <c r="BK50" i="1182"/>
  <c r="AK50" i="1181"/>
  <c r="CJ3" i="1181"/>
  <c r="BA3" i="1181" s="1"/>
  <c r="AT2" i="1180"/>
  <c r="O1" i="1179"/>
  <c r="M2" i="1177"/>
  <c r="BN1" i="1176"/>
  <c r="AK42" i="1174"/>
  <c r="CJ4" i="1174"/>
  <c r="CI3" i="1173"/>
  <c r="AT3" i="1173" s="1"/>
  <c r="AT2" i="1172"/>
  <c r="M4" i="1169"/>
  <c r="AT2" i="1168"/>
  <c r="CI4" i="1187"/>
  <c r="AT4" i="1187" s="1"/>
  <c r="O1" i="1186"/>
  <c r="AK50" i="1183"/>
  <c r="AK50" i="1182"/>
  <c r="I50" i="1181"/>
  <c r="CI3" i="1181"/>
  <c r="AT3" i="1181" s="1"/>
  <c r="M2" i="1180"/>
  <c r="BK50" i="1178"/>
  <c r="CJ4" i="1178"/>
  <c r="BA4" i="1178" s="1"/>
  <c r="BN1" i="1177"/>
  <c r="O1" i="1176"/>
  <c r="I42" i="1174"/>
  <c r="CI4" i="1174"/>
  <c r="AT4" i="1174" s="1"/>
  <c r="M3" i="1173"/>
  <c r="M2" i="1172"/>
  <c r="BK42" i="1170"/>
  <c r="CJ3" i="1169"/>
  <c r="M2" i="1168"/>
  <c r="M2" i="1164"/>
  <c r="CI3" i="1165"/>
  <c r="AT3" i="1165" s="1"/>
  <c r="M4" i="1187"/>
  <c r="BK50" i="1185"/>
  <c r="I50" i="1183"/>
  <c r="I50" i="1182"/>
  <c r="M3" i="1181"/>
  <c r="BN1" i="1180"/>
  <c r="AK50" i="1178"/>
  <c r="CI4" i="1178"/>
  <c r="AT4" i="1178" s="1"/>
  <c r="O1" i="1177"/>
  <c r="M4" i="1174"/>
  <c r="AT2" i="1173"/>
  <c r="BN1" i="1172"/>
  <c r="CJ3" i="1187"/>
  <c r="BA3" i="1187" s="1"/>
  <c r="AK50" i="1185"/>
  <c r="CJ4" i="1185"/>
  <c r="BA4" i="1185" s="1"/>
  <c r="AT2" i="1181"/>
  <c r="O1" i="1180"/>
  <c r="I50" i="1178"/>
  <c r="M4" i="1178"/>
  <c r="BK50" i="1176"/>
  <c r="BK42" i="1175"/>
  <c r="CJ3" i="1174"/>
  <c r="CI3" i="1187"/>
  <c r="AT3" i="1187" s="1"/>
  <c r="I50" i="1185"/>
  <c r="CI4" i="1185"/>
  <c r="AT4" i="1185" s="1"/>
  <c r="CJ4" i="1183"/>
  <c r="BA4" i="1183" s="1"/>
  <c r="M2" i="1181"/>
  <c r="BK50" i="1179"/>
  <c r="CJ3" i="1178"/>
  <c r="BA3" i="1178" s="1"/>
  <c r="AK50" i="1176"/>
  <c r="AK42" i="1175"/>
  <c r="CJ4" i="1175"/>
  <c r="CI3" i="1174"/>
  <c r="AT3" i="1174" s="1"/>
  <c r="BN1" i="1173"/>
  <c r="M4" i="1170"/>
  <c r="AT2" i="1169"/>
  <c r="M4" i="1166"/>
  <c r="AT2" i="1165"/>
  <c r="AK42" i="1171"/>
  <c r="BN1" i="1169"/>
  <c r="AK42" i="1167"/>
  <c r="CI3" i="1166"/>
  <c r="AT3" i="1166" s="1"/>
  <c r="M3" i="1187"/>
  <c r="M4" i="1185"/>
  <c r="CI4" i="1183"/>
  <c r="AT4" i="1183" s="1"/>
  <c r="CJ4" i="1182"/>
  <c r="BA4" i="1182" s="1"/>
  <c r="BN1" i="1181"/>
  <c r="AK50" i="1179"/>
  <c r="CI3" i="1178"/>
  <c r="AT3" i="1178" s="1"/>
  <c r="I50" i="1176"/>
  <c r="I42" i="1175"/>
  <c r="CI4" i="1175"/>
  <c r="AT4" i="1175" s="1"/>
  <c r="M3" i="1174"/>
  <c r="O1" i="1173"/>
  <c r="BK42" i="1171"/>
  <c r="CJ3" i="1170"/>
  <c r="M2" i="1169"/>
  <c r="BK42" i="1167"/>
  <c r="CJ3" i="1166"/>
  <c r="M2" i="1165"/>
  <c r="CJ4" i="1171"/>
  <c r="CI3" i="1170"/>
  <c r="AT3" i="1170" s="1"/>
  <c r="CJ4" i="1167"/>
  <c r="AT2" i="1187"/>
  <c r="CJ3" i="1185"/>
  <c r="BA3" i="1185" s="1"/>
  <c r="CJ4" i="1184"/>
  <c r="BA4" i="1184" s="1"/>
  <c r="M4" i="1183"/>
  <c r="CI4" i="1182"/>
  <c r="AT4" i="1182" s="1"/>
  <c r="O1" i="1181"/>
  <c r="I50" i="1179"/>
  <c r="M3" i="1178"/>
  <c r="M4" i="1175"/>
  <c r="AT2" i="1174"/>
  <c r="M2" i="1187"/>
  <c r="CI3" i="1185"/>
  <c r="AT3" i="1185" s="1"/>
  <c r="CI4" i="1184"/>
  <c r="AT4" i="1184" s="1"/>
  <c r="CJ3" i="1183"/>
  <c r="BA3" i="1183" s="1"/>
  <c r="M4" i="1182"/>
  <c r="BK50" i="1180"/>
  <c r="CJ4" i="1179"/>
  <c r="BA4" i="1179" s="1"/>
  <c r="AT2" i="1178"/>
  <c r="CJ3" i="1175"/>
  <c r="M2" i="1174"/>
  <c r="BK42" i="1172"/>
  <c r="I42" i="1171"/>
  <c r="CI4" i="1171"/>
  <c r="AT4" i="1171" s="1"/>
  <c r="M3" i="1170"/>
  <c r="O1" i="1169"/>
  <c r="I42" i="1167"/>
  <c r="CI4" i="1167"/>
  <c r="AT4" i="1167" s="1"/>
  <c r="M3" i="1166"/>
  <c r="O1" i="1165"/>
  <c r="M4" i="1167"/>
  <c r="BK42" i="1168"/>
  <c r="BK42" i="1164"/>
  <c r="AK42" i="1164"/>
  <c r="I42" i="1164"/>
  <c r="AT2" i="1171"/>
  <c r="CI4" i="1166"/>
  <c r="AT4" i="1166" s="1"/>
  <c r="O1" i="1164"/>
  <c r="O1" i="1168"/>
  <c r="I42" i="1166"/>
  <c r="M3" i="1169"/>
  <c r="M3" i="1165"/>
  <c r="BN1" i="1165"/>
  <c r="I42" i="1170"/>
  <c r="BK100" i="1073"/>
  <c r="BN51" i="1073"/>
  <c r="AK100" i="1073"/>
  <c r="O51" i="1073"/>
  <c r="I100" i="1073"/>
  <c r="BK42" i="1073"/>
  <c r="AK42" i="1073"/>
  <c r="CJ4" i="1073"/>
  <c r="M53" i="1073"/>
  <c r="I42" i="1073"/>
  <c r="CI4" i="1073"/>
  <c r="AT4" i="1073" s="1"/>
  <c r="M52" i="1073"/>
  <c r="M4" i="1073"/>
  <c r="CJ3" i="1073"/>
  <c r="CJ54" i="1073"/>
  <c r="BA54" i="1073" s="1"/>
  <c r="CI3" i="1073"/>
  <c r="AT3" i="1073" s="1"/>
  <c r="CI54" i="1073"/>
  <c r="AT54" i="1073" s="1"/>
  <c r="M3" i="1073"/>
  <c r="M54" i="1073"/>
  <c r="AT2" i="1073"/>
  <c r="CJ53" i="1073"/>
  <c r="BA53" i="1073" s="1"/>
  <c r="M2" i="1073"/>
  <c r="CI53" i="1073"/>
  <c r="AT53" i="1073" s="1"/>
  <c r="BN1" i="1073"/>
  <c r="O1" i="1073"/>
  <c r="AT52" i="1073"/>
  <c r="A84" i="2"/>
  <c r="A80" i="10"/>
  <c r="A36" i="8"/>
  <c r="A92" i="2"/>
  <c r="A16" i="9"/>
  <c r="A32" i="9"/>
  <c r="A4" i="6"/>
  <c r="A80" i="9"/>
  <c r="A68" i="6"/>
  <c r="A84" i="6"/>
  <c r="A100" i="6"/>
  <c r="A36" i="2"/>
  <c r="A64" i="7"/>
  <c r="A12" i="6"/>
  <c r="A52" i="2"/>
  <c r="A28" i="6"/>
  <c r="A4" i="8"/>
  <c r="A64" i="9"/>
  <c r="A76" i="8"/>
  <c r="A68" i="2"/>
  <c r="A44" i="6"/>
  <c r="A16" i="7"/>
  <c r="A20" i="8"/>
  <c r="A96" i="9"/>
  <c r="A12" i="2"/>
  <c r="A32" i="7"/>
  <c r="A92" i="8"/>
  <c r="A60" i="6"/>
  <c r="A48" i="7"/>
  <c r="A60" i="8"/>
  <c r="A100" i="2"/>
  <c r="A76" i="6"/>
  <c r="A80" i="7"/>
  <c r="A52" i="8"/>
  <c r="A44" i="2"/>
  <c r="A16" i="10"/>
  <c r="A20" i="6"/>
  <c r="A96" i="7"/>
  <c r="A32" i="10"/>
  <c r="A92" i="6"/>
  <c r="A68" i="8"/>
  <c r="A44" i="8"/>
  <c r="A48" i="9"/>
  <c r="A60" i="2"/>
  <c r="A48" i="10"/>
  <c r="A36" i="6"/>
  <c r="A12" i="8"/>
  <c r="A28" i="2"/>
  <c r="A4" i="2"/>
  <c r="A64" i="10"/>
  <c r="A84" i="8"/>
  <c r="A76" i="2"/>
  <c r="A52" i="6"/>
  <c r="A28" i="8"/>
  <c r="A20" i="2"/>
  <c r="A96" i="10"/>
  <c r="A100" i="8"/>
  <c r="A8" i="10"/>
  <c r="A8" i="7"/>
  <c r="A8" i="8"/>
  <c r="A8" i="6"/>
  <c r="A8" i="2"/>
  <c r="A8" i="9"/>
  <c r="A24" i="10"/>
  <c r="A24" i="8"/>
  <c r="A24" i="6"/>
  <c r="A24" i="2"/>
  <c r="A24" i="9"/>
  <c r="A24" i="7"/>
  <c r="A40" i="9"/>
  <c r="A40" i="7"/>
  <c r="A40" i="10"/>
  <c r="A40" i="8"/>
  <c r="A40" i="6"/>
  <c r="A40" i="2"/>
  <c r="A56" i="9"/>
  <c r="A56" i="8"/>
  <c r="A56" i="6"/>
  <c r="A56" i="2"/>
  <c r="A56" i="10"/>
  <c r="A56" i="7"/>
  <c r="A72" i="9"/>
  <c r="A72" i="10"/>
  <c r="A72" i="7"/>
  <c r="A72" i="8"/>
  <c r="A72" i="6"/>
  <c r="A72" i="2"/>
  <c r="A88" i="7"/>
  <c r="A88" i="8"/>
  <c r="A88" i="6"/>
  <c r="A88" i="2"/>
  <c r="A88" i="9"/>
  <c r="A88" i="10"/>
  <c r="A25" i="8"/>
  <c r="A25" i="6"/>
  <c r="A25" i="2"/>
  <c r="A25" i="9"/>
  <c r="A25" i="7"/>
  <c r="A25" i="10"/>
  <c r="A89" i="8"/>
  <c r="A89" i="6"/>
  <c r="A89" i="2"/>
  <c r="A89" i="9"/>
  <c r="A89" i="7"/>
  <c r="A89" i="10"/>
  <c r="A9" i="8"/>
  <c r="A9" i="6"/>
  <c r="A9" i="2"/>
  <c r="A9" i="9"/>
  <c r="A9" i="7"/>
  <c r="A9" i="10"/>
  <c r="A57" i="8"/>
  <c r="A57" i="6"/>
  <c r="A57" i="2"/>
  <c r="A57" i="9"/>
  <c r="A57" i="7"/>
  <c r="A57" i="10"/>
  <c r="A73" i="8"/>
  <c r="A73" i="6"/>
  <c r="A73" i="2"/>
  <c r="A73" i="9"/>
  <c r="A73" i="7"/>
  <c r="A73" i="10"/>
  <c r="A41" i="8"/>
  <c r="A41" i="6"/>
  <c r="A41" i="2"/>
  <c r="A41" i="9"/>
  <c r="A41" i="7"/>
  <c r="A41" i="10"/>
  <c r="A5" i="2"/>
  <c r="A13" i="2"/>
  <c r="A21" i="2"/>
  <c r="A29" i="2"/>
  <c r="A37" i="2"/>
  <c r="A45" i="2"/>
  <c r="A53" i="2"/>
  <c r="A61" i="2"/>
  <c r="A69" i="2"/>
  <c r="A77" i="2"/>
  <c r="A85" i="2"/>
  <c r="A93" i="2"/>
  <c r="A101" i="2"/>
  <c r="A17" i="10"/>
  <c r="A33" i="10"/>
  <c r="A49" i="10"/>
  <c r="A65" i="10"/>
  <c r="A81" i="10"/>
  <c r="A97" i="10"/>
  <c r="A5" i="6"/>
  <c r="A13" i="6"/>
  <c r="A21" i="6"/>
  <c r="A29" i="6"/>
  <c r="A37" i="6"/>
  <c r="A45" i="6"/>
  <c r="A53" i="6"/>
  <c r="A61" i="6"/>
  <c r="A69" i="6"/>
  <c r="A77" i="6"/>
  <c r="A85" i="6"/>
  <c r="A93" i="6"/>
  <c r="A101" i="6"/>
  <c r="A17" i="7"/>
  <c r="A33" i="7"/>
  <c r="A49" i="7"/>
  <c r="A65" i="7"/>
  <c r="A81" i="7"/>
  <c r="A97" i="7"/>
  <c r="A5" i="8"/>
  <c r="A13" i="8"/>
  <c r="A21" i="8"/>
  <c r="A29" i="8"/>
  <c r="A37" i="8"/>
  <c r="A45" i="8"/>
  <c r="A53" i="8"/>
  <c r="A61" i="8"/>
  <c r="A69" i="8"/>
  <c r="A77" i="8"/>
  <c r="A85" i="8"/>
  <c r="A93" i="8"/>
  <c r="A101" i="8"/>
  <c r="A17" i="9"/>
  <c r="A33" i="9"/>
  <c r="A49" i="9"/>
  <c r="A65" i="9"/>
  <c r="A81" i="9"/>
  <c r="A97" i="9"/>
  <c r="A6" i="2"/>
  <c r="A14" i="2"/>
  <c r="A22" i="2"/>
  <c r="A30" i="2"/>
  <c r="A38" i="2"/>
  <c r="A46" i="2"/>
  <c r="A54" i="2"/>
  <c r="A62" i="2"/>
  <c r="A70" i="2"/>
  <c r="A78" i="2"/>
  <c r="A86" i="2"/>
  <c r="A94" i="2"/>
  <c r="A102" i="2"/>
  <c r="A10" i="10"/>
  <c r="A18" i="10"/>
  <c r="A26" i="10"/>
  <c r="A34" i="10"/>
  <c r="A42" i="10"/>
  <c r="A50" i="10"/>
  <c r="A58" i="10"/>
  <c r="A66" i="10"/>
  <c r="A74" i="10"/>
  <c r="A82" i="10"/>
  <c r="A90" i="10"/>
  <c r="A98" i="10"/>
  <c r="A6" i="6"/>
  <c r="A14" i="6"/>
  <c r="A22" i="6"/>
  <c r="A30" i="6"/>
  <c r="A38" i="6"/>
  <c r="A46" i="6"/>
  <c r="A54" i="6"/>
  <c r="A62" i="6"/>
  <c r="A70" i="6"/>
  <c r="A78" i="6"/>
  <c r="A86" i="6"/>
  <c r="A94" i="6"/>
  <c r="A102" i="6"/>
  <c r="A10" i="7"/>
  <c r="A18" i="7"/>
  <c r="A26" i="7"/>
  <c r="A34" i="7"/>
  <c r="A42" i="7"/>
  <c r="A50" i="7"/>
  <c r="A58" i="7"/>
  <c r="A66" i="7"/>
  <c r="A74" i="7"/>
  <c r="A82" i="7"/>
  <c r="A90" i="7"/>
  <c r="A98" i="7"/>
  <c r="A6" i="8"/>
  <c r="A14" i="8"/>
  <c r="A22" i="8"/>
  <c r="A30" i="8"/>
  <c r="A38" i="8"/>
  <c r="A46" i="8"/>
  <c r="A54" i="8"/>
  <c r="A62" i="8"/>
  <c r="A70" i="8"/>
  <c r="A78" i="8"/>
  <c r="A86" i="8"/>
  <c r="A94" i="8"/>
  <c r="A102" i="8"/>
  <c r="A10" i="9"/>
  <c r="A18" i="9"/>
  <c r="A26" i="9"/>
  <c r="A34" i="9"/>
  <c r="A42" i="9"/>
  <c r="A50" i="9"/>
  <c r="A58" i="9"/>
  <c r="A66" i="9"/>
  <c r="A74" i="9"/>
  <c r="A82" i="9"/>
  <c r="A90" i="9"/>
  <c r="A98" i="9"/>
  <c r="A7" i="2"/>
  <c r="A15" i="2"/>
  <c r="A23" i="2"/>
  <c r="A31" i="2"/>
  <c r="A39" i="2"/>
  <c r="A47" i="2"/>
  <c r="A55" i="2"/>
  <c r="A63" i="2"/>
  <c r="A71" i="2"/>
  <c r="A79" i="2"/>
  <c r="A87" i="2"/>
  <c r="A95" i="2"/>
  <c r="A3" i="10"/>
  <c r="A11" i="10"/>
  <c r="A19" i="10"/>
  <c r="A27" i="10"/>
  <c r="A35" i="10"/>
  <c r="A43" i="10"/>
  <c r="A51" i="10"/>
  <c r="A59" i="10"/>
  <c r="A67" i="10"/>
  <c r="A75" i="10"/>
  <c r="A83" i="10"/>
  <c r="A91" i="10"/>
  <c r="A99" i="10"/>
  <c r="A7" i="6"/>
  <c r="A15" i="6"/>
  <c r="A23" i="6"/>
  <c r="A31" i="6"/>
  <c r="A39" i="6"/>
  <c r="A47" i="6"/>
  <c r="A55" i="6"/>
  <c r="A63" i="6"/>
  <c r="A71" i="6"/>
  <c r="A79" i="6"/>
  <c r="A87" i="6"/>
  <c r="A95" i="6"/>
  <c r="A3" i="7"/>
  <c r="A11" i="7"/>
  <c r="A19" i="7"/>
  <c r="A27" i="7"/>
  <c r="A35" i="7"/>
  <c r="A43" i="7"/>
  <c r="A51" i="7"/>
  <c r="A59" i="7"/>
  <c r="A67" i="7"/>
  <c r="A75" i="7"/>
  <c r="A83" i="7"/>
  <c r="A91" i="7"/>
  <c r="A99" i="7"/>
  <c r="A7" i="8"/>
  <c r="A15" i="8"/>
  <c r="A23" i="8"/>
  <c r="A31" i="8"/>
  <c r="A39" i="8"/>
  <c r="A47" i="8"/>
  <c r="A55" i="8"/>
  <c r="A63" i="8"/>
  <c r="A71" i="8"/>
  <c r="A79" i="8"/>
  <c r="A87" i="8"/>
  <c r="A95" i="8"/>
  <c r="A3" i="9"/>
  <c r="A11" i="9"/>
  <c r="A19" i="9"/>
  <c r="A27" i="9"/>
  <c r="A35" i="9"/>
  <c r="A43" i="9"/>
  <c r="A51" i="9"/>
  <c r="A59" i="9"/>
  <c r="A67" i="9"/>
  <c r="A75" i="9"/>
  <c r="A83" i="9"/>
  <c r="A91" i="9"/>
  <c r="A99" i="9"/>
  <c r="A16" i="2"/>
  <c r="A32" i="2"/>
  <c r="A48" i="2"/>
  <c r="A64" i="2"/>
  <c r="A80" i="2"/>
  <c r="A96" i="2"/>
  <c r="A4" i="10"/>
  <c r="A12" i="10"/>
  <c r="A20" i="10"/>
  <c r="A28" i="10"/>
  <c r="A36" i="10"/>
  <c r="A44" i="10"/>
  <c r="A52" i="10"/>
  <c r="A60" i="10"/>
  <c r="A68" i="10"/>
  <c r="A76" i="10"/>
  <c r="A84" i="10"/>
  <c r="A92" i="10"/>
  <c r="A100" i="10"/>
  <c r="A16" i="6"/>
  <c r="A32" i="6"/>
  <c r="A48" i="6"/>
  <c r="A64" i="6"/>
  <c r="A80" i="6"/>
  <c r="A96" i="6"/>
  <c r="A4" i="7"/>
  <c r="A12" i="7"/>
  <c r="A20" i="7"/>
  <c r="A28" i="7"/>
  <c r="A36" i="7"/>
  <c r="A44" i="7"/>
  <c r="A52" i="7"/>
  <c r="A60" i="7"/>
  <c r="A68" i="7"/>
  <c r="A76" i="7"/>
  <c r="A84" i="7"/>
  <c r="A92" i="7"/>
  <c r="A100" i="7"/>
  <c r="A17" i="2"/>
  <c r="A33" i="2"/>
  <c r="A49" i="2"/>
  <c r="A65" i="2"/>
  <c r="A81" i="2"/>
  <c r="A97" i="2"/>
  <c r="A5" i="10"/>
  <c r="A13" i="10"/>
  <c r="A21" i="10"/>
  <c r="A29" i="10"/>
  <c r="A37" i="10"/>
  <c r="A45" i="10"/>
  <c r="A53" i="10"/>
  <c r="A61" i="10"/>
  <c r="A69" i="10"/>
  <c r="A77" i="10"/>
  <c r="A85" i="10"/>
  <c r="A93" i="10"/>
  <c r="A101" i="10"/>
  <c r="A17" i="6"/>
  <c r="A33" i="6"/>
  <c r="A49" i="6"/>
  <c r="A65" i="6"/>
  <c r="A81" i="6"/>
  <c r="A97" i="6"/>
  <c r="A5" i="7"/>
  <c r="A13" i="7"/>
  <c r="A21" i="7"/>
  <c r="A29" i="7"/>
  <c r="A37" i="7"/>
  <c r="A45" i="7"/>
  <c r="A53" i="7"/>
  <c r="A61" i="7"/>
  <c r="A69" i="7"/>
  <c r="A77" i="7"/>
  <c r="A85" i="7"/>
  <c r="A93" i="7"/>
  <c r="A101" i="7"/>
  <c r="A10" i="2"/>
  <c r="A18" i="2"/>
  <c r="A26" i="2"/>
  <c r="A34" i="2"/>
  <c r="A42" i="2"/>
  <c r="A50" i="2"/>
  <c r="A58" i="2"/>
  <c r="A66" i="2"/>
  <c r="A74" i="2"/>
  <c r="A82" i="2"/>
  <c r="A90" i="2"/>
  <c r="A98" i="2"/>
  <c r="A6" i="10"/>
  <c r="A14" i="10"/>
  <c r="A22" i="10"/>
  <c r="A30" i="10"/>
  <c r="A38" i="10"/>
  <c r="A46" i="10"/>
  <c r="A54" i="10"/>
  <c r="A62" i="10"/>
  <c r="A70" i="10"/>
  <c r="A78" i="10"/>
  <c r="A86" i="10"/>
  <c r="A94" i="10"/>
  <c r="A102" i="10"/>
  <c r="A10" i="6"/>
  <c r="A18" i="6"/>
  <c r="A26" i="6"/>
  <c r="A34" i="6"/>
  <c r="A42" i="6"/>
  <c r="A50" i="6"/>
  <c r="A58" i="6"/>
  <c r="A66" i="6"/>
  <c r="A74" i="6"/>
  <c r="A82" i="6"/>
  <c r="A90" i="6"/>
  <c r="A98" i="6"/>
  <c r="A6" i="7"/>
  <c r="A14" i="7"/>
  <c r="A22" i="7"/>
  <c r="A30" i="7"/>
  <c r="A38" i="7"/>
  <c r="A46" i="7"/>
  <c r="A54" i="7"/>
  <c r="A62" i="7"/>
  <c r="A70" i="7"/>
  <c r="A78" i="7"/>
  <c r="A86" i="7"/>
  <c r="A94" i="7"/>
  <c r="A102" i="7"/>
  <c r="A3" i="2"/>
  <c r="A11" i="2"/>
  <c r="A19" i="2"/>
  <c r="A27" i="2"/>
  <c r="A35" i="2"/>
  <c r="A43" i="2"/>
  <c r="A51" i="2"/>
  <c r="A59" i="2"/>
  <c r="A67" i="2"/>
  <c r="A75" i="2"/>
  <c r="A83" i="2"/>
  <c r="A91" i="2"/>
  <c r="A99" i="2"/>
  <c r="A7" i="10"/>
  <c r="A15" i="10"/>
  <c r="A23" i="10"/>
  <c r="A31" i="10"/>
  <c r="A39" i="10"/>
  <c r="A47" i="10"/>
  <c r="A55" i="10"/>
  <c r="A63" i="10"/>
  <c r="A71" i="10"/>
  <c r="A79" i="10"/>
  <c r="A87" i="10"/>
  <c r="A95" i="10"/>
  <c r="A3" i="6"/>
  <c r="A11" i="6"/>
  <c r="A19" i="6"/>
  <c r="A27" i="6"/>
  <c r="A35" i="6"/>
  <c r="A43" i="6"/>
  <c r="A51" i="6"/>
  <c r="A59" i="6"/>
  <c r="A67" i="6"/>
  <c r="A75" i="6"/>
  <c r="A83" i="6"/>
  <c r="A91" i="6"/>
  <c r="A99" i="6"/>
  <c r="A7" i="7"/>
  <c r="A15" i="7"/>
  <c r="A23" i="7"/>
  <c r="A31" i="7"/>
  <c r="A39" i="7"/>
  <c r="A47" i="7"/>
  <c r="A55" i="7"/>
  <c r="A63" i="7"/>
  <c r="A71" i="7"/>
  <c r="A79" i="7"/>
  <c r="A87" i="7"/>
  <c r="A95" i="7"/>
  <c r="A3" i="8"/>
  <c r="CJ38" i="1186" l="1"/>
  <c r="CI40" i="1184"/>
  <c r="CJ41" i="1183"/>
  <c r="CJ41" i="1182"/>
  <c r="CI41" i="1181"/>
  <c r="CI39" i="1177"/>
  <c r="CI38" i="1186"/>
  <c r="CJ39" i="1184"/>
  <c r="CI41" i="1183"/>
  <c r="CI41" i="1182"/>
  <c r="CJ40" i="1181"/>
  <c r="CJ41" i="1178"/>
  <c r="CJ38" i="1177"/>
  <c r="CJ41" i="1185"/>
  <c r="CI39" i="1184"/>
  <c r="CJ40" i="1183"/>
  <c r="CJ40" i="1182"/>
  <c r="CI40" i="1181"/>
  <c r="CI41" i="1178"/>
  <c r="CI38" i="1177"/>
  <c r="CI41" i="1185"/>
  <c r="CJ38" i="1184"/>
  <c r="CI40" i="1183"/>
  <c r="CI40" i="1182"/>
  <c r="CJ40" i="1178"/>
  <c r="CJ41" i="1176"/>
  <c r="CJ40" i="1185"/>
  <c r="CI38" i="1184"/>
  <c r="CJ39" i="1183"/>
  <c r="CJ39" i="1182"/>
  <c r="CJ39" i="1181"/>
  <c r="CJ41" i="1179"/>
  <c r="CI40" i="1178"/>
  <c r="CI41" i="1176"/>
  <c r="CI40" i="1185"/>
  <c r="CI39" i="1183"/>
  <c r="CI39" i="1182"/>
  <c r="CI39" i="1181"/>
  <c r="CI41" i="1179"/>
  <c r="CJ39" i="1178"/>
  <c r="CJ40" i="1176"/>
  <c r="CJ39" i="1185"/>
  <c r="CJ38" i="1183"/>
  <c r="CJ38" i="1182"/>
  <c r="CJ38" i="1181"/>
  <c r="CJ40" i="1179"/>
  <c r="CI39" i="1178"/>
  <c r="CI40" i="1176"/>
  <c r="CI39" i="1185"/>
  <c r="CI38" i="1183"/>
  <c r="CI38" i="1182"/>
  <c r="CI38" i="1181"/>
  <c r="CJ41" i="1180"/>
  <c r="CI40" i="1179"/>
  <c r="CJ38" i="1178"/>
  <c r="CJ39" i="1176"/>
  <c r="CJ41" i="1187"/>
  <c r="CJ38" i="1185"/>
  <c r="CI41" i="1180"/>
  <c r="CJ39" i="1179"/>
  <c r="CI38" i="1178"/>
  <c r="CI39" i="1176"/>
  <c r="CI41" i="1187"/>
  <c r="CI38" i="1185"/>
  <c r="CJ40" i="1180"/>
  <c r="CI39" i="1179"/>
  <c r="CJ38" i="1176"/>
  <c r="CJ40" i="1187"/>
  <c r="CJ41" i="1186"/>
  <c r="CI40" i="1180"/>
  <c r="CJ38" i="1179"/>
  <c r="CI38" i="1176"/>
  <c r="CI40" i="1187"/>
  <c r="CI41" i="1186"/>
  <c r="CJ39" i="1180"/>
  <c r="CI38" i="1179"/>
  <c r="CJ41" i="1177"/>
  <c r="CJ39" i="1187"/>
  <c r="CJ40" i="1186"/>
  <c r="CI39" i="1180"/>
  <c r="CI41" i="1177"/>
  <c r="CI39" i="1187"/>
  <c r="CI40" i="1186"/>
  <c r="CJ41" i="1184"/>
  <c r="CJ38" i="1180"/>
  <c r="CJ40" i="1177"/>
  <c r="CJ38" i="1187"/>
  <c r="CJ39" i="1186"/>
  <c r="CI41" i="1184"/>
  <c r="CI38" i="1180"/>
  <c r="CI40" i="1177"/>
  <c r="CI38" i="1187"/>
  <c r="CI39" i="1186"/>
  <c r="CJ40" i="1184"/>
  <c r="CJ41" i="1181"/>
  <c r="CJ39" i="1177"/>
  <c r="BO18" i="1175"/>
  <c r="BO19" i="1175" s="1"/>
  <c r="AQ22" i="1175"/>
  <c r="AQ23" i="1175" s="1"/>
  <c r="AE6" i="1175"/>
  <c r="BA3" i="1175"/>
  <c r="AE22" i="1175"/>
  <c r="BC6" i="1175"/>
  <c r="AE18" i="1175"/>
  <c r="BO22" i="1175"/>
  <c r="BO23" i="1175" s="1"/>
  <c r="AQ18" i="1175"/>
  <c r="AQ19" i="1175" s="1"/>
  <c r="BC22" i="1175"/>
  <c r="BC23" i="1175" s="1"/>
  <c r="AQ6" i="1175"/>
  <c r="BA4" i="1170"/>
  <c r="AE11" i="1170"/>
  <c r="AQ11" i="1170"/>
  <c r="BC11" i="1170"/>
  <c r="AQ22" i="1173"/>
  <c r="AQ23" i="1173" s="1"/>
  <c r="AE11" i="1173"/>
  <c r="AQ11" i="1173"/>
  <c r="BA4" i="1173"/>
  <c r="BC11" i="1173"/>
  <c r="BJ12" i="1187"/>
  <c r="BJ9" i="1187"/>
  <c r="J12" i="1186"/>
  <c r="BJ10" i="1185"/>
  <c r="J10" i="1184"/>
  <c r="J14" i="1183"/>
  <c r="BJ10" i="1183"/>
  <c r="J11" i="1182"/>
  <c r="D12" i="1181"/>
  <c r="CJ12" i="1180"/>
  <c r="D8" i="1180"/>
  <c r="BJ11" i="1179"/>
  <c r="J14" i="1178"/>
  <c r="D10" i="1178"/>
  <c r="J12" i="1177"/>
  <c r="A5" i="1177"/>
  <c r="BJ10" i="1176"/>
  <c r="J9" i="1187"/>
  <c r="D12" i="1186"/>
  <c r="J10" i="1185"/>
  <c r="J14" i="1184"/>
  <c r="D10" i="1184"/>
  <c r="D14" i="1183"/>
  <c r="J10" i="1183"/>
  <c r="D11" i="1182"/>
  <c r="J8" i="1181"/>
  <c r="BJ12" i="1180"/>
  <c r="A5" i="1180"/>
  <c r="J11" i="1179"/>
  <c r="D14" i="1178"/>
  <c r="CJ9" i="1178"/>
  <c r="D12" i="1177"/>
  <c r="J10" i="1176"/>
  <c r="D9" i="1187"/>
  <c r="BJ11" i="1186"/>
  <c r="BJ14" i="1185"/>
  <c r="D10" i="1185"/>
  <c r="D14" i="1184"/>
  <c r="CJ9" i="1184"/>
  <c r="BJ13" i="1183"/>
  <c r="D10" i="1183"/>
  <c r="BJ10" i="1182"/>
  <c r="BJ11" i="1181"/>
  <c r="D8" i="1181"/>
  <c r="J12" i="1180"/>
  <c r="D11" i="1179"/>
  <c r="BJ13" i="1178"/>
  <c r="BJ9" i="1178"/>
  <c r="BJ11" i="1177"/>
  <c r="D10" i="1176"/>
  <c r="J12" i="1187"/>
  <c r="BJ8" i="1187"/>
  <c r="J11" i="1186"/>
  <c r="J14" i="1185"/>
  <c r="CJ9" i="1185"/>
  <c r="BJ13" i="1184"/>
  <c r="BJ9" i="1184"/>
  <c r="J10" i="1182"/>
  <c r="A5" i="1181"/>
  <c r="D12" i="1180"/>
  <c r="BJ10" i="1179"/>
  <c r="J13" i="1178"/>
  <c r="J9" i="1178"/>
  <c r="J11" i="1177"/>
  <c r="BJ14" i="1176"/>
  <c r="CJ9" i="1176"/>
  <c r="D12" i="1187"/>
  <c r="D11" i="1186"/>
  <c r="D14" i="1185"/>
  <c r="BJ9" i="1185"/>
  <c r="J13" i="1183"/>
  <c r="CJ9" i="1183"/>
  <c r="D10" i="1182"/>
  <c r="J11" i="1181"/>
  <c r="BJ11" i="1180"/>
  <c r="J10" i="1179"/>
  <c r="D13" i="1178"/>
  <c r="D9" i="1178"/>
  <c r="D11" i="1177"/>
  <c r="J14" i="1176"/>
  <c r="BJ9" i="1176"/>
  <c r="BJ11" i="1187"/>
  <c r="J8" i="1187"/>
  <c r="BJ10" i="1186"/>
  <c r="BJ13" i="1185"/>
  <c r="J9" i="1185"/>
  <c r="D13" i="1183"/>
  <c r="BJ9" i="1183"/>
  <c r="BJ14" i="1182"/>
  <c r="CJ9" i="1182"/>
  <c r="D11" i="1181"/>
  <c r="J11" i="1180"/>
  <c r="BJ14" i="1179"/>
  <c r="D10" i="1179"/>
  <c r="BJ8" i="1178"/>
  <c r="BJ10" i="1177"/>
  <c r="D14" i="1176"/>
  <c r="BJ14" i="1187"/>
  <c r="D8" i="1187"/>
  <c r="J10" i="1186"/>
  <c r="J13" i="1185"/>
  <c r="D9" i="1185"/>
  <c r="J13" i="1184"/>
  <c r="CJ12" i="1183"/>
  <c r="J9" i="1183"/>
  <c r="J14" i="1182"/>
  <c r="BJ9" i="1182"/>
  <c r="BJ10" i="1181"/>
  <c r="D11" i="1180"/>
  <c r="J14" i="1179"/>
  <c r="CJ12" i="1178"/>
  <c r="J8" i="1178"/>
  <c r="J10" i="1177"/>
  <c r="BJ13" i="1176"/>
  <c r="J11" i="1187"/>
  <c r="A5" i="1187"/>
  <c r="BJ14" i="1186"/>
  <c r="D10" i="1186"/>
  <c r="D13" i="1185"/>
  <c r="BJ8" i="1185"/>
  <c r="D13" i="1184"/>
  <c r="J9" i="1184"/>
  <c r="BJ12" i="1183"/>
  <c r="D9" i="1183"/>
  <c r="D14" i="1182"/>
  <c r="J9" i="1182"/>
  <c r="BJ14" i="1181"/>
  <c r="BJ10" i="1180"/>
  <c r="D14" i="1179"/>
  <c r="CJ9" i="1179"/>
  <c r="BJ12" i="1178"/>
  <c r="D8" i="1178"/>
  <c r="D10" i="1177"/>
  <c r="J13" i="1176"/>
  <c r="J14" i="1187"/>
  <c r="D11" i="1187"/>
  <c r="J14" i="1186"/>
  <c r="CJ9" i="1186"/>
  <c r="CJ12" i="1185"/>
  <c r="J8" i="1185"/>
  <c r="CJ12" i="1184"/>
  <c r="D9" i="1184"/>
  <c r="BJ8" i="1183"/>
  <c r="BJ13" i="1182"/>
  <c r="D9" i="1182"/>
  <c r="J14" i="1181"/>
  <c r="J10" i="1181"/>
  <c r="J10" i="1180"/>
  <c r="BJ13" i="1179"/>
  <c r="BJ9" i="1179"/>
  <c r="A5" i="1178"/>
  <c r="BJ14" i="1177"/>
  <c r="CJ9" i="1177"/>
  <c r="D13" i="1176"/>
  <c r="J9" i="1176"/>
  <c r="D14" i="1187"/>
  <c r="BJ10" i="1187"/>
  <c r="D14" i="1186"/>
  <c r="BJ9" i="1186"/>
  <c r="BJ12" i="1185"/>
  <c r="D8" i="1185"/>
  <c r="BJ12" i="1184"/>
  <c r="BJ8" i="1184"/>
  <c r="J12" i="1183"/>
  <c r="J8" i="1183"/>
  <c r="J13" i="1182"/>
  <c r="BJ8" i="1182"/>
  <c r="D14" i="1181"/>
  <c r="D10" i="1181"/>
  <c r="D10" i="1180"/>
  <c r="J13" i="1179"/>
  <c r="J9" i="1179"/>
  <c r="J12" i="1178"/>
  <c r="J14" i="1177"/>
  <c r="BJ9" i="1177"/>
  <c r="CJ12" i="1176"/>
  <c r="D9" i="1176"/>
  <c r="BJ13" i="1186"/>
  <c r="J9" i="1186"/>
  <c r="J12" i="1185"/>
  <c r="A5" i="1185"/>
  <c r="J12" i="1184"/>
  <c r="D12" i="1183"/>
  <c r="D8" i="1183"/>
  <c r="D13" i="1182"/>
  <c r="J8" i="1182"/>
  <c r="BJ13" i="1181"/>
  <c r="BJ14" i="1180"/>
  <c r="CJ9" i="1180"/>
  <c r="D13" i="1179"/>
  <c r="D9" i="1179"/>
  <c r="D12" i="1178"/>
  <c r="D14" i="1177"/>
  <c r="BJ12" i="1176"/>
  <c r="BJ8" i="1176"/>
  <c r="BJ13" i="1187"/>
  <c r="D9" i="1186"/>
  <c r="D12" i="1185"/>
  <c r="D12" i="1184"/>
  <c r="J8" i="1184"/>
  <c r="BJ11" i="1183"/>
  <c r="A5" i="1183"/>
  <c r="CJ12" i="1182"/>
  <c r="D8" i="1182"/>
  <c r="J13" i="1181"/>
  <c r="CJ9" i="1181"/>
  <c r="J14" i="1180"/>
  <c r="BJ9" i="1180"/>
  <c r="CJ12" i="1179"/>
  <c r="BJ8" i="1179"/>
  <c r="BJ11" i="1178"/>
  <c r="BJ13" i="1177"/>
  <c r="J9" i="1177"/>
  <c r="J12" i="1176"/>
  <c r="J10" i="1187"/>
  <c r="J13" i="1186"/>
  <c r="BJ8" i="1186"/>
  <c r="BJ11" i="1185"/>
  <c r="BJ11" i="1184"/>
  <c r="D8" i="1184"/>
  <c r="BJ12" i="1182"/>
  <c r="A5" i="1182"/>
  <c r="D13" i="1181"/>
  <c r="BJ9" i="1181"/>
  <c r="D14" i="1180"/>
  <c r="J9" i="1180"/>
  <c r="BJ12" i="1179"/>
  <c r="J8" i="1179"/>
  <c r="J11" i="1178"/>
  <c r="J13" i="1177"/>
  <c r="D9" i="1177"/>
  <c r="D12" i="1176"/>
  <c r="J13" i="1187"/>
  <c r="D10" i="1187"/>
  <c r="D13" i="1186"/>
  <c r="J8" i="1186"/>
  <c r="J11" i="1185"/>
  <c r="J11" i="1184"/>
  <c r="A5" i="1184"/>
  <c r="J12" i="1182"/>
  <c r="CJ12" i="1181"/>
  <c r="J9" i="1181"/>
  <c r="BJ13" i="1180"/>
  <c r="D9" i="1180"/>
  <c r="J12" i="1179"/>
  <c r="D8" i="1179"/>
  <c r="D11" i="1178"/>
  <c r="D13" i="1177"/>
  <c r="BJ8" i="1177"/>
  <c r="BJ11" i="1176"/>
  <c r="J8" i="1176"/>
  <c r="D13" i="1187"/>
  <c r="CJ9" i="1187"/>
  <c r="CJ12" i="1186"/>
  <c r="D8" i="1186"/>
  <c r="D11" i="1185"/>
  <c r="D11" i="1184"/>
  <c r="J11" i="1183"/>
  <c r="D12" i="1182"/>
  <c r="BJ12" i="1181"/>
  <c r="D9" i="1181"/>
  <c r="J13" i="1180"/>
  <c r="BJ8" i="1180"/>
  <c r="D12" i="1179"/>
  <c r="A5" i="1179"/>
  <c r="BJ10" i="1178"/>
  <c r="CJ12" i="1177"/>
  <c r="J8" i="1177"/>
  <c r="J11" i="1176"/>
  <c r="D8" i="1176"/>
  <c r="CJ12" i="1187"/>
  <c r="BJ12" i="1186"/>
  <c r="A5" i="1186"/>
  <c r="BJ14" i="1184"/>
  <c r="BJ10" i="1184"/>
  <c r="BJ14" i="1183"/>
  <c r="D11" i="1183"/>
  <c r="BJ11" i="1182"/>
  <c r="J12" i="1181"/>
  <c r="BJ8" i="1181"/>
  <c r="D13" i="1180"/>
  <c r="J8" i="1180"/>
  <c r="BJ14" i="1178"/>
  <c r="J10" i="1178"/>
  <c r="BJ12" i="1177"/>
  <c r="D8" i="1177"/>
  <c r="D11" i="1176"/>
  <c r="A5" i="1176"/>
  <c r="BC18" i="1175"/>
  <c r="BC19" i="1175" s="1"/>
  <c r="BA4" i="1175"/>
  <c r="AE11" i="1175"/>
  <c r="AQ11" i="1175"/>
  <c r="BC11" i="1175"/>
  <c r="BA3" i="1173"/>
  <c r="AE22" i="1173"/>
  <c r="BC22" i="1173"/>
  <c r="BC23" i="1173" s="1"/>
  <c r="BO22" i="1173"/>
  <c r="BO23" i="1173" s="1"/>
  <c r="AQ18" i="1173"/>
  <c r="AQ19" i="1173" s="1"/>
  <c r="AQ6" i="1173"/>
  <c r="BO18" i="1173"/>
  <c r="BO19" i="1173" s="1"/>
  <c r="BC18" i="1173"/>
  <c r="BC19" i="1173" s="1"/>
  <c r="AE6" i="1173"/>
  <c r="AE18" i="1173"/>
  <c r="BC6" i="1173"/>
  <c r="BA4" i="1165"/>
  <c r="AE11" i="1165"/>
  <c r="AQ11" i="1165"/>
  <c r="BC11" i="1165"/>
  <c r="D34" i="1185"/>
  <c r="D35" i="1179"/>
  <c r="L34" i="1176"/>
  <c r="CI32" i="1176" s="1"/>
  <c r="L34" i="1179"/>
  <c r="CI32" i="1179" s="1"/>
  <c r="D34" i="1176"/>
  <c r="L35" i="1187"/>
  <c r="CI33" i="1187" s="1"/>
  <c r="D34" i="1179"/>
  <c r="D35" i="1187"/>
  <c r="L34" i="1187"/>
  <c r="CI32" i="1187" s="1"/>
  <c r="L35" i="1186"/>
  <c r="CI33" i="1186" s="1"/>
  <c r="D34" i="1187"/>
  <c r="D35" i="1186"/>
  <c r="L35" i="1177"/>
  <c r="CI33" i="1177" s="1"/>
  <c r="L34" i="1186"/>
  <c r="CI32" i="1186" s="1"/>
  <c r="L35" i="1180"/>
  <c r="CI33" i="1180" s="1"/>
  <c r="D35" i="1177"/>
  <c r="D34" i="1186"/>
  <c r="D35" i="1180"/>
  <c r="L34" i="1180"/>
  <c r="CI32" i="1180" s="1"/>
  <c r="L34" i="1177"/>
  <c r="CI32" i="1177" s="1"/>
  <c r="D34" i="1180"/>
  <c r="D34" i="1177"/>
  <c r="L35" i="1184"/>
  <c r="CI33" i="1184" s="1"/>
  <c r="L35" i="1183"/>
  <c r="CI33" i="1183" s="1"/>
  <c r="L35" i="1181"/>
  <c r="CI33" i="1181" s="1"/>
  <c r="D35" i="1184"/>
  <c r="D35" i="1183"/>
  <c r="D35" i="1181"/>
  <c r="L35" i="1178"/>
  <c r="CI33" i="1178" s="1"/>
  <c r="L34" i="1184"/>
  <c r="CI32" i="1184" s="1"/>
  <c r="L34" i="1183"/>
  <c r="CI32" i="1183" s="1"/>
  <c r="L35" i="1182"/>
  <c r="CI33" i="1182" s="1"/>
  <c r="L34" i="1181"/>
  <c r="CI32" i="1181" s="1"/>
  <c r="D35" i="1178"/>
  <c r="L35" i="1185"/>
  <c r="CI33" i="1185" s="1"/>
  <c r="D34" i="1184"/>
  <c r="D34" i="1183"/>
  <c r="D35" i="1182"/>
  <c r="D34" i="1181"/>
  <c r="L34" i="1178"/>
  <c r="CI32" i="1178" s="1"/>
  <c r="L35" i="1176"/>
  <c r="CI33" i="1176" s="1"/>
  <c r="D35" i="1185"/>
  <c r="L34" i="1182"/>
  <c r="CI32" i="1182" s="1"/>
  <c r="D34" i="1178"/>
  <c r="D35" i="1176"/>
  <c r="L34" i="1185"/>
  <c r="CI32" i="1185" s="1"/>
  <c r="D34" i="1182"/>
  <c r="L35" i="1179"/>
  <c r="CI33" i="1179" s="1"/>
  <c r="BA4" i="1167"/>
  <c r="AE11" i="1167"/>
  <c r="AQ11" i="1167"/>
  <c r="BC11" i="1167"/>
  <c r="AQ18" i="1169"/>
  <c r="AQ19" i="1169" s="1"/>
  <c r="BO22" i="1169"/>
  <c r="BO23" i="1169" s="1"/>
  <c r="AE22" i="1169"/>
  <c r="BC18" i="1169"/>
  <c r="BC19" i="1169" s="1"/>
  <c r="BO18" i="1169"/>
  <c r="BO19" i="1169" s="1"/>
  <c r="AQ6" i="1169"/>
  <c r="AQ22" i="1169"/>
  <c r="AQ23" i="1169" s="1"/>
  <c r="BC22" i="1169"/>
  <c r="BC23" i="1169" s="1"/>
  <c r="AE18" i="1169"/>
  <c r="BC6" i="1169"/>
  <c r="AE6" i="1169"/>
  <c r="BA3" i="1169"/>
  <c r="BA4" i="1171"/>
  <c r="BC11" i="1171"/>
  <c r="AE11" i="1171"/>
  <c r="AQ11" i="1171"/>
  <c r="D30" i="1184"/>
  <c r="L29" i="1183"/>
  <c r="CI27" i="1183" s="1"/>
  <c r="L29" i="1181"/>
  <c r="CI27" i="1181" s="1"/>
  <c r="D30" i="1178"/>
  <c r="L30" i="1185"/>
  <c r="CI28" i="1185" s="1"/>
  <c r="L29" i="1184"/>
  <c r="CI27" i="1184" s="1"/>
  <c r="D29" i="1183"/>
  <c r="D29" i="1181"/>
  <c r="L29" i="1178"/>
  <c r="CI27" i="1178" s="1"/>
  <c r="D30" i="1185"/>
  <c r="D29" i="1184"/>
  <c r="L28" i="1183"/>
  <c r="CI26" i="1183" s="1"/>
  <c r="L30" i="1182"/>
  <c r="CI28" i="1182" s="1"/>
  <c r="L28" i="1181"/>
  <c r="CI26" i="1181" s="1"/>
  <c r="D29" i="1178"/>
  <c r="L30" i="1176"/>
  <c r="CI28" i="1176" s="1"/>
  <c r="L29" i="1185"/>
  <c r="CI27" i="1185" s="1"/>
  <c r="L28" i="1184"/>
  <c r="CI26" i="1184" s="1"/>
  <c r="D28" i="1183"/>
  <c r="D30" i="1182"/>
  <c r="D28" i="1181"/>
  <c r="L30" i="1179"/>
  <c r="CI28" i="1179" s="1"/>
  <c r="L28" i="1178"/>
  <c r="CI26" i="1178" s="1"/>
  <c r="D30" i="1176"/>
  <c r="D29" i="1185"/>
  <c r="D28" i="1184"/>
  <c r="L29" i="1182"/>
  <c r="CI27" i="1182" s="1"/>
  <c r="D30" i="1179"/>
  <c r="D28" i="1178"/>
  <c r="L29" i="1176"/>
  <c r="CI27" i="1176" s="1"/>
  <c r="L28" i="1185"/>
  <c r="CI26" i="1185" s="1"/>
  <c r="D29" i="1182"/>
  <c r="L29" i="1179"/>
  <c r="CI27" i="1179" s="1"/>
  <c r="D29" i="1176"/>
  <c r="L30" i="1187"/>
  <c r="CI28" i="1187" s="1"/>
  <c r="D28" i="1185"/>
  <c r="L28" i="1182"/>
  <c r="CI26" i="1182" s="1"/>
  <c r="D29" i="1179"/>
  <c r="L28" i="1176"/>
  <c r="CI26" i="1176" s="1"/>
  <c r="D30" i="1187"/>
  <c r="D28" i="1182"/>
  <c r="D28" i="1176"/>
  <c r="L29" i="1187"/>
  <c r="CI27" i="1187" s="1"/>
  <c r="L30" i="1186"/>
  <c r="CI28" i="1186" s="1"/>
  <c r="D29" i="1187"/>
  <c r="D30" i="1186"/>
  <c r="L28" i="1187"/>
  <c r="CI26" i="1187" s="1"/>
  <c r="L29" i="1186"/>
  <c r="CI27" i="1186" s="1"/>
  <c r="L30" i="1180"/>
  <c r="CI28" i="1180" s="1"/>
  <c r="L28" i="1179"/>
  <c r="CI26" i="1179" s="1"/>
  <c r="L30" i="1177"/>
  <c r="CI28" i="1177" s="1"/>
  <c r="D28" i="1187"/>
  <c r="D29" i="1186"/>
  <c r="D30" i="1180"/>
  <c r="D28" i="1179"/>
  <c r="D30" i="1177"/>
  <c r="L28" i="1186"/>
  <c r="CI26" i="1186" s="1"/>
  <c r="L29" i="1180"/>
  <c r="CI27" i="1180" s="1"/>
  <c r="L29" i="1177"/>
  <c r="CI27" i="1177" s="1"/>
  <c r="D28" i="1186"/>
  <c r="D29" i="1180"/>
  <c r="D29" i="1177"/>
  <c r="L30" i="1183"/>
  <c r="CI28" i="1183" s="1"/>
  <c r="L30" i="1181"/>
  <c r="CI28" i="1181" s="1"/>
  <c r="L28" i="1180"/>
  <c r="CI26" i="1180" s="1"/>
  <c r="L28" i="1177"/>
  <c r="CI26" i="1177" s="1"/>
  <c r="L30" i="1184"/>
  <c r="CI28" i="1184" s="1"/>
  <c r="D30" i="1183"/>
  <c r="D30" i="1181"/>
  <c r="D28" i="1180"/>
  <c r="L30" i="1178"/>
  <c r="CI28" i="1178" s="1"/>
  <c r="D28" i="1177"/>
  <c r="BA4" i="1166"/>
  <c r="AQ11" i="1166"/>
  <c r="AE11" i="1166"/>
  <c r="BC11" i="1166"/>
  <c r="AQ11" i="1169"/>
  <c r="BC11" i="1169"/>
  <c r="BA4" i="1169"/>
  <c r="AE11" i="1169"/>
  <c r="BO18" i="1165"/>
  <c r="BO19" i="1165" s="1"/>
  <c r="BA3" i="1165"/>
  <c r="AE18" i="1165"/>
  <c r="AE6" i="1165"/>
  <c r="AQ22" i="1165"/>
  <c r="AQ23" i="1165" s="1"/>
  <c r="BC6" i="1165"/>
  <c r="AQ18" i="1165"/>
  <c r="AQ19" i="1165" s="1"/>
  <c r="BC18" i="1165"/>
  <c r="BC19" i="1165" s="1"/>
  <c r="BO22" i="1165"/>
  <c r="BO23" i="1165" s="1"/>
  <c r="AE22" i="1165"/>
  <c r="AQ6" i="1165"/>
  <c r="BC22" i="1165"/>
  <c r="BC23" i="1165" s="1"/>
  <c r="AE22" i="1164"/>
  <c r="BC6" i="1164"/>
  <c r="AE18" i="1164"/>
  <c r="BO22" i="1164"/>
  <c r="BO23" i="1164" s="1"/>
  <c r="AQ18" i="1164"/>
  <c r="AQ19" i="1164" s="1"/>
  <c r="AQ22" i="1164"/>
  <c r="AQ23" i="1164" s="1"/>
  <c r="AE6" i="1164"/>
  <c r="BA3" i="1164"/>
  <c r="BC18" i="1164"/>
  <c r="BC19" i="1164" s="1"/>
  <c r="BC22" i="1164"/>
  <c r="BC23" i="1164" s="1"/>
  <c r="AQ6" i="1164"/>
  <c r="BO18" i="1164"/>
  <c r="BO19" i="1164" s="1"/>
  <c r="AQ18" i="1170"/>
  <c r="AQ19" i="1170" s="1"/>
  <c r="BA3" i="1170"/>
  <c r="AE6" i="1170"/>
  <c r="AQ22" i="1170"/>
  <c r="AQ23" i="1170" s="1"/>
  <c r="BC22" i="1170"/>
  <c r="BC23" i="1170" s="1"/>
  <c r="AQ6" i="1170"/>
  <c r="BO22" i="1170"/>
  <c r="BO23" i="1170" s="1"/>
  <c r="BC6" i="1170"/>
  <c r="AE18" i="1170"/>
  <c r="BO18" i="1170"/>
  <c r="BO19" i="1170" s="1"/>
  <c r="AE22" i="1170"/>
  <c r="BC18" i="1170"/>
  <c r="BC19" i="1170" s="1"/>
  <c r="BA4" i="1174"/>
  <c r="BC11" i="1174"/>
  <c r="AQ11" i="1174"/>
  <c r="AE11" i="1174"/>
  <c r="BA4" i="1172"/>
  <c r="BC11" i="1172"/>
  <c r="AE11" i="1172"/>
  <c r="AQ11" i="1172"/>
  <c r="BA3" i="1167"/>
  <c r="AQ18" i="1167"/>
  <c r="AQ19" i="1167" s="1"/>
  <c r="AQ22" i="1167"/>
  <c r="AQ23" i="1167" s="1"/>
  <c r="AQ6" i="1167"/>
  <c r="AE18" i="1167"/>
  <c r="BC6" i="1167"/>
  <c r="BC22" i="1167"/>
  <c r="BC23" i="1167" s="1"/>
  <c r="BO22" i="1167"/>
  <c r="BO23" i="1167" s="1"/>
  <c r="AE22" i="1167"/>
  <c r="BC18" i="1167"/>
  <c r="BC19" i="1167" s="1"/>
  <c r="BO18" i="1167"/>
  <c r="BO19" i="1167" s="1"/>
  <c r="AE6" i="1167"/>
  <c r="AX44" i="1179"/>
  <c r="A44" i="1178"/>
  <c r="A44" i="1185"/>
  <c r="BN44" i="1180"/>
  <c r="A44" i="1176"/>
  <c r="BN44" i="1187"/>
  <c r="AX44" i="1180"/>
  <c r="A44" i="1179"/>
  <c r="AX44" i="1187"/>
  <c r="BN44" i="1186"/>
  <c r="AX44" i="1186"/>
  <c r="A44" i="1180"/>
  <c r="BN44" i="1177"/>
  <c r="A44" i="1187"/>
  <c r="AX44" i="1177"/>
  <c r="BN44" i="1184"/>
  <c r="A44" i="1186"/>
  <c r="AX44" i="1184"/>
  <c r="BN44" i="1181"/>
  <c r="A44" i="1177"/>
  <c r="BN44" i="1183"/>
  <c r="BN44" i="1182"/>
  <c r="AX44" i="1181"/>
  <c r="A44" i="1184"/>
  <c r="AX44" i="1183"/>
  <c r="AX44" i="1182"/>
  <c r="BN44" i="1178"/>
  <c r="BN44" i="1185"/>
  <c r="AX44" i="1178"/>
  <c r="AX44" i="1185"/>
  <c r="A44" i="1181"/>
  <c r="BN44" i="1176"/>
  <c r="A44" i="1183"/>
  <c r="A44" i="1182"/>
  <c r="BN44" i="1179"/>
  <c r="AX44" i="1176"/>
  <c r="D24" i="1187"/>
  <c r="D19" i="1187"/>
  <c r="D24" i="1186"/>
  <c r="D19" i="1186"/>
  <c r="D22" i="1185"/>
  <c r="D18" i="1185"/>
  <c r="BJ21" i="1184"/>
  <c r="BJ22" i="1182"/>
  <c r="BJ18" i="1182"/>
  <c r="CJ21" i="1181"/>
  <c r="BJ24" i="1180"/>
  <c r="D20" i="1180"/>
  <c r="J23" i="1179"/>
  <c r="CJ18" i="1179"/>
  <c r="BJ21" i="1178"/>
  <c r="BJ24" i="1177"/>
  <c r="BJ19" i="1177"/>
  <c r="D22" i="1176"/>
  <c r="J18" i="1176"/>
  <c r="BJ23" i="1187"/>
  <c r="CJ18" i="1187"/>
  <c r="BJ23" i="1186"/>
  <c r="CJ18" i="1186"/>
  <c r="CJ21" i="1185"/>
  <c r="A15" i="1185"/>
  <c r="J21" i="1184"/>
  <c r="J21" i="1183"/>
  <c r="J18" i="1182"/>
  <c r="BJ21" i="1181"/>
  <c r="J24" i="1180"/>
  <c r="BJ19" i="1180"/>
  <c r="D23" i="1179"/>
  <c r="BJ18" i="1179"/>
  <c r="J21" i="1178"/>
  <c r="J24" i="1177"/>
  <c r="J19" i="1177"/>
  <c r="CJ21" i="1176"/>
  <c r="D18" i="1176"/>
  <c r="J23" i="1187"/>
  <c r="BJ18" i="1187"/>
  <c r="J23" i="1186"/>
  <c r="BJ18" i="1186"/>
  <c r="BJ21" i="1185"/>
  <c r="D21" i="1184"/>
  <c r="D21" i="1183"/>
  <c r="D18" i="1182"/>
  <c r="D24" i="1180"/>
  <c r="J19" i="1180"/>
  <c r="BJ22" i="1179"/>
  <c r="J18" i="1179"/>
  <c r="D21" i="1178"/>
  <c r="D24" i="1177"/>
  <c r="D19" i="1177"/>
  <c r="BJ21" i="1176"/>
  <c r="A15" i="1176"/>
  <c r="D23" i="1187"/>
  <c r="J18" i="1187"/>
  <c r="D23" i="1186"/>
  <c r="J18" i="1186"/>
  <c r="BJ20" i="1184"/>
  <c r="BJ20" i="1183"/>
  <c r="J22" i="1182"/>
  <c r="A15" i="1182"/>
  <c r="BJ23" i="1180"/>
  <c r="D19" i="1180"/>
  <c r="J22" i="1179"/>
  <c r="D18" i="1179"/>
  <c r="BJ20" i="1178"/>
  <c r="BJ23" i="1177"/>
  <c r="CJ18" i="1177"/>
  <c r="BJ22" i="1187"/>
  <c r="D18" i="1187"/>
  <c r="BJ22" i="1186"/>
  <c r="D18" i="1186"/>
  <c r="J21" i="1185"/>
  <c r="J20" i="1184"/>
  <c r="BJ24" i="1183"/>
  <c r="J20" i="1183"/>
  <c r="D22" i="1182"/>
  <c r="J18" i="1181"/>
  <c r="J23" i="1180"/>
  <c r="CJ18" i="1180"/>
  <c r="D22" i="1179"/>
  <c r="A15" i="1179"/>
  <c r="J20" i="1178"/>
  <c r="J23" i="1177"/>
  <c r="BJ18" i="1177"/>
  <c r="J22" i="1187"/>
  <c r="A15" i="1187"/>
  <c r="J22" i="1186"/>
  <c r="A15" i="1186"/>
  <c r="D21" i="1185"/>
  <c r="BJ24" i="1184"/>
  <c r="D20" i="1184"/>
  <c r="J24" i="1183"/>
  <c r="D20" i="1183"/>
  <c r="CJ21" i="1182"/>
  <c r="J21" i="1181"/>
  <c r="D18" i="1181"/>
  <c r="D23" i="1180"/>
  <c r="BJ18" i="1180"/>
  <c r="CJ21" i="1179"/>
  <c r="BJ24" i="1178"/>
  <c r="D20" i="1178"/>
  <c r="D23" i="1177"/>
  <c r="J18" i="1177"/>
  <c r="J21" i="1176"/>
  <c r="D22" i="1187"/>
  <c r="D22" i="1186"/>
  <c r="BJ20" i="1185"/>
  <c r="J24" i="1184"/>
  <c r="BJ19" i="1184"/>
  <c r="D24" i="1183"/>
  <c r="BJ19" i="1183"/>
  <c r="BJ21" i="1182"/>
  <c r="BJ24" i="1181"/>
  <c r="D21" i="1181"/>
  <c r="A15" i="1181"/>
  <c r="BJ22" i="1180"/>
  <c r="BJ21" i="1179"/>
  <c r="J24" i="1178"/>
  <c r="BJ19" i="1178"/>
  <c r="BJ22" i="1177"/>
  <c r="D18" i="1177"/>
  <c r="D21" i="1176"/>
  <c r="CJ21" i="1187"/>
  <c r="CJ21" i="1186"/>
  <c r="BJ24" i="1185"/>
  <c r="J20" i="1185"/>
  <c r="D24" i="1184"/>
  <c r="J19" i="1184"/>
  <c r="BJ23" i="1183"/>
  <c r="J21" i="1182"/>
  <c r="J24" i="1181"/>
  <c r="BJ20" i="1181"/>
  <c r="J22" i="1180"/>
  <c r="J18" i="1180"/>
  <c r="D24" i="1178"/>
  <c r="J19" i="1178"/>
  <c r="J22" i="1177"/>
  <c r="A15" i="1177"/>
  <c r="BJ20" i="1176"/>
  <c r="BJ21" i="1187"/>
  <c r="BJ21" i="1186"/>
  <c r="D20" i="1185"/>
  <c r="BJ23" i="1184"/>
  <c r="D19" i="1184"/>
  <c r="J23" i="1183"/>
  <c r="J19" i="1183"/>
  <c r="BJ24" i="1182"/>
  <c r="D21" i="1182"/>
  <c r="D24" i="1181"/>
  <c r="J20" i="1181"/>
  <c r="D22" i="1180"/>
  <c r="D18" i="1180"/>
  <c r="J21" i="1179"/>
  <c r="BJ23" i="1178"/>
  <c r="D19" i="1178"/>
  <c r="D22" i="1177"/>
  <c r="BJ24" i="1176"/>
  <c r="J20" i="1176"/>
  <c r="J21" i="1187"/>
  <c r="J21" i="1186"/>
  <c r="J24" i="1185"/>
  <c r="BJ19" i="1185"/>
  <c r="J23" i="1184"/>
  <c r="CJ18" i="1184"/>
  <c r="D23" i="1183"/>
  <c r="D19" i="1183"/>
  <c r="J24" i="1182"/>
  <c r="BJ20" i="1182"/>
  <c r="BJ23" i="1181"/>
  <c r="D20" i="1181"/>
  <c r="CJ21" i="1180"/>
  <c r="A15" i="1180"/>
  <c r="D21" i="1179"/>
  <c r="J23" i="1178"/>
  <c r="CJ18" i="1178"/>
  <c r="CJ21" i="1177"/>
  <c r="J24" i="1176"/>
  <c r="D20" i="1176"/>
  <c r="D21" i="1187"/>
  <c r="D21" i="1186"/>
  <c r="D24" i="1185"/>
  <c r="D23" i="1184"/>
  <c r="BJ22" i="1183"/>
  <c r="CJ18" i="1183"/>
  <c r="D24" i="1182"/>
  <c r="J20" i="1182"/>
  <c r="J23" i="1181"/>
  <c r="BJ19" i="1181"/>
  <c r="BJ21" i="1180"/>
  <c r="BJ20" i="1179"/>
  <c r="D23" i="1178"/>
  <c r="BJ21" i="1177"/>
  <c r="D24" i="1176"/>
  <c r="BJ19" i="1176"/>
  <c r="BJ20" i="1187"/>
  <c r="BJ20" i="1186"/>
  <c r="BJ23" i="1185"/>
  <c r="J19" i="1185"/>
  <c r="BJ22" i="1184"/>
  <c r="BJ18" i="1184"/>
  <c r="J22" i="1183"/>
  <c r="BJ18" i="1183"/>
  <c r="BJ23" i="1182"/>
  <c r="D20" i="1182"/>
  <c r="D23" i="1181"/>
  <c r="J19" i="1181"/>
  <c r="J20" i="1179"/>
  <c r="BJ22" i="1178"/>
  <c r="BJ18" i="1178"/>
  <c r="J21" i="1177"/>
  <c r="BJ23" i="1176"/>
  <c r="J20" i="1187"/>
  <c r="J20" i="1186"/>
  <c r="J23" i="1185"/>
  <c r="D19" i="1185"/>
  <c r="J18" i="1184"/>
  <c r="D22" i="1183"/>
  <c r="J18" i="1183"/>
  <c r="BJ19" i="1182"/>
  <c r="BJ22" i="1181"/>
  <c r="D19" i="1181"/>
  <c r="J21" i="1180"/>
  <c r="BJ24" i="1179"/>
  <c r="D20" i="1179"/>
  <c r="J22" i="1178"/>
  <c r="J18" i="1178"/>
  <c r="D21" i="1177"/>
  <c r="J23" i="1176"/>
  <c r="J19" i="1176"/>
  <c r="BJ24" i="1187"/>
  <c r="D20" i="1187"/>
  <c r="D20" i="1186"/>
  <c r="D23" i="1185"/>
  <c r="CJ18" i="1185"/>
  <c r="J22" i="1184"/>
  <c r="D18" i="1184"/>
  <c r="D18" i="1183"/>
  <c r="J23" i="1182"/>
  <c r="J19" i="1182"/>
  <c r="CJ18" i="1181"/>
  <c r="D21" i="1180"/>
  <c r="J24" i="1179"/>
  <c r="BJ19" i="1179"/>
  <c r="D22" i="1178"/>
  <c r="D18" i="1178"/>
  <c r="BJ20" i="1177"/>
  <c r="D23" i="1176"/>
  <c r="D19" i="1176"/>
  <c r="BJ19" i="1187"/>
  <c r="BJ24" i="1186"/>
  <c r="BJ19" i="1186"/>
  <c r="BJ22" i="1185"/>
  <c r="BJ18" i="1185"/>
  <c r="D22" i="1184"/>
  <c r="A15" i="1184"/>
  <c r="CJ21" i="1183"/>
  <c r="A15" i="1183"/>
  <c r="D23" i="1182"/>
  <c r="D19" i="1182"/>
  <c r="J22" i="1181"/>
  <c r="BJ18" i="1181"/>
  <c r="BJ20" i="1180"/>
  <c r="D24" i="1179"/>
  <c r="J19" i="1179"/>
  <c r="CJ21" i="1178"/>
  <c r="A15" i="1178"/>
  <c r="J20" i="1177"/>
  <c r="BJ22" i="1176"/>
  <c r="CJ18" i="1176"/>
  <c r="J24" i="1187"/>
  <c r="J19" i="1187"/>
  <c r="J24" i="1186"/>
  <c r="J19" i="1186"/>
  <c r="J22" i="1185"/>
  <c r="J18" i="1185"/>
  <c r="CJ21" i="1184"/>
  <c r="BJ21" i="1183"/>
  <c r="CJ18" i="1182"/>
  <c r="D22" i="1181"/>
  <c r="J20" i="1180"/>
  <c r="BJ23" i="1179"/>
  <c r="D19" i="1179"/>
  <c r="D20" i="1177"/>
  <c r="J22" i="1176"/>
  <c r="BJ18" i="1176"/>
  <c r="AQ22" i="1174"/>
  <c r="AQ23" i="1174" s="1"/>
  <c r="BO18" i="1174"/>
  <c r="BO19" i="1174" s="1"/>
  <c r="BA3" i="1174"/>
  <c r="AE22" i="1174"/>
  <c r="AE6" i="1174"/>
  <c r="AQ6" i="1174"/>
  <c r="BC22" i="1174"/>
  <c r="BC23" i="1174" s="1"/>
  <c r="BO22" i="1174"/>
  <c r="BO23" i="1174" s="1"/>
  <c r="AQ18" i="1174"/>
  <c r="AQ19" i="1174" s="1"/>
  <c r="BC18" i="1174"/>
  <c r="BC19" i="1174" s="1"/>
  <c r="BC6" i="1174"/>
  <c r="AE18" i="1174"/>
  <c r="AQ22" i="1168"/>
  <c r="AQ23" i="1168" s="1"/>
  <c r="AQ6" i="1168"/>
  <c r="AQ18" i="1168"/>
  <c r="AQ19" i="1168" s="1"/>
  <c r="BC6" i="1168"/>
  <c r="BC18" i="1168"/>
  <c r="BC19" i="1168" s="1"/>
  <c r="AE6" i="1168"/>
  <c r="BA3" i="1168"/>
  <c r="BO18" i="1168"/>
  <c r="BO19" i="1168" s="1"/>
  <c r="AE22" i="1168"/>
  <c r="BC22" i="1168"/>
  <c r="BC23" i="1168" s="1"/>
  <c r="AE18" i="1168"/>
  <c r="BO22" i="1168"/>
  <c r="BO23" i="1168" s="1"/>
  <c r="AE11" i="1164"/>
  <c r="AQ11" i="1164"/>
  <c r="BC11" i="1164"/>
  <c r="BA4" i="1164"/>
  <c r="BA3" i="1171"/>
  <c r="AE22" i="1171"/>
  <c r="BO18" i="1171"/>
  <c r="BO19" i="1171" s="1"/>
  <c r="BC18" i="1171"/>
  <c r="BC19" i="1171" s="1"/>
  <c r="AE6" i="1171"/>
  <c r="AQ22" i="1171"/>
  <c r="AQ23" i="1171" s="1"/>
  <c r="AQ6" i="1171"/>
  <c r="BC22" i="1171"/>
  <c r="BC23" i="1171" s="1"/>
  <c r="BC6" i="1171"/>
  <c r="AQ18" i="1171"/>
  <c r="AQ19" i="1171" s="1"/>
  <c r="AE18" i="1171"/>
  <c r="BO22" i="1171"/>
  <c r="BO23" i="1171" s="1"/>
  <c r="BA4" i="1168"/>
  <c r="AE11" i="1168"/>
  <c r="BC11" i="1168"/>
  <c r="AQ11" i="1168"/>
  <c r="BO18" i="1166"/>
  <c r="BO19" i="1166" s="1"/>
  <c r="BA3" i="1166"/>
  <c r="AE6" i="1166"/>
  <c r="BC22" i="1166"/>
  <c r="BC23" i="1166" s="1"/>
  <c r="BC6" i="1166"/>
  <c r="BO22" i="1166"/>
  <c r="BO23" i="1166" s="1"/>
  <c r="BC18" i="1166"/>
  <c r="BC19" i="1166" s="1"/>
  <c r="AE18" i="1166"/>
  <c r="AQ18" i="1166"/>
  <c r="AQ19" i="1166" s="1"/>
  <c r="AE22" i="1166"/>
  <c r="AQ22" i="1166"/>
  <c r="AQ23" i="1166" s="1"/>
  <c r="AQ6" i="1166"/>
  <c r="AQ18" i="1172"/>
  <c r="AQ19" i="1172" s="1"/>
  <c r="BC18" i="1172"/>
  <c r="BC19" i="1172" s="1"/>
  <c r="AE22" i="1172"/>
  <c r="AQ22" i="1172"/>
  <c r="AQ23" i="1172" s="1"/>
  <c r="AQ6" i="1172"/>
  <c r="BC22" i="1172"/>
  <c r="BC23" i="1172" s="1"/>
  <c r="BC6" i="1172"/>
  <c r="BO18" i="1172"/>
  <c r="BO19" i="1172" s="1"/>
  <c r="BA3" i="1172"/>
  <c r="AE18" i="1172"/>
  <c r="BO22" i="1172"/>
  <c r="BO23" i="1172" s="1"/>
  <c r="AE6" i="1172"/>
  <c r="J63" i="1073"/>
  <c r="D58" i="1073"/>
  <c r="D84" i="1073"/>
  <c r="AK84" i="1073" s="1"/>
  <c r="L85" i="1073"/>
  <c r="CI83" i="1073" s="1"/>
  <c r="D85" i="1073"/>
  <c r="L84" i="1073"/>
  <c r="CI82" i="1073" s="1"/>
  <c r="J61" i="1073"/>
  <c r="D59" i="1073"/>
  <c r="J59" i="1073"/>
  <c r="D61" i="1073"/>
  <c r="BJ58" i="1073"/>
  <c r="BJ60" i="1073"/>
  <c r="J58" i="1073"/>
  <c r="D63" i="1073"/>
  <c r="A55" i="1073"/>
  <c r="D64" i="1073"/>
  <c r="CJ62" i="1073"/>
  <c r="BJ62" i="1073"/>
  <c r="J60" i="1073"/>
  <c r="J62" i="1073"/>
  <c r="D60" i="1073"/>
  <c r="BJ64" i="1073"/>
  <c r="D62" i="1073"/>
  <c r="CJ59" i="1073"/>
  <c r="BJ63" i="1073"/>
  <c r="J64" i="1073"/>
  <c r="BJ61" i="1073"/>
  <c r="BJ59" i="1073"/>
  <c r="BC22" i="1073"/>
  <c r="BC23" i="1073" s="1"/>
  <c r="AQ6" i="1073"/>
  <c r="BO18" i="1073"/>
  <c r="BO19" i="1073" s="1"/>
  <c r="BC6" i="1073"/>
  <c r="BC18" i="1073"/>
  <c r="BC19" i="1073" s="1"/>
  <c r="BA3" i="1073"/>
  <c r="AE6" i="1073"/>
  <c r="AQ18" i="1073"/>
  <c r="AQ19" i="1073" s="1"/>
  <c r="AE18" i="1073"/>
  <c r="BO22" i="1073"/>
  <c r="BO23" i="1073" s="1"/>
  <c r="AE22" i="1073"/>
  <c r="AQ22" i="1073"/>
  <c r="AQ23" i="1073" s="1"/>
  <c r="BN94" i="1073"/>
  <c r="AX94" i="1073"/>
  <c r="AH94" i="1073"/>
  <c r="R94" i="1073"/>
  <c r="A94" i="1073"/>
  <c r="BA4" i="1073"/>
  <c r="AE11" i="1073"/>
  <c r="AQ11" i="1073"/>
  <c r="BC11" i="1073"/>
  <c r="D74" i="1073"/>
  <c r="AE74" i="1073" s="1"/>
  <c r="BJ69" i="1073"/>
  <c r="BJ73" i="1073"/>
  <c r="J73" i="1073"/>
  <c r="J69" i="1073"/>
  <c r="D70" i="1073"/>
  <c r="D73" i="1073"/>
  <c r="D69" i="1073"/>
  <c r="BJ72" i="1073"/>
  <c r="CJ68" i="1073"/>
  <c r="J72" i="1073"/>
  <c r="BJ68" i="1073"/>
  <c r="J74" i="1073"/>
  <c r="D72" i="1073"/>
  <c r="CJ71" i="1073"/>
  <c r="J68" i="1073"/>
  <c r="BJ71" i="1073"/>
  <c r="D68" i="1073"/>
  <c r="A65" i="1073"/>
  <c r="J71" i="1073"/>
  <c r="BJ70" i="1073"/>
  <c r="D71" i="1073"/>
  <c r="BJ74" i="1073"/>
  <c r="J70" i="1073"/>
  <c r="L80" i="1073"/>
  <c r="CI78" i="1073" s="1"/>
  <c r="D80" i="1073"/>
  <c r="L79" i="1073"/>
  <c r="CI77" i="1073" s="1"/>
  <c r="D79" i="1073"/>
  <c r="D78" i="1073"/>
  <c r="L78" i="1073"/>
  <c r="CI76" i="1073" s="1"/>
  <c r="CI88" i="1073"/>
  <c r="CJ91" i="1073"/>
  <c r="CI91" i="1073"/>
  <c r="CJ90" i="1073"/>
  <c r="CI90" i="1073"/>
  <c r="CJ89" i="1073"/>
  <c r="CI89" i="1073"/>
  <c r="CJ88" i="1073"/>
  <c r="D91" i="1073" s="1"/>
  <c r="AN19" i="1178" l="1"/>
  <c r="P18" i="1178"/>
  <c r="AN18" i="1178"/>
  <c r="AE18" i="1178"/>
  <c r="AB18" i="1178"/>
  <c r="A18" i="1178"/>
  <c r="V18" i="1178"/>
  <c r="AS18" i="1178"/>
  <c r="AJ18" i="1178"/>
  <c r="AK18" i="1178"/>
  <c r="AT18" i="1178"/>
  <c r="BF18" i="1178"/>
  <c r="AA18" i="1178"/>
  <c r="AQ9" i="1166"/>
  <c r="AQ7" i="1166"/>
  <c r="AQ8" i="1166"/>
  <c r="CM7" i="1166"/>
  <c r="BY23" i="1185"/>
  <c r="BO23" i="1185"/>
  <c r="BT23" i="1185"/>
  <c r="V20" i="1178"/>
  <c r="AB20" i="1178"/>
  <c r="AJ20" i="1178"/>
  <c r="P20" i="1178"/>
  <c r="AN20" i="1178"/>
  <c r="AE20" i="1178"/>
  <c r="A20" i="1178"/>
  <c r="AS20" i="1178"/>
  <c r="AA20" i="1178"/>
  <c r="BF20" i="1178"/>
  <c r="P21" i="1178"/>
  <c r="AK20" i="1178"/>
  <c r="AT20" i="1178"/>
  <c r="AP30" i="1182"/>
  <c r="AG30" i="1182"/>
  <c r="AB30" i="1182"/>
  <c r="AH30" i="1182"/>
  <c r="BL30" i="1182"/>
  <c r="T30" i="1182"/>
  <c r="AZ30" i="1182"/>
  <c r="AY30" i="1182"/>
  <c r="AK30" i="1182"/>
  <c r="AQ30" i="1182"/>
  <c r="AT30" i="1182"/>
  <c r="AE8" i="1182"/>
  <c r="P8" i="1182"/>
  <c r="V8" i="1182"/>
  <c r="BF8" i="1182"/>
  <c r="A8" i="1182"/>
  <c r="AN8" i="1182"/>
  <c r="AS8" i="1182"/>
  <c r="AA8" i="1182"/>
  <c r="AJ8" i="1182"/>
  <c r="Y41" i="1177"/>
  <c r="AG41" i="1177"/>
  <c r="AF41" i="1177"/>
  <c r="BY20" i="1186"/>
  <c r="BO20" i="1186"/>
  <c r="BT20" i="1186"/>
  <c r="AE21" i="1186"/>
  <c r="AJ21" i="1186"/>
  <c r="AN21" i="1186"/>
  <c r="AB21" i="1186"/>
  <c r="A21" i="1186"/>
  <c r="BF21" i="1186"/>
  <c r="AS21" i="1186"/>
  <c r="AK21" i="1186"/>
  <c r="V21" i="1186"/>
  <c r="AT21" i="1186"/>
  <c r="AA21" i="1186"/>
  <c r="BY20" i="1181"/>
  <c r="BT20" i="1181"/>
  <c r="BO20" i="1181"/>
  <c r="BY24" i="1178"/>
  <c r="BT24" i="1178"/>
  <c r="BO24" i="1178"/>
  <c r="CI20" i="1186"/>
  <c r="CI18" i="1186"/>
  <c r="CI19" i="1186"/>
  <c r="BY21" i="1184"/>
  <c r="BT21" i="1184"/>
  <c r="BO21" i="1184"/>
  <c r="CM22" i="1170"/>
  <c r="AE23" i="1170"/>
  <c r="AE9" i="1164"/>
  <c r="AE8" i="1164"/>
  <c r="AE7" i="1164"/>
  <c r="AE19" i="1165"/>
  <c r="CM18" i="1165"/>
  <c r="T28" i="1183"/>
  <c r="AP28" i="1183"/>
  <c r="AT28" i="1183"/>
  <c r="BL28" i="1183"/>
  <c r="AQ28" i="1183"/>
  <c r="AG28" i="1183"/>
  <c r="AK28" i="1183"/>
  <c r="AB28" i="1183"/>
  <c r="AY28" i="1183"/>
  <c r="A28" i="1183"/>
  <c r="AZ28" i="1183"/>
  <c r="AH28" i="1183"/>
  <c r="CM22" i="1169"/>
  <c r="AE23" i="1169"/>
  <c r="AP34" i="1181"/>
  <c r="T34" i="1181"/>
  <c r="AK34" i="1181"/>
  <c r="AQ34" i="1181"/>
  <c r="AH34" i="1181"/>
  <c r="AG34" i="1181"/>
  <c r="AY34" i="1181"/>
  <c r="AB34" i="1181"/>
  <c r="AZ34" i="1181"/>
  <c r="AT34" i="1181"/>
  <c r="A34" i="1181"/>
  <c r="BL34" i="1181"/>
  <c r="AP34" i="1179"/>
  <c r="AY34" i="1179"/>
  <c r="BL34" i="1179"/>
  <c r="AG34" i="1179"/>
  <c r="AQ34" i="1179"/>
  <c r="AZ34" i="1179"/>
  <c r="A34" i="1179"/>
  <c r="AB34" i="1179"/>
  <c r="T34" i="1179"/>
  <c r="AK34" i="1179"/>
  <c r="AH34" i="1179"/>
  <c r="AT34" i="1179"/>
  <c r="AQ7" i="1173"/>
  <c r="AQ9" i="1173"/>
  <c r="AQ8" i="1173"/>
  <c r="CM7" i="1173"/>
  <c r="BO14" i="1178"/>
  <c r="BY14" i="1178"/>
  <c r="BT14" i="1178"/>
  <c r="CI13" i="1177"/>
  <c r="CI12" i="1177"/>
  <c r="CI14" i="1177"/>
  <c r="A13" i="1186"/>
  <c r="V13" i="1186"/>
  <c r="P13" i="1186"/>
  <c r="AA13" i="1186"/>
  <c r="AN13" i="1186"/>
  <c r="AE13" i="1186"/>
  <c r="AJ13" i="1186"/>
  <c r="BF13" i="1186"/>
  <c r="AS13" i="1186"/>
  <c r="BY11" i="1184"/>
  <c r="BT11" i="1184"/>
  <c r="BO11" i="1184"/>
  <c r="CI13" i="1182"/>
  <c r="CI14" i="1182"/>
  <c r="CI12" i="1182"/>
  <c r="BY13" i="1181"/>
  <c r="BO13" i="1181"/>
  <c r="BT13" i="1181"/>
  <c r="CI13" i="1185"/>
  <c r="CI12" i="1185"/>
  <c r="CI14" i="1185"/>
  <c r="BY12" i="1183"/>
  <c r="BO12" i="1183"/>
  <c r="BT12" i="1183"/>
  <c r="BT9" i="1182"/>
  <c r="BO9" i="1182"/>
  <c r="BY9" i="1182"/>
  <c r="AA11" i="1181"/>
  <c r="AN11" i="1181"/>
  <c r="AJ11" i="1181"/>
  <c r="V11" i="1181"/>
  <c r="AS11" i="1181"/>
  <c r="AE11" i="1181"/>
  <c r="A11" i="1181"/>
  <c r="BF11" i="1181"/>
  <c r="BO11" i="1180"/>
  <c r="BT11" i="1180"/>
  <c r="BY11" i="1180"/>
  <c r="BO11" i="1181"/>
  <c r="BT11" i="1181"/>
  <c r="BY11" i="1181"/>
  <c r="BY12" i="1180"/>
  <c r="BO12" i="1180"/>
  <c r="BT12" i="1180"/>
  <c r="A8" i="1180"/>
  <c r="V8" i="1180"/>
  <c r="AE8" i="1180"/>
  <c r="AN8" i="1180"/>
  <c r="AA8" i="1180"/>
  <c r="BF8" i="1180"/>
  <c r="AS8" i="1180"/>
  <c r="AJ8" i="1180"/>
  <c r="P8" i="1180"/>
  <c r="BC14" i="1170"/>
  <c r="BC15" i="1170"/>
  <c r="BC12" i="1170"/>
  <c r="BC13" i="1170"/>
  <c r="BG41" i="1181"/>
  <c r="AY41" i="1181"/>
  <c r="BF41" i="1181"/>
  <c r="AS41" i="1186"/>
  <c r="AT41" i="1186"/>
  <c r="AL41" i="1186"/>
  <c r="BG40" i="1187"/>
  <c r="BF40" i="1187"/>
  <c r="AY40" i="1187"/>
  <c r="AG40" i="1178"/>
  <c r="AF40" i="1178"/>
  <c r="Y40" i="1178"/>
  <c r="AG41" i="1181"/>
  <c r="AF41" i="1181"/>
  <c r="Y41" i="1181"/>
  <c r="AF40" i="1184"/>
  <c r="AG40" i="1184"/>
  <c r="Y40" i="1184"/>
  <c r="AN23" i="1183"/>
  <c r="A23" i="1183"/>
  <c r="AS23" i="1183"/>
  <c r="AJ23" i="1183"/>
  <c r="BF23" i="1183"/>
  <c r="AE23" i="1183"/>
  <c r="P23" i="1183"/>
  <c r="AA23" i="1183"/>
  <c r="V23" i="1183"/>
  <c r="AS41" i="1183"/>
  <c r="AT41" i="1183"/>
  <c r="AL41" i="1183"/>
  <c r="BF22" i="1178"/>
  <c r="AB22" i="1178"/>
  <c r="AJ22" i="1178"/>
  <c r="AA22" i="1178"/>
  <c r="P22" i="1178"/>
  <c r="A22" i="1178"/>
  <c r="AK22" i="1178"/>
  <c r="V22" i="1178"/>
  <c r="AE22" i="1178"/>
  <c r="AS22" i="1178"/>
  <c r="AN22" i="1178"/>
  <c r="AT22" i="1178"/>
  <c r="CI20" i="1184"/>
  <c r="CI18" i="1184"/>
  <c r="CI19" i="1184"/>
  <c r="A21" i="1182"/>
  <c r="AA21" i="1182"/>
  <c r="AE21" i="1182"/>
  <c r="AJ21" i="1182"/>
  <c r="AS21" i="1182"/>
  <c r="BF21" i="1182"/>
  <c r="V21" i="1182"/>
  <c r="AN21" i="1182"/>
  <c r="BY22" i="1180"/>
  <c r="BO22" i="1180"/>
  <c r="BT22" i="1180"/>
  <c r="BY18" i="1177"/>
  <c r="BO18" i="1177"/>
  <c r="BT18" i="1177"/>
  <c r="BY22" i="1187"/>
  <c r="BO22" i="1187"/>
  <c r="BT22" i="1187"/>
  <c r="CM22" i="1166"/>
  <c r="AE23" i="1166"/>
  <c r="AQ8" i="1174"/>
  <c r="CM7" i="1174"/>
  <c r="AQ9" i="1174"/>
  <c r="AQ7" i="1174"/>
  <c r="AE19" i="1182"/>
  <c r="AA19" i="1182"/>
  <c r="AJ19" i="1182"/>
  <c r="P19" i="1182"/>
  <c r="AS19" i="1182"/>
  <c r="BF19" i="1182"/>
  <c r="A19" i="1182"/>
  <c r="V19" i="1182"/>
  <c r="BT19" i="1179"/>
  <c r="BY19" i="1179"/>
  <c r="BO19" i="1179"/>
  <c r="BF21" i="1177"/>
  <c r="AA21" i="1177"/>
  <c r="AN21" i="1177"/>
  <c r="AT21" i="1177"/>
  <c r="AB21" i="1177"/>
  <c r="V21" i="1177"/>
  <c r="AK21" i="1177"/>
  <c r="AE21" i="1177"/>
  <c r="AS21" i="1177"/>
  <c r="AJ21" i="1177"/>
  <c r="A21" i="1177"/>
  <c r="BY23" i="1176"/>
  <c r="BO23" i="1176"/>
  <c r="BT23" i="1176"/>
  <c r="BY20" i="1187"/>
  <c r="BT20" i="1187"/>
  <c r="BO20" i="1187"/>
  <c r="AT21" i="1187"/>
  <c r="AS21" i="1187"/>
  <c r="AA21" i="1187"/>
  <c r="A21" i="1187"/>
  <c r="AJ21" i="1187"/>
  <c r="AB21" i="1187"/>
  <c r="V21" i="1187"/>
  <c r="AE21" i="1187"/>
  <c r="AK21" i="1187"/>
  <c r="BF21" i="1187"/>
  <c r="AN21" i="1187"/>
  <c r="BY24" i="1182"/>
  <c r="BT24" i="1182"/>
  <c r="BO24" i="1182"/>
  <c r="CI22" i="1179"/>
  <c r="CI23" i="1179"/>
  <c r="CI21" i="1179"/>
  <c r="CI20" i="1177"/>
  <c r="CI18" i="1177"/>
  <c r="CI19" i="1177"/>
  <c r="BY21" i="1176"/>
  <c r="BT21" i="1176"/>
  <c r="BO21" i="1176"/>
  <c r="AB18" i="1176"/>
  <c r="A18" i="1176"/>
  <c r="AS18" i="1176"/>
  <c r="AA18" i="1176"/>
  <c r="AE18" i="1176"/>
  <c r="AN19" i="1176"/>
  <c r="P18" i="1176"/>
  <c r="AJ18" i="1176"/>
  <c r="AK18" i="1176"/>
  <c r="V18" i="1176"/>
  <c r="AN18" i="1176"/>
  <c r="AT18" i="1176"/>
  <c r="BF18" i="1176"/>
  <c r="BT23" i="1186"/>
  <c r="BY23" i="1186"/>
  <c r="BO23" i="1186"/>
  <c r="AS18" i="1185"/>
  <c r="A18" i="1185"/>
  <c r="V18" i="1185"/>
  <c r="P18" i="1185"/>
  <c r="AA18" i="1185"/>
  <c r="AN18" i="1185"/>
  <c r="AE18" i="1185"/>
  <c r="BF18" i="1185"/>
  <c r="AN19" i="1185"/>
  <c r="AJ18" i="1185"/>
  <c r="BC8" i="1167"/>
  <c r="BC7" i="1167"/>
  <c r="BC9" i="1167"/>
  <c r="AG29" i="1176"/>
  <c r="BL29" i="1176"/>
  <c r="AP29" i="1176"/>
  <c r="AZ29" i="1176"/>
  <c r="T29" i="1176"/>
  <c r="AY29" i="1176"/>
  <c r="AH29" i="1176"/>
  <c r="AT29" i="1176"/>
  <c r="AQ29" i="1176"/>
  <c r="AB29" i="1176"/>
  <c r="AK29" i="1176"/>
  <c r="AQ35" i="1182"/>
  <c r="AT35" i="1182"/>
  <c r="AH35" i="1182"/>
  <c r="AZ35" i="1182"/>
  <c r="AB35" i="1182"/>
  <c r="AY35" i="1182"/>
  <c r="BL35" i="1182"/>
  <c r="AK35" i="1182"/>
  <c r="T35" i="1182"/>
  <c r="AP35" i="1182"/>
  <c r="AG35" i="1182"/>
  <c r="AP34" i="1177"/>
  <c r="AT34" i="1177"/>
  <c r="AK34" i="1177"/>
  <c r="AZ34" i="1177"/>
  <c r="BL34" i="1177"/>
  <c r="AY34" i="1177"/>
  <c r="AQ34" i="1177"/>
  <c r="A34" i="1177"/>
  <c r="T34" i="1177"/>
  <c r="AG34" i="1177"/>
  <c r="AB34" i="1177"/>
  <c r="AH34" i="1177"/>
  <c r="BY10" i="1178"/>
  <c r="BO10" i="1178"/>
  <c r="BT10" i="1178"/>
  <c r="BY11" i="1176"/>
  <c r="BO11" i="1176"/>
  <c r="BT11" i="1176"/>
  <c r="AT10" i="1187"/>
  <c r="P11" i="1187"/>
  <c r="AK10" i="1187"/>
  <c r="AJ10" i="1187"/>
  <c r="BF10" i="1187"/>
  <c r="AN10" i="1187"/>
  <c r="AA10" i="1187"/>
  <c r="P10" i="1187"/>
  <c r="AS10" i="1187"/>
  <c r="A10" i="1187"/>
  <c r="V10" i="1187"/>
  <c r="AE10" i="1187"/>
  <c r="AB10" i="1187"/>
  <c r="BY11" i="1185"/>
  <c r="BT11" i="1185"/>
  <c r="BO11" i="1185"/>
  <c r="AJ10" i="1180"/>
  <c r="P11" i="1180"/>
  <c r="AA10" i="1180"/>
  <c r="A10" i="1180"/>
  <c r="BF10" i="1180"/>
  <c r="AN10" i="1180"/>
  <c r="AS10" i="1180"/>
  <c r="P10" i="1180"/>
  <c r="AE10" i="1180"/>
  <c r="V10" i="1180"/>
  <c r="A13" i="1176"/>
  <c r="AE13" i="1176"/>
  <c r="AS13" i="1176"/>
  <c r="AA13" i="1176"/>
  <c r="BF13" i="1176"/>
  <c r="AJ13" i="1176"/>
  <c r="AN13" i="1176"/>
  <c r="P13" i="1176"/>
  <c r="V13" i="1176"/>
  <c r="CI11" i="1186"/>
  <c r="CI10" i="1186"/>
  <c r="CI9" i="1186"/>
  <c r="CI11" i="1182"/>
  <c r="CI9" i="1182"/>
  <c r="CI10" i="1182"/>
  <c r="BO10" i="1182"/>
  <c r="BY10" i="1182"/>
  <c r="BT10" i="1182"/>
  <c r="CI13" i="1180"/>
  <c r="CI12" i="1180"/>
  <c r="CI14" i="1180"/>
  <c r="AQ15" i="1170"/>
  <c r="AQ12" i="1170"/>
  <c r="AQ14" i="1170"/>
  <c r="AQ13" i="1170"/>
  <c r="AS41" i="1184"/>
  <c r="AL41" i="1184"/>
  <c r="AT41" i="1184"/>
  <c r="AG41" i="1187"/>
  <c r="AF41" i="1187"/>
  <c r="Y41" i="1187"/>
  <c r="AG40" i="1176"/>
  <c r="Y40" i="1176"/>
  <c r="AF40" i="1176"/>
  <c r="AS41" i="1179"/>
  <c r="AT41" i="1179"/>
  <c r="AL41" i="1179"/>
  <c r="AG41" i="1182"/>
  <c r="AF41" i="1182"/>
  <c r="Y41" i="1182"/>
  <c r="BF41" i="1185"/>
  <c r="BG41" i="1185"/>
  <c r="AY41" i="1185"/>
  <c r="AN19" i="1187"/>
  <c r="AB18" i="1187"/>
  <c r="BF18" i="1187"/>
  <c r="AN18" i="1187"/>
  <c r="P18" i="1187"/>
  <c r="AA18" i="1187"/>
  <c r="A18" i="1187"/>
  <c r="AS18" i="1187"/>
  <c r="AE18" i="1187"/>
  <c r="V18" i="1187"/>
  <c r="AJ18" i="1187"/>
  <c r="AK18" i="1187"/>
  <c r="AT18" i="1187"/>
  <c r="BO14" i="1180"/>
  <c r="BY14" i="1180"/>
  <c r="BT14" i="1180"/>
  <c r="BY19" i="1185"/>
  <c r="BO19" i="1185"/>
  <c r="BT19" i="1185"/>
  <c r="BY18" i="1180"/>
  <c r="BO18" i="1180"/>
  <c r="BT18" i="1180"/>
  <c r="AE19" i="1177"/>
  <c r="V19" i="1177"/>
  <c r="AJ19" i="1177"/>
  <c r="AT19" i="1177"/>
  <c r="P19" i="1177"/>
  <c r="AA19" i="1177"/>
  <c r="AS19" i="1177"/>
  <c r="A19" i="1177"/>
  <c r="AK19" i="1177"/>
  <c r="AB19" i="1177"/>
  <c r="BF19" i="1177"/>
  <c r="CI21" i="1176"/>
  <c r="CI22" i="1176"/>
  <c r="CI23" i="1176"/>
  <c r="CI20" i="1187"/>
  <c r="CI18" i="1187"/>
  <c r="CI19" i="1187"/>
  <c r="BF22" i="1185"/>
  <c r="P22" i="1185"/>
  <c r="AS22" i="1185"/>
  <c r="AA22" i="1185"/>
  <c r="V22" i="1185"/>
  <c r="AJ22" i="1185"/>
  <c r="AN22" i="1185"/>
  <c r="A22" i="1185"/>
  <c r="AE22" i="1185"/>
  <c r="CM18" i="1167"/>
  <c r="AE19" i="1167"/>
  <c r="AE19" i="1170"/>
  <c r="CM18" i="1170"/>
  <c r="AP30" i="1184"/>
  <c r="AG30" i="1184"/>
  <c r="T30" i="1184"/>
  <c r="AK30" i="1184"/>
  <c r="AB30" i="1184"/>
  <c r="AT30" i="1184"/>
  <c r="AH30" i="1184"/>
  <c r="AY30" i="1184"/>
  <c r="BL30" i="1184"/>
  <c r="AZ30" i="1184"/>
  <c r="AQ30" i="1184"/>
  <c r="AP34" i="1183"/>
  <c r="T34" i="1183"/>
  <c r="A34" i="1183"/>
  <c r="AT34" i="1183"/>
  <c r="BL34" i="1183"/>
  <c r="AB34" i="1183"/>
  <c r="AG34" i="1183"/>
  <c r="AY34" i="1183"/>
  <c r="AH34" i="1183"/>
  <c r="AZ34" i="1183"/>
  <c r="AQ34" i="1183"/>
  <c r="AK34" i="1183"/>
  <c r="T34" i="1180"/>
  <c r="AY34" i="1180"/>
  <c r="A34" i="1180"/>
  <c r="AG34" i="1180"/>
  <c r="AZ34" i="1180"/>
  <c r="AK34" i="1180"/>
  <c r="BL34" i="1180"/>
  <c r="AB34" i="1180"/>
  <c r="AT34" i="1180"/>
  <c r="AH34" i="1180"/>
  <c r="AP34" i="1180"/>
  <c r="AQ34" i="1180"/>
  <c r="AP34" i="1176"/>
  <c r="AZ34" i="1176"/>
  <c r="T34" i="1176"/>
  <c r="AT34" i="1176"/>
  <c r="AG34" i="1176"/>
  <c r="AQ34" i="1176"/>
  <c r="A34" i="1176"/>
  <c r="AB34" i="1176"/>
  <c r="AK34" i="1176"/>
  <c r="AY34" i="1176"/>
  <c r="BL34" i="1176"/>
  <c r="AH34" i="1176"/>
  <c r="A13" i="1180"/>
  <c r="AJ13" i="1180"/>
  <c r="AN13" i="1180"/>
  <c r="V13" i="1180"/>
  <c r="AE13" i="1180"/>
  <c r="AK13" i="1180" s="1"/>
  <c r="P13" i="1180"/>
  <c r="AS13" i="1180"/>
  <c r="BF13" i="1180"/>
  <c r="AA13" i="1180"/>
  <c r="BY8" i="1177"/>
  <c r="BO8" i="1177"/>
  <c r="BT8" i="1177"/>
  <c r="BY8" i="1186"/>
  <c r="BT8" i="1186"/>
  <c r="BO8" i="1186"/>
  <c r="BY11" i="1183"/>
  <c r="BO11" i="1183"/>
  <c r="BT11" i="1183"/>
  <c r="AN13" i="1182"/>
  <c r="V13" i="1182"/>
  <c r="AJ13" i="1182"/>
  <c r="P13" i="1182"/>
  <c r="BF13" i="1182"/>
  <c r="AE13" i="1182"/>
  <c r="AK13" i="1182" s="1"/>
  <c r="AA13" i="1182"/>
  <c r="AS13" i="1182"/>
  <c r="A13" i="1182"/>
  <c r="P11" i="1181"/>
  <c r="AS10" i="1181"/>
  <c r="A10" i="1181"/>
  <c r="P10" i="1181"/>
  <c r="AA10" i="1181"/>
  <c r="AJ10" i="1181"/>
  <c r="AE10" i="1181"/>
  <c r="AN10" i="1181"/>
  <c r="V10" i="1181"/>
  <c r="BF10" i="1181"/>
  <c r="CI11" i="1177"/>
  <c r="CI9" i="1177"/>
  <c r="CI10" i="1177"/>
  <c r="AS13" i="1184"/>
  <c r="AE13" i="1184"/>
  <c r="AA13" i="1184"/>
  <c r="A13" i="1184"/>
  <c r="AJ13" i="1184"/>
  <c r="P13" i="1184"/>
  <c r="V13" i="1184"/>
  <c r="AN13" i="1184"/>
  <c r="BF13" i="1184"/>
  <c r="BO14" i="1182"/>
  <c r="BT14" i="1182"/>
  <c r="BY14" i="1182"/>
  <c r="BF10" i="1182"/>
  <c r="V10" i="1182"/>
  <c r="P10" i="1182"/>
  <c r="AE10" i="1182"/>
  <c r="AS10" i="1182"/>
  <c r="A10" i="1182"/>
  <c r="AA10" i="1182"/>
  <c r="AJ10" i="1182"/>
  <c r="P11" i="1182"/>
  <c r="AN10" i="1182"/>
  <c r="AT10" i="1182" s="1"/>
  <c r="BT9" i="1184"/>
  <c r="BY9" i="1184"/>
  <c r="BO9" i="1184"/>
  <c r="A10" i="1183"/>
  <c r="P11" i="1183"/>
  <c r="AN10" i="1183"/>
  <c r="V10" i="1183"/>
  <c r="BF10" i="1183"/>
  <c r="AE10" i="1183"/>
  <c r="AS10" i="1183"/>
  <c r="AA10" i="1183"/>
  <c r="P10" i="1183"/>
  <c r="AJ10" i="1183"/>
  <c r="AE11" i="1182"/>
  <c r="AN11" i="1182"/>
  <c r="AS11" i="1182"/>
  <c r="A11" i="1182"/>
  <c r="V11" i="1182"/>
  <c r="BF11" i="1182"/>
  <c r="AA11" i="1182"/>
  <c r="AJ11" i="1182"/>
  <c r="A12" i="1181"/>
  <c r="AN12" i="1181"/>
  <c r="V12" i="1181"/>
  <c r="BF12" i="1181"/>
  <c r="AE12" i="1181"/>
  <c r="AS12" i="1181"/>
  <c r="P12" i="1181"/>
  <c r="AJ12" i="1181"/>
  <c r="AA12" i="1181"/>
  <c r="AE14" i="1170"/>
  <c r="CM12" i="1170"/>
  <c r="AE15" i="1170"/>
  <c r="AE12" i="1170"/>
  <c r="AE13" i="1170"/>
  <c r="AG40" i="1186"/>
  <c r="Y40" i="1186"/>
  <c r="AF40" i="1186"/>
  <c r="BG41" i="1177"/>
  <c r="BF41" i="1177"/>
  <c r="AY41" i="1177"/>
  <c r="BU40" i="1178"/>
  <c r="D40" i="1178"/>
  <c r="A40" i="1178" s="1"/>
  <c r="L40" i="1178"/>
  <c r="S40" i="1178"/>
  <c r="T40" i="1178"/>
  <c r="BL40" i="1178"/>
  <c r="T41" i="1181"/>
  <c r="S41" i="1181"/>
  <c r="D41" i="1181"/>
  <c r="A41" i="1181" s="1"/>
  <c r="L41" i="1181"/>
  <c r="BL41" i="1181"/>
  <c r="BU41" i="1181"/>
  <c r="AG41" i="1183"/>
  <c r="Y41" i="1183"/>
  <c r="AF41" i="1183"/>
  <c r="BU41" i="1177"/>
  <c r="T41" i="1177"/>
  <c r="S41" i="1177"/>
  <c r="D41" i="1177"/>
  <c r="A41" i="1177" s="1"/>
  <c r="L41" i="1177"/>
  <c r="BL41" i="1177"/>
  <c r="BY22" i="1182"/>
  <c r="BO22" i="1182"/>
  <c r="BT22" i="1182"/>
  <c r="AE7" i="1165"/>
  <c r="AE8" i="1165"/>
  <c r="AE9" i="1165"/>
  <c r="BY10" i="1181"/>
  <c r="BT10" i="1181"/>
  <c r="BO10" i="1181"/>
  <c r="AN12" i="1180"/>
  <c r="P12" i="1180"/>
  <c r="AS12" i="1180"/>
  <c r="A12" i="1180"/>
  <c r="BF12" i="1180"/>
  <c r="AA12" i="1180"/>
  <c r="AE12" i="1180"/>
  <c r="V12" i="1180"/>
  <c r="AJ12" i="1180"/>
  <c r="V20" i="1176"/>
  <c r="BF20" i="1176"/>
  <c r="AT20" i="1176"/>
  <c r="A20" i="1176"/>
  <c r="P20" i="1176"/>
  <c r="AJ20" i="1176"/>
  <c r="AE20" i="1176"/>
  <c r="AK20" i="1176"/>
  <c r="AB20" i="1176"/>
  <c r="P21" i="1176"/>
  <c r="AN20" i="1176"/>
  <c r="AA20" i="1176"/>
  <c r="AS20" i="1176"/>
  <c r="A21" i="1181"/>
  <c r="BF21" i="1181"/>
  <c r="AJ21" i="1181"/>
  <c r="AA21" i="1181"/>
  <c r="V21" i="1181"/>
  <c r="AS21" i="1181"/>
  <c r="AN21" i="1181"/>
  <c r="AE21" i="1181"/>
  <c r="BT23" i="1177"/>
  <c r="BO23" i="1177"/>
  <c r="BY23" i="1177"/>
  <c r="AE7" i="1172"/>
  <c r="AE9" i="1172"/>
  <c r="AE8" i="1172"/>
  <c r="CM18" i="1166"/>
  <c r="AE19" i="1166"/>
  <c r="CM22" i="1174"/>
  <c r="AE23" i="1174"/>
  <c r="BF21" i="1180"/>
  <c r="AN21" i="1180"/>
  <c r="V21" i="1180"/>
  <c r="AJ21" i="1180"/>
  <c r="AS21" i="1180"/>
  <c r="AE21" i="1180"/>
  <c r="AA21" i="1180"/>
  <c r="A21" i="1180"/>
  <c r="BY18" i="1178"/>
  <c r="BO18" i="1178"/>
  <c r="BT18" i="1178"/>
  <c r="AE24" i="1176"/>
  <c r="A24" i="1176"/>
  <c r="AJ24" i="1176"/>
  <c r="AS24" i="1176"/>
  <c r="AN24" i="1176"/>
  <c r="AA24" i="1176"/>
  <c r="AT24" i="1176"/>
  <c r="AK24" i="1176"/>
  <c r="BF24" i="1176"/>
  <c r="V24" i="1176"/>
  <c r="AB24" i="1176"/>
  <c r="P24" i="1176"/>
  <c r="BY23" i="1183"/>
  <c r="BO23" i="1183"/>
  <c r="BT23" i="1183"/>
  <c r="BY24" i="1181"/>
  <c r="BT24" i="1181"/>
  <c r="BO24" i="1181"/>
  <c r="AN23" i="1180"/>
  <c r="BF23" i="1180"/>
  <c r="AE23" i="1180"/>
  <c r="AS23" i="1180"/>
  <c r="V23" i="1180"/>
  <c r="AJ23" i="1180"/>
  <c r="A23" i="1180"/>
  <c r="P23" i="1180"/>
  <c r="AA23" i="1180"/>
  <c r="BY20" i="1178"/>
  <c r="BT20" i="1178"/>
  <c r="BO20" i="1178"/>
  <c r="AE24" i="1177"/>
  <c r="AA24" i="1177"/>
  <c r="AJ24" i="1177"/>
  <c r="BF24" i="1177"/>
  <c r="AT24" i="1177"/>
  <c r="P24" i="1177"/>
  <c r="V24" i="1177"/>
  <c r="AK24" i="1177"/>
  <c r="AN24" i="1177"/>
  <c r="A24" i="1177"/>
  <c r="AB24" i="1177"/>
  <c r="AS24" i="1177"/>
  <c r="BT23" i="1187"/>
  <c r="BY23" i="1187"/>
  <c r="BO23" i="1187"/>
  <c r="AE19" i="1186"/>
  <c r="AJ19" i="1186"/>
  <c r="AT19" i="1186"/>
  <c r="A19" i="1186"/>
  <c r="AS19" i="1186"/>
  <c r="AB19" i="1186"/>
  <c r="AK19" i="1186"/>
  <c r="BF19" i="1186"/>
  <c r="AA19" i="1186"/>
  <c r="P19" i="1186"/>
  <c r="V19" i="1186"/>
  <c r="AQ9" i="1167"/>
  <c r="AQ8" i="1167"/>
  <c r="CM7" i="1167"/>
  <c r="AQ7" i="1167"/>
  <c r="BC7" i="1170"/>
  <c r="BC9" i="1170"/>
  <c r="BC8" i="1170"/>
  <c r="AE14" i="1169"/>
  <c r="AE13" i="1169"/>
  <c r="CM12" i="1169"/>
  <c r="AE15" i="1169"/>
  <c r="AE12" i="1169"/>
  <c r="AG29" i="1182"/>
  <c r="AZ29" i="1182"/>
  <c r="AH29" i="1182"/>
  <c r="AP29" i="1182"/>
  <c r="AY29" i="1182"/>
  <c r="AB29" i="1182"/>
  <c r="BL29" i="1182"/>
  <c r="T29" i="1182"/>
  <c r="AT29" i="1182"/>
  <c r="AQ29" i="1182"/>
  <c r="AK29" i="1182"/>
  <c r="AQ15" i="1171"/>
  <c r="AQ12" i="1171"/>
  <c r="AQ14" i="1171"/>
  <c r="AQ13" i="1171"/>
  <c r="BC12" i="1167"/>
  <c r="BC14" i="1167"/>
  <c r="BC13" i="1167"/>
  <c r="BC15" i="1167"/>
  <c r="AP34" i="1184"/>
  <c r="AQ34" i="1184"/>
  <c r="AH34" i="1184"/>
  <c r="AK34" i="1184"/>
  <c r="AT34" i="1184"/>
  <c r="A34" i="1184"/>
  <c r="T34" i="1184"/>
  <c r="AG34" i="1184"/>
  <c r="AB34" i="1184"/>
  <c r="AZ34" i="1184"/>
  <c r="BL34" i="1184"/>
  <c r="AY34" i="1184"/>
  <c r="BY8" i="1181"/>
  <c r="BT8" i="1181"/>
  <c r="BO8" i="1181"/>
  <c r="V12" i="1179"/>
  <c r="AJ12" i="1179"/>
  <c r="BF12" i="1179"/>
  <c r="A12" i="1179"/>
  <c r="P12" i="1179"/>
  <c r="AA12" i="1179"/>
  <c r="AE12" i="1179"/>
  <c r="AS12" i="1179"/>
  <c r="AN12" i="1179"/>
  <c r="A13" i="1177"/>
  <c r="AN13" i="1177"/>
  <c r="AJ13" i="1177"/>
  <c r="AS13" i="1177"/>
  <c r="BF13" i="1177"/>
  <c r="V13" i="1177"/>
  <c r="P13" i="1177"/>
  <c r="AE13" i="1177"/>
  <c r="AA13" i="1177"/>
  <c r="P12" i="1176"/>
  <c r="AE12" i="1176"/>
  <c r="BF12" i="1176"/>
  <c r="V12" i="1176"/>
  <c r="AA12" i="1176"/>
  <c r="AJ12" i="1176"/>
  <c r="A12" i="1176"/>
  <c r="AN12" i="1176"/>
  <c r="AS12" i="1176"/>
  <c r="A8" i="1183"/>
  <c r="P8" i="1183"/>
  <c r="BF8" i="1183"/>
  <c r="V8" i="1183"/>
  <c r="AS8" i="1183"/>
  <c r="AA8" i="1183"/>
  <c r="AE8" i="1183"/>
  <c r="AN8" i="1183"/>
  <c r="AJ8" i="1183"/>
  <c r="AN14" i="1181"/>
  <c r="V14" i="1181"/>
  <c r="AJ14" i="1181"/>
  <c r="P14" i="1181"/>
  <c r="AS14" i="1181"/>
  <c r="AA14" i="1181"/>
  <c r="AE14" i="1181"/>
  <c r="BF14" i="1181"/>
  <c r="A14" i="1181"/>
  <c r="BO14" i="1177"/>
  <c r="BY14" i="1177"/>
  <c r="BT14" i="1177"/>
  <c r="AK11" i="1187"/>
  <c r="AJ11" i="1187"/>
  <c r="AN11" i="1187"/>
  <c r="AS11" i="1187"/>
  <c r="AE11" i="1187"/>
  <c r="A11" i="1187"/>
  <c r="AT11" i="1187"/>
  <c r="AB11" i="1187"/>
  <c r="AA11" i="1187"/>
  <c r="BF11" i="1187"/>
  <c r="V11" i="1187"/>
  <c r="BY8" i="1185"/>
  <c r="BO8" i="1185"/>
  <c r="BT8" i="1185"/>
  <c r="CI13" i="1183"/>
  <c r="CI12" i="1183"/>
  <c r="CI14" i="1183"/>
  <c r="BY9" i="1183"/>
  <c r="BT9" i="1183"/>
  <c r="BO9" i="1183"/>
  <c r="CI9" i="1183"/>
  <c r="CI10" i="1183"/>
  <c r="CI11" i="1183"/>
  <c r="BY13" i="1184"/>
  <c r="BO13" i="1184"/>
  <c r="BT13" i="1184"/>
  <c r="BY13" i="1183"/>
  <c r="BO13" i="1183"/>
  <c r="BT13" i="1183"/>
  <c r="T40" i="1187"/>
  <c r="D40" i="1187"/>
  <c r="A40" i="1187" s="1"/>
  <c r="S40" i="1187"/>
  <c r="BU40" i="1187"/>
  <c r="BL40" i="1187"/>
  <c r="L40" i="1187"/>
  <c r="T40" i="1179"/>
  <c r="D40" i="1179"/>
  <c r="A40" i="1179" s="1"/>
  <c r="BU40" i="1179"/>
  <c r="L40" i="1179"/>
  <c r="BL40" i="1179"/>
  <c r="S40" i="1179"/>
  <c r="AG41" i="1179"/>
  <c r="Y41" i="1179"/>
  <c r="AF41" i="1179"/>
  <c r="S41" i="1182"/>
  <c r="D41" i="1182"/>
  <c r="A41" i="1182" s="1"/>
  <c r="BL41" i="1182"/>
  <c r="T41" i="1182"/>
  <c r="BU41" i="1182"/>
  <c r="L41" i="1182"/>
  <c r="T40" i="1184"/>
  <c r="BL40" i="1184"/>
  <c r="D40" i="1184"/>
  <c r="A40" i="1184" s="1"/>
  <c r="L40" i="1184"/>
  <c r="BU40" i="1184"/>
  <c r="S40" i="1184"/>
  <c r="BG41" i="1178"/>
  <c r="AY41" i="1178"/>
  <c r="BF41" i="1178"/>
  <c r="AE24" i="1181"/>
  <c r="AJ24" i="1181"/>
  <c r="AA24" i="1181"/>
  <c r="AN24" i="1181"/>
  <c r="BF24" i="1181"/>
  <c r="A24" i="1181"/>
  <c r="P24" i="1181"/>
  <c r="AS24" i="1181"/>
  <c r="V24" i="1181"/>
  <c r="BF14" i="1187"/>
  <c r="P14" i="1187"/>
  <c r="A14" i="1187"/>
  <c r="AN14" i="1187"/>
  <c r="AE14" i="1187"/>
  <c r="AK14" i="1187"/>
  <c r="AA14" i="1187"/>
  <c r="V14" i="1187"/>
  <c r="AJ14" i="1187"/>
  <c r="AB14" i="1187"/>
  <c r="AT14" i="1187"/>
  <c r="AS14" i="1187"/>
  <c r="T40" i="1185"/>
  <c r="BU40" i="1185"/>
  <c r="L40" i="1185"/>
  <c r="BL40" i="1185"/>
  <c r="S40" i="1185"/>
  <c r="D40" i="1185"/>
  <c r="A40" i="1185" s="1"/>
  <c r="BY22" i="1178"/>
  <c r="BT22" i="1178"/>
  <c r="BO22" i="1178"/>
  <c r="CI23" i="1177"/>
  <c r="CI22" i="1177"/>
  <c r="CI21" i="1177"/>
  <c r="AE19" i="1184"/>
  <c r="AS19" i="1184"/>
  <c r="P19" i="1184"/>
  <c r="BF19" i="1184"/>
  <c r="V19" i="1184"/>
  <c r="AJ19" i="1184"/>
  <c r="AA19" i="1184"/>
  <c r="A19" i="1184"/>
  <c r="BY21" i="1182"/>
  <c r="BT21" i="1182"/>
  <c r="BO21" i="1182"/>
  <c r="BF22" i="1179"/>
  <c r="AS22" i="1179"/>
  <c r="P22" i="1179"/>
  <c r="AB22" i="1179"/>
  <c r="AJ22" i="1179"/>
  <c r="AT22" i="1179"/>
  <c r="AA22" i="1179"/>
  <c r="AN22" i="1179"/>
  <c r="V22" i="1179"/>
  <c r="AE22" i="1179"/>
  <c r="AK22" i="1179"/>
  <c r="A22" i="1179"/>
  <c r="BF21" i="1178"/>
  <c r="AK21" i="1178"/>
  <c r="AS21" i="1178"/>
  <c r="AE21" i="1178"/>
  <c r="A21" i="1178"/>
  <c r="V21" i="1178"/>
  <c r="AN21" i="1178"/>
  <c r="AA21" i="1178"/>
  <c r="AT21" i="1178"/>
  <c r="AJ21" i="1178"/>
  <c r="AB21" i="1178"/>
  <c r="AE24" i="1186"/>
  <c r="AJ24" i="1186"/>
  <c r="P24" i="1186"/>
  <c r="AK24" i="1186"/>
  <c r="AS24" i="1186"/>
  <c r="AN24" i="1186"/>
  <c r="AB24" i="1186"/>
  <c r="AA24" i="1186"/>
  <c r="A24" i="1186"/>
  <c r="AT24" i="1186"/>
  <c r="V24" i="1186"/>
  <c r="BF24" i="1186"/>
  <c r="CM18" i="1164"/>
  <c r="AE19" i="1164"/>
  <c r="AG29" i="1178"/>
  <c r="AH29" i="1178"/>
  <c r="AT29" i="1178"/>
  <c r="AK29" i="1178"/>
  <c r="BL29" i="1178"/>
  <c r="AQ29" i="1178"/>
  <c r="T29" i="1178"/>
  <c r="AY29" i="1178"/>
  <c r="AB29" i="1178"/>
  <c r="AZ29" i="1178"/>
  <c r="AP29" i="1178"/>
  <c r="CM12" i="1171"/>
  <c r="AE14" i="1171"/>
  <c r="AE13" i="1171"/>
  <c r="AE12" i="1171"/>
  <c r="AE15" i="1171"/>
  <c r="AQ15" i="1167"/>
  <c r="AQ14" i="1167"/>
  <c r="AQ12" i="1167"/>
  <c r="AQ13" i="1167"/>
  <c r="CM22" i="1173"/>
  <c r="AE23" i="1173"/>
  <c r="BY8" i="1180"/>
  <c r="BO8" i="1180"/>
  <c r="BT8" i="1180"/>
  <c r="A11" i="1178"/>
  <c r="AS11" i="1178"/>
  <c r="AN11" i="1178"/>
  <c r="AE11" i="1178"/>
  <c r="AA11" i="1178"/>
  <c r="AJ11" i="1178"/>
  <c r="V11" i="1178"/>
  <c r="BF11" i="1178"/>
  <c r="A9" i="1177"/>
  <c r="AN9" i="1177"/>
  <c r="AJ9" i="1177"/>
  <c r="AS9" i="1177"/>
  <c r="AE9" i="1177"/>
  <c r="V9" i="1177"/>
  <c r="P9" i="1177"/>
  <c r="BF9" i="1177"/>
  <c r="AA9" i="1177"/>
  <c r="AS12" i="1184"/>
  <c r="V12" i="1184"/>
  <c r="A12" i="1184"/>
  <c r="P12" i="1184"/>
  <c r="AJ12" i="1184"/>
  <c r="AA12" i="1184"/>
  <c r="BF12" i="1184"/>
  <c r="AE12" i="1184"/>
  <c r="AN12" i="1184"/>
  <c r="V12" i="1183"/>
  <c r="AS12" i="1183"/>
  <c r="A12" i="1183"/>
  <c r="AE12" i="1183"/>
  <c r="BF12" i="1183"/>
  <c r="AA12" i="1183"/>
  <c r="AJ12" i="1183"/>
  <c r="P12" i="1183"/>
  <c r="AN12" i="1183"/>
  <c r="BY8" i="1182"/>
  <c r="BO8" i="1182"/>
  <c r="BT8" i="1182"/>
  <c r="AS13" i="1185"/>
  <c r="AE13" i="1185"/>
  <c r="A13" i="1185"/>
  <c r="AN13" i="1185"/>
  <c r="V13" i="1185"/>
  <c r="AA13" i="1185"/>
  <c r="AJ13" i="1185"/>
  <c r="P13" i="1185"/>
  <c r="BF13" i="1185"/>
  <c r="A13" i="1183"/>
  <c r="V13" i="1183"/>
  <c r="AS13" i="1183"/>
  <c r="AE13" i="1183"/>
  <c r="AN13" i="1183"/>
  <c r="AJ13" i="1183"/>
  <c r="AA13" i="1183"/>
  <c r="BF13" i="1183"/>
  <c r="P13" i="1183"/>
  <c r="CI11" i="1185"/>
  <c r="CI10" i="1185"/>
  <c r="CI9" i="1185"/>
  <c r="CI9" i="1184"/>
  <c r="CI11" i="1184"/>
  <c r="CI10" i="1184"/>
  <c r="BF14" i="1183"/>
  <c r="AN14" i="1183"/>
  <c r="AJ14" i="1183"/>
  <c r="AE14" i="1183"/>
  <c r="P14" i="1183"/>
  <c r="A14" i="1183"/>
  <c r="V14" i="1183"/>
  <c r="AS14" i="1183"/>
  <c r="AA14" i="1183"/>
  <c r="BY10" i="1183"/>
  <c r="BT10" i="1183"/>
  <c r="BO10" i="1183"/>
  <c r="AQ9" i="1175"/>
  <c r="AQ7" i="1175"/>
  <c r="AQ8" i="1175"/>
  <c r="CM7" i="1175"/>
  <c r="AT40" i="1177"/>
  <c r="AL40" i="1177"/>
  <c r="AS40" i="1177"/>
  <c r="AG41" i="1180"/>
  <c r="Y41" i="1180"/>
  <c r="AF41" i="1180"/>
  <c r="BG40" i="1180"/>
  <c r="AY40" i="1180"/>
  <c r="BF40" i="1180"/>
  <c r="T41" i="1183"/>
  <c r="D41" i="1183"/>
  <c r="A41" i="1183" s="1"/>
  <c r="L41" i="1183"/>
  <c r="BU41" i="1183"/>
  <c r="S41" i="1183"/>
  <c r="BL41" i="1183"/>
  <c r="AS41" i="1185"/>
  <c r="AT41" i="1185"/>
  <c r="AL41" i="1185"/>
  <c r="AL41" i="1181"/>
  <c r="AS41" i="1181"/>
  <c r="AT41" i="1181"/>
  <c r="AP30" i="1183"/>
  <c r="BL30" i="1183"/>
  <c r="AY30" i="1183"/>
  <c r="T30" i="1183"/>
  <c r="AZ30" i="1183"/>
  <c r="AH30" i="1183"/>
  <c r="AT30" i="1183"/>
  <c r="AG30" i="1183"/>
  <c r="AK30" i="1183"/>
  <c r="AQ30" i="1183"/>
  <c r="AB30" i="1183"/>
  <c r="BO11" i="1179"/>
  <c r="BT11" i="1179"/>
  <c r="BY11" i="1179"/>
  <c r="AE7" i="1174"/>
  <c r="AE8" i="1174"/>
  <c r="AE9" i="1174"/>
  <c r="CI21" i="1183"/>
  <c r="CI23" i="1183"/>
  <c r="CI22" i="1183"/>
  <c r="CI20" i="1181"/>
  <c r="CI18" i="1181"/>
  <c r="CI19" i="1181"/>
  <c r="V20" i="1179"/>
  <c r="AJ20" i="1179"/>
  <c r="AB20" i="1179"/>
  <c r="AT20" i="1179"/>
  <c r="P21" i="1179"/>
  <c r="AN20" i="1179"/>
  <c r="AE20" i="1179"/>
  <c r="AS20" i="1179"/>
  <c r="P20" i="1179"/>
  <c r="AK20" i="1179"/>
  <c r="A20" i="1179"/>
  <c r="AA20" i="1179"/>
  <c r="BF20" i="1179"/>
  <c r="BY21" i="1177"/>
  <c r="BO21" i="1177"/>
  <c r="BT21" i="1177"/>
  <c r="AJ18" i="1181"/>
  <c r="AE18" i="1181"/>
  <c r="AA18" i="1181"/>
  <c r="V18" i="1181"/>
  <c r="AS18" i="1181"/>
  <c r="A18" i="1181"/>
  <c r="AN18" i="1181"/>
  <c r="AN19" i="1181"/>
  <c r="P18" i="1181"/>
  <c r="BF18" i="1181"/>
  <c r="AS18" i="1179"/>
  <c r="P18" i="1179"/>
  <c r="AJ18" i="1179"/>
  <c r="V18" i="1179"/>
  <c r="AK18" i="1179"/>
  <c r="BF18" i="1179"/>
  <c r="AN18" i="1179"/>
  <c r="AB18" i="1179"/>
  <c r="AT18" i="1179"/>
  <c r="AE18" i="1179"/>
  <c r="AN19" i="1179"/>
  <c r="A18" i="1179"/>
  <c r="AA18" i="1179"/>
  <c r="CM18" i="1172"/>
  <c r="AE19" i="1172"/>
  <c r="AE7" i="1168"/>
  <c r="AE8" i="1168"/>
  <c r="AE9" i="1168"/>
  <c r="BT24" i="1179"/>
  <c r="BO24" i="1179"/>
  <c r="BY24" i="1179"/>
  <c r="AN23" i="1178"/>
  <c r="BF23" i="1178"/>
  <c r="AA23" i="1178"/>
  <c r="AE23" i="1178"/>
  <c r="AK23" i="1178"/>
  <c r="A23" i="1178"/>
  <c r="AJ23" i="1178"/>
  <c r="V23" i="1178"/>
  <c r="AT23" i="1178"/>
  <c r="AS23" i="1178"/>
  <c r="P23" i="1178"/>
  <c r="AB23" i="1178"/>
  <c r="CI20" i="1178"/>
  <c r="CI18" i="1178"/>
  <c r="CI19" i="1178"/>
  <c r="BT23" i="1184"/>
  <c r="BY23" i="1184"/>
  <c r="BO23" i="1184"/>
  <c r="AE24" i="1184"/>
  <c r="AS24" i="1184"/>
  <c r="V24" i="1184"/>
  <c r="BF24" i="1184"/>
  <c r="A24" i="1184"/>
  <c r="P24" i="1184"/>
  <c r="AJ24" i="1184"/>
  <c r="AA24" i="1184"/>
  <c r="AN24" i="1184"/>
  <c r="BT19" i="1183"/>
  <c r="BO19" i="1183"/>
  <c r="BY19" i="1183"/>
  <c r="CI20" i="1180"/>
  <c r="CI18" i="1180"/>
  <c r="CI19" i="1180"/>
  <c r="BF22" i="1176"/>
  <c r="AN22" i="1176"/>
  <c r="AS22" i="1176"/>
  <c r="AK22" i="1176"/>
  <c r="AJ22" i="1176"/>
  <c r="AA22" i="1176"/>
  <c r="P22" i="1176"/>
  <c r="AE22" i="1176"/>
  <c r="A22" i="1176"/>
  <c r="V22" i="1176"/>
  <c r="AT22" i="1176"/>
  <c r="AB22" i="1176"/>
  <c r="AE19" i="1187"/>
  <c r="AB19" i="1187"/>
  <c r="AJ19" i="1187"/>
  <c r="AA19" i="1187"/>
  <c r="AK19" i="1187"/>
  <c r="BF19" i="1187"/>
  <c r="V19" i="1187"/>
  <c r="AT19" i="1187"/>
  <c r="A19" i="1187"/>
  <c r="AS19" i="1187"/>
  <c r="P19" i="1187"/>
  <c r="AQ7" i="1170"/>
  <c r="AQ8" i="1170"/>
  <c r="AQ9" i="1170"/>
  <c r="CM7" i="1170"/>
  <c r="BC7" i="1164"/>
  <c r="BC8" i="1164"/>
  <c r="BC9" i="1164"/>
  <c r="BC12" i="1169"/>
  <c r="BC14" i="1169"/>
  <c r="BC15" i="1169"/>
  <c r="BC13" i="1169"/>
  <c r="AG29" i="1177"/>
  <c r="AP29" i="1177"/>
  <c r="AZ29" i="1177"/>
  <c r="AB29" i="1177"/>
  <c r="AK29" i="1177"/>
  <c r="BL29" i="1177"/>
  <c r="AH29" i="1177"/>
  <c r="AY29" i="1177"/>
  <c r="AT29" i="1177"/>
  <c r="T29" i="1177"/>
  <c r="AQ29" i="1177"/>
  <c r="AP30" i="1186"/>
  <c r="BL30" i="1186"/>
  <c r="AG30" i="1186"/>
  <c r="AH30" i="1186"/>
  <c r="AY30" i="1186"/>
  <c r="AQ30" i="1186"/>
  <c r="T30" i="1186"/>
  <c r="AK30" i="1186"/>
  <c r="AB30" i="1186"/>
  <c r="AZ30" i="1186"/>
  <c r="AT30" i="1186"/>
  <c r="BC12" i="1171"/>
  <c r="BC13" i="1171"/>
  <c r="BC14" i="1171"/>
  <c r="BC15" i="1171"/>
  <c r="CM12" i="1167"/>
  <c r="AE15" i="1167"/>
  <c r="AE14" i="1167"/>
  <c r="AE13" i="1167"/>
  <c r="AE12" i="1167"/>
  <c r="AT35" i="1178"/>
  <c r="T35" i="1178"/>
  <c r="AB35" i="1178"/>
  <c r="BL35" i="1178"/>
  <c r="AG35" i="1178"/>
  <c r="AY35" i="1178"/>
  <c r="AP35" i="1178"/>
  <c r="AH35" i="1178"/>
  <c r="AZ35" i="1178"/>
  <c r="AQ35" i="1178"/>
  <c r="AK35" i="1178"/>
  <c r="AG35" i="1180"/>
  <c r="AQ35" i="1180"/>
  <c r="AP35" i="1180"/>
  <c r="AK35" i="1180"/>
  <c r="AH35" i="1180"/>
  <c r="T35" i="1180"/>
  <c r="AZ35" i="1180"/>
  <c r="AT35" i="1180"/>
  <c r="AY35" i="1180"/>
  <c r="AB35" i="1180"/>
  <c r="BL35" i="1180"/>
  <c r="AT35" i="1179"/>
  <c r="AY35" i="1179"/>
  <c r="AP35" i="1179"/>
  <c r="BL35" i="1179"/>
  <c r="AZ35" i="1179"/>
  <c r="AK35" i="1179"/>
  <c r="AQ35" i="1179"/>
  <c r="AG35" i="1179"/>
  <c r="T35" i="1179"/>
  <c r="AB35" i="1179"/>
  <c r="AH35" i="1179"/>
  <c r="BY11" i="1182"/>
  <c r="BT11" i="1182"/>
  <c r="BO11" i="1182"/>
  <c r="A8" i="1179"/>
  <c r="AJ8" i="1179"/>
  <c r="AS8" i="1179"/>
  <c r="BF8" i="1179"/>
  <c r="V8" i="1179"/>
  <c r="AA8" i="1179"/>
  <c r="AN8" i="1179"/>
  <c r="P8" i="1179"/>
  <c r="AE8" i="1179"/>
  <c r="V12" i="1185"/>
  <c r="P12" i="1185"/>
  <c r="AN12" i="1185"/>
  <c r="A12" i="1185"/>
  <c r="AE12" i="1185"/>
  <c r="AJ12" i="1185"/>
  <c r="AS12" i="1185"/>
  <c r="BF12" i="1185"/>
  <c r="AA12" i="1185"/>
  <c r="BT9" i="1179"/>
  <c r="BO9" i="1179"/>
  <c r="BY9" i="1179"/>
  <c r="BF10" i="1186"/>
  <c r="AA10" i="1186"/>
  <c r="P11" i="1186"/>
  <c r="A10" i="1186"/>
  <c r="AS10" i="1186"/>
  <c r="AN10" i="1186"/>
  <c r="AJ10" i="1186"/>
  <c r="V10" i="1186"/>
  <c r="AE10" i="1186"/>
  <c r="P10" i="1186"/>
  <c r="A9" i="1185"/>
  <c r="AS9" i="1185"/>
  <c r="AN9" i="1185"/>
  <c r="AE9" i="1185"/>
  <c r="BF9" i="1185"/>
  <c r="AA9" i="1185"/>
  <c r="AJ9" i="1185"/>
  <c r="P9" i="1185"/>
  <c r="V9" i="1185"/>
  <c r="BT9" i="1185"/>
  <c r="BY9" i="1185"/>
  <c r="BO9" i="1185"/>
  <c r="AJ14" i="1184"/>
  <c r="BF14" i="1184"/>
  <c r="AE14" i="1184"/>
  <c r="P14" i="1184"/>
  <c r="V14" i="1184"/>
  <c r="AS14" i="1184"/>
  <c r="A14" i="1184"/>
  <c r="AN14" i="1184"/>
  <c r="AA14" i="1184"/>
  <c r="P11" i="1184"/>
  <c r="BF10" i="1184"/>
  <c r="A10" i="1184"/>
  <c r="P10" i="1184"/>
  <c r="AE10" i="1184"/>
  <c r="V10" i="1184"/>
  <c r="AJ10" i="1184"/>
  <c r="AN10" i="1184"/>
  <c r="AS10" i="1184"/>
  <c r="AA10" i="1184"/>
  <c r="T40" i="1180"/>
  <c r="L40" i="1180"/>
  <c r="D40" i="1180"/>
  <c r="A40" i="1180" s="1"/>
  <c r="BU40" i="1180"/>
  <c r="S40" i="1180"/>
  <c r="BL40" i="1180"/>
  <c r="AY40" i="1186"/>
  <c r="BF40" i="1186"/>
  <c r="BG40" i="1186"/>
  <c r="S41" i="1185"/>
  <c r="BU41" i="1185"/>
  <c r="T41" i="1185"/>
  <c r="D41" i="1185"/>
  <c r="A41" i="1185" s="1"/>
  <c r="BL41" i="1185"/>
  <c r="L41" i="1185"/>
  <c r="AG41" i="1185"/>
  <c r="Y41" i="1185"/>
  <c r="AF41" i="1185"/>
  <c r="BG41" i="1176"/>
  <c r="AY41" i="1176"/>
  <c r="BF41" i="1176"/>
  <c r="BG40" i="1182"/>
  <c r="AY40" i="1182"/>
  <c r="BF40" i="1182"/>
  <c r="CI21" i="1182"/>
  <c r="CI22" i="1182"/>
  <c r="CI23" i="1182"/>
  <c r="AE19" i="1180"/>
  <c r="AS19" i="1180"/>
  <c r="V19" i="1180"/>
  <c r="BF19" i="1180"/>
  <c r="AJ19" i="1180"/>
  <c r="P19" i="1180"/>
  <c r="A19" i="1180"/>
  <c r="AA19" i="1180"/>
  <c r="BY22" i="1179"/>
  <c r="BO22" i="1179"/>
  <c r="BT22" i="1179"/>
  <c r="BY18" i="1179"/>
  <c r="BT18" i="1179"/>
  <c r="BO18" i="1179"/>
  <c r="BY19" i="1177"/>
  <c r="BO19" i="1177"/>
  <c r="BT19" i="1177"/>
  <c r="AE24" i="1187"/>
  <c r="AJ24" i="1187"/>
  <c r="AN24" i="1187"/>
  <c r="AS24" i="1187"/>
  <c r="A24" i="1187"/>
  <c r="P24" i="1187"/>
  <c r="AB24" i="1187"/>
  <c r="AA24" i="1187"/>
  <c r="AK24" i="1187"/>
  <c r="V24" i="1187"/>
  <c r="AT24" i="1187"/>
  <c r="BF24" i="1187"/>
  <c r="CM22" i="1164"/>
  <c r="AE23" i="1164"/>
  <c r="AQ15" i="1169"/>
  <c r="AQ12" i="1169"/>
  <c r="AQ14" i="1169"/>
  <c r="AQ13" i="1169"/>
  <c r="AG29" i="1180"/>
  <c r="AK29" i="1180"/>
  <c r="T29" i="1180"/>
  <c r="AQ29" i="1180"/>
  <c r="AY29" i="1180"/>
  <c r="BL29" i="1180"/>
  <c r="AB29" i="1180"/>
  <c r="AT29" i="1180"/>
  <c r="AP29" i="1180"/>
  <c r="AZ29" i="1180"/>
  <c r="AH29" i="1180"/>
  <c r="AG29" i="1187"/>
  <c r="AT29" i="1187"/>
  <c r="AY29" i="1187"/>
  <c r="AP29" i="1187"/>
  <c r="AQ29" i="1187"/>
  <c r="BL29" i="1187"/>
  <c r="AB29" i="1187"/>
  <c r="AZ29" i="1187"/>
  <c r="T29" i="1187"/>
  <c r="AH29" i="1187"/>
  <c r="AK29" i="1187"/>
  <c r="T28" i="1178"/>
  <c r="AG28" i="1178"/>
  <c r="AT28" i="1178"/>
  <c r="AZ28" i="1178" s="1"/>
  <c r="AB28" i="1178"/>
  <c r="AH28" i="1178" s="1"/>
  <c r="AK28" i="1178"/>
  <c r="AQ28" i="1178" s="1"/>
  <c r="BL28" i="1178"/>
  <c r="AY28" i="1178"/>
  <c r="AP28" i="1178"/>
  <c r="A28" i="1178"/>
  <c r="AP34" i="1186"/>
  <c r="AK34" i="1186"/>
  <c r="AQ34" i="1186"/>
  <c r="AG34" i="1186"/>
  <c r="AH34" i="1186"/>
  <c r="AT34" i="1186"/>
  <c r="A34" i="1186"/>
  <c r="AY34" i="1186"/>
  <c r="BL34" i="1186"/>
  <c r="T34" i="1186"/>
  <c r="AZ34" i="1186"/>
  <c r="AB34" i="1186"/>
  <c r="AP34" i="1185"/>
  <c r="AB34" i="1185"/>
  <c r="T34" i="1185"/>
  <c r="AK34" i="1185"/>
  <c r="AG34" i="1185"/>
  <c r="AT34" i="1185"/>
  <c r="AZ34" i="1185"/>
  <c r="BL34" i="1185"/>
  <c r="A34" i="1185"/>
  <c r="AH34" i="1185"/>
  <c r="AQ34" i="1185"/>
  <c r="AY34" i="1185"/>
  <c r="BC12" i="1175"/>
  <c r="BC13" i="1175"/>
  <c r="BC14" i="1175"/>
  <c r="BC15" i="1175"/>
  <c r="BF11" i="1183"/>
  <c r="AS11" i="1183"/>
  <c r="AA11" i="1183"/>
  <c r="AJ11" i="1183"/>
  <c r="AN11" i="1183"/>
  <c r="V11" i="1183"/>
  <c r="A11" i="1183"/>
  <c r="AE11" i="1183"/>
  <c r="A9" i="1181"/>
  <c r="P9" i="1181"/>
  <c r="BF9" i="1181"/>
  <c r="AA9" i="1181"/>
  <c r="AE9" i="1181"/>
  <c r="AJ9" i="1181"/>
  <c r="AN9" i="1181"/>
  <c r="V9" i="1181"/>
  <c r="AS9" i="1181"/>
  <c r="A9" i="1186"/>
  <c r="AN9" i="1186"/>
  <c r="AT9" i="1186" s="1"/>
  <c r="V9" i="1186"/>
  <c r="AE9" i="1186"/>
  <c r="AJ9" i="1186"/>
  <c r="P9" i="1186"/>
  <c r="BF9" i="1186"/>
  <c r="AA9" i="1186"/>
  <c r="AS9" i="1186"/>
  <c r="BT13" i="1179"/>
  <c r="BO13" i="1179"/>
  <c r="BY13" i="1179"/>
  <c r="AE10" i="1177"/>
  <c r="BF10" i="1177"/>
  <c r="AA10" i="1177"/>
  <c r="AJ10" i="1177"/>
  <c r="AN10" i="1177"/>
  <c r="P11" i="1177"/>
  <c r="A10" i="1177"/>
  <c r="AS10" i="1177"/>
  <c r="V10" i="1177"/>
  <c r="P10" i="1177"/>
  <c r="BO14" i="1186"/>
  <c r="BY14" i="1186"/>
  <c r="BT14" i="1186"/>
  <c r="BY13" i="1185"/>
  <c r="BT13" i="1185"/>
  <c r="BO13" i="1185"/>
  <c r="V14" i="1185"/>
  <c r="BF14" i="1185"/>
  <c r="AN14" i="1185"/>
  <c r="AJ14" i="1185"/>
  <c r="AS14" i="1185"/>
  <c r="AE14" i="1185"/>
  <c r="A14" i="1185"/>
  <c r="AA14" i="1185"/>
  <c r="P14" i="1185"/>
  <c r="AA10" i="1185"/>
  <c r="AJ10" i="1185"/>
  <c r="BF10" i="1185"/>
  <c r="A10" i="1185"/>
  <c r="AS10" i="1185"/>
  <c r="AE10" i="1185"/>
  <c r="V10" i="1185"/>
  <c r="AN10" i="1185"/>
  <c r="P10" i="1185"/>
  <c r="P11" i="1185"/>
  <c r="AY40" i="1184"/>
  <c r="BG40" i="1184"/>
  <c r="BF40" i="1184"/>
  <c r="AT40" i="1187"/>
  <c r="AL40" i="1187"/>
  <c r="AS40" i="1187"/>
  <c r="BG41" i="1187"/>
  <c r="AY41" i="1187"/>
  <c r="BF41" i="1187"/>
  <c r="AT41" i="1176"/>
  <c r="AS41" i="1176"/>
  <c r="AL41" i="1176"/>
  <c r="AS41" i="1178"/>
  <c r="AL41" i="1178"/>
  <c r="AT41" i="1178"/>
  <c r="BG40" i="1183"/>
  <c r="AY40" i="1183"/>
  <c r="BF40" i="1183"/>
  <c r="BY21" i="1183"/>
  <c r="BO21" i="1183"/>
  <c r="BT21" i="1183"/>
  <c r="BY21" i="1179"/>
  <c r="BT21" i="1179"/>
  <c r="BO21" i="1179"/>
  <c r="A13" i="1187"/>
  <c r="P13" i="1187"/>
  <c r="BF13" i="1187"/>
  <c r="V13" i="1187"/>
  <c r="AK13" i="1187"/>
  <c r="AJ13" i="1187"/>
  <c r="AA13" i="1187"/>
  <c r="AE13" i="1187"/>
  <c r="AS13" i="1187"/>
  <c r="AT13" i="1187"/>
  <c r="AB13" i="1187"/>
  <c r="AN13" i="1187"/>
  <c r="A9" i="1183"/>
  <c r="V9" i="1183"/>
  <c r="AE9" i="1183"/>
  <c r="BF9" i="1183"/>
  <c r="AA9" i="1183"/>
  <c r="AS9" i="1183"/>
  <c r="P9" i="1183"/>
  <c r="AN9" i="1183"/>
  <c r="AT9" i="1183" s="1"/>
  <c r="AJ9" i="1183"/>
  <c r="CI23" i="1184"/>
  <c r="AT24" i="1184" s="1"/>
  <c r="CI22" i="1184"/>
  <c r="CI21" i="1184"/>
  <c r="BY19" i="1176"/>
  <c r="BT19" i="1176"/>
  <c r="BO19" i="1176"/>
  <c r="AE7" i="1171"/>
  <c r="AE8" i="1171"/>
  <c r="AE9" i="1171"/>
  <c r="AE24" i="1183"/>
  <c r="P24" i="1183"/>
  <c r="AJ24" i="1183"/>
  <c r="AS24" i="1183"/>
  <c r="V24" i="1183"/>
  <c r="A24" i="1183"/>
  <c r="AA24" i="1183"/>
  <c r="BF24" i="1183"/>
  <c r="AN24" i="1183"/>
  <c r="BC7" i="1168"/>
  <c r="BC8" i="1168"/>
  <c r="BC9" i="1168"/>
  <c r="BY18" i="1176"/>
  <c r="BT18" i="1176"/>
  <c r="BO18" i="1176"/>
  <c r="CI20" i="1176"/>
  <c r="CI18" i="1176"/>
  <c r="CI19" i="1176"/>
  <c r="BY18" i="1185"/>
  <c r="BT18" i="1185"/>
  <c r="BO18" i="1185"/>
  <c r="AS18" i="1183"/>
  <c r="A18" i="1183"/>
  <c r="AE18" i="1183"/>
  <c r="AN19" i="1183"/>
  <c r="AA18" i="1183"/>
  <c r="AN18" i="1183"/>
  <c r="V18" i="1183"/>
  <c r="AJ18" i="1183"/>
  <c r="BF18" i="1183"/>
  <c r="P18" i="1183"/>
  <c r="AE19" i="1181"/>
  <c r="V19" i="1181"/>
  <c r="BF19" i="1181"/>
  <c r="A19" i="1181"/>
  <c r="AJ19" i="1181"/>
  <c r="AS19" i="1181"/>
  <c r="AA19" i="1181"/>
  <c r="P19" i="1181"/>
  <c r="AN23" i="1181"/>
  <c r="V23" i="1181"/>
  <c r="AJ23" i="1181"/>
  <c r="A23" i="1181"/>
  <c r="AA23" i="1181"/>
  <c r="P23" i="1181"/>
  <c r="AS23" i="1181"/>
  <c r="BF23" i="1181"/>
  <c r="AE23" i="1181"/>
  <c r="BY21" i="1180"/>
  <c r="BO21" i="1180"/>
  <c r="BT21" i="1180"/>
  <c r="AT21" i="1179"/>
  <c r="AS21" i="1179"/>
  <c r="AA21" i="1179"/>
  <c r="AB21" i="1179"/>
  <c r="AN21" i="1179"/>
  <c r="A21" i="1179"/>
  <c r="V21" i="1179"/>
  <c r="AE21" i="1179"/>
  <c r="AJ21" i="1179"/>
  <c r="AK21" i="1179"/>
  <c r="BF21" i="1179"/>
  <c r="BY24" i="1176"/>
  <c r="BT24" i="1176"/>
  <c r="BO24" i="1176"/>
  <c r="BY21" i="1186"/>
  <c r="BT21" i="1186"/>
  <c r="BO21" i="1186"/>
  <c r="BY24" i="1185"/>
  <c r="BT24" i="1185"/>
  <c r="BO24" i="1185"/>
  <c r="BT19" i="1184"/>
  <c r="BY19" i="1184"/>
  <c r="BO19" i="1184"/>
  <c r="V20" i="1183"/>
  <c r="A20" i="1183"/>
  <c r="P20" i="1183"/>
  <c r="AE20" i="1183"/>
  <c r="AA20" i="1183"/>
  <c r="P21" i="1183"/>
  <c r="AN20" i="1183"/>
  <c r="AS20" i="1183"/>
  <c r="BF20" i="1183"/>
  <c r="AJ20" i="1183"/>
  <c r="BY23" i="1180"/>
  <c r="BT23" i="1180"/>
  <c r="BO23" i="1180"/>
  <c r="AN23" i="1179"/>
  <c r="AK23" i="1179"/>
  <c r="AT23" i="1179"/>
  <c r="P23" i="1179"/>
  <c r="AA23" i="1179"/>
  <c r="BF23" i="1179"/>
  <c r="AE23" i="1179"/>
  <c r="V23" i="1179"/>
  <c r="AS23" i="1179"/>
  <c r="AJ23" i="1179"/>
  <c r="A23" i="1179"/>
  <c r="AB23" i="1179"/>
  <c r="BY24" i="1177"/>
  <c r="BO24" i="1177"/>
  <c r="BT24" i="1177"/>
  <c r="AQ15" i="1172"/>
  <c r="AQ12" i="1172"/>
  <c r="AQ14" i="1172"/>
  <c r="AQ13" i="1172"/>
  <c r="BC12" i="1166"/>
  <c r="BC14" i="1166"/>
  <c r="BC13" i="1166"/>
  <c r="BC15" i="1166"/>
  <c r="T28" i="1186"/>
  <c r="AQ28" i="1186"/>
  <c r="A28" i="1186"/>
  <c r="AG28" i="1186"/>
  <c r="AT28" i="1186"/>
  <c r="AZ28" i="1186"/>
  <c r="BL28" i="1186"/>
  <c r="AK28" i="1186"/>
  <c r="AH28" i="1186"/>
  <c r="AB28" i="1186"/>
  <c r="AY28" i="1186"/>
  <c r="AP28" i="1186"/>
  <c r="AP30" i="1179"/>
  <c r="AB30" i="1179"/>
  <c r="AH30" i="1179"/>
  <c r="AQ30" i="1179"/>
  <c r="AG30" i="1179"/>
  <c r="T30" i="1179"/>
  <c r="AK30" i="1179"/>
  <c r="AT30" i="1179"/>
  <c r="BL30" i="1179"/>
  <c r="AY30" i="1179"/>
  <c r="AZ30" i="1179"/>
  <c r="AT35" i="1177"/>
  <c r="T35" i="1177"/>
  <c r="AG35" i="1177"/>
  <c r="AZ35" i="1177"/>
  <c r="AQ35" i="1177"/>
  <c r="AB35" i="1177"/>
  <c r="BL35" i="1177"/>
  <c r="AY35" i="1177"/>
  <c r="AP35" i="1177"/>
  <c r="AK35" i="1177"/>
  <c r="AH35" i="1177"/>
  <c r="BC13" i="1165"/>
  <c r="BC12" i="1165"/>
  <c r="BC14" i="1165"/>
  <c r="BC15" i="1165"/>
  <c r="AQ15" i="1175"/>
  <c r="AQ13" i="1175"/>
  <c r="AQ14" i="1175"/>
  <c r="AQ12" i="1175"/>
  <c r="BO14" i="1183"/>
  <c r="BT14" i="1183"/>
  <c r="BY14" i="1183"/>
  <c r="BY12" i="1181"/>
  <c r="BO12" i="1181"/>
  <c r="BT12" i="1181"/>
  <c r="A9" i="1180"/>
  <c r="AE9" i="1180"/>
  <c r="AS9" i="1180"/>
  <c r="P9" i="1180"/>
  <c r="AJ9" i="1180"/>
  <c r="AA9" i="1180"/>
  <c r="BF9" i="1180"/>
  <c r="AN9" i="1180"/>
  <c r="V9" i="1180"/>
  <c r="BY13" i="1177"/>
  <c r="BT13" i="1177"/>
  <c r="BO13" i="1177"/>
  <c r="BT13" i="1187"/>
  <c r="BO13" i="1187"/>
  <c r="BY13" i="1187"/>
  <c r="BF8" i="1178"/>
  <c r="A8" i="1178"/>
  <c r="AS8" i="1178"/>
  <c r="P8" i="1178"/>
  <c r="AA8" i="1178"/>
  <c r="AN8" i="1178"/>
  <c r="V8" i="1178"/>
  <c r="AE8" i="1178"/>
  <c r="AJ8" i="1178"/>
  <c r="BY10" i="1186"/>
  <c r="BO10" i="1186"/>
  <c r="BT10" i="1186"/>
  <c r="A11" i="1186"/>
  <c r="AJ11" i="1186"/>
  <c r="AE11" i="1186"/>
  <c r="AS11" i="1186"/>
  <c r="AA11" i="1186"/>
  <c r="BF11" i="1186"/>
  <c r="AN11" i="1186"/>
  <c r="AT11" i="1186" s="1"/>
  <c r="V11" i="1186"/>
  <c r="AB11" i="1186" s="1"/>
  <c r="BY8" i="1187"/>
  <c r="BO8" i="1187"/>
  <c r="BT8" i="1187"/>
  <c r="BO14" i="1185"/>
  <c r="BT14" i="1185"/>
  <c r="BY14" i="1185"/>
  <c r="BO10" i="1185"/>
  <c r="BY10" i="1185"/>
  <c r="BT10" i="1185"/>
  <c r="AG41" i="1186"/>
  <c r="AF41" i="1186"/>
  <c r="Y41" i="1186"/>
  <c r="T40" i="1176"/>
  <c r="L40" i="1176"/>
  <c r="S40" i="1176"/>
  <c r="BU40" i="1176"/>
  <c r="D40" i="1176"/>
  <c r="A40" i="1176" s="1"/>
  <c r="BL40" i="1176"/>
  <c r="AG41" i="1176"/>
  <c r="AF41" i="1176"/>
  <c r="Y41" i="1176"/>
  <c r="Y41" i="1178"/>
  <c r="AF41" i="1178"/>
  <c r="AG41" i="1178"/>
  <c r="AT40" i="1182"/>
  <c r="AS40" i="1182"/>
  <c r="AL40" i="1182"/>
  <c r="AG41" i="1184"/>
  <c r="AF41" i="1184"/>
  <c r="Y41" i="1184"/>
  <c r="BY18" i="1187"/>
  <c r="BO18" i="1187"/>
  <c r="BT18" i="1187"/>
  <c r="A8" i="1181"/>
  <c r="AN8" i="1181"/>
  <c r="AJ8" i="1181"/>
  <c r="AE8" i="1181"/>
  <c r="P8" i="1181"/>
  <c r="V8" i="1181"/>
  <c r="AA8" i="1181"/>
  <c r="AS8" i="1181"/>
  <c r="BF8" i="1181"/>
  <c r="BC8" i="1172"/>
  <c r="BC9" i="1172"/>
  <c r="BC7" i="1172"/>
  <c r="BT22" i="1176"/>
  <c r="BO22" i="1176"/>
  <c r="BY22" i="1176"/>
  <c r="BT22" i="1181"/>
  <c r="BY22" i="1181"/>
  <c r="BO22" i="1181"/>
  <c r="CI23" i="1186"/>
  <c r="CI21" i="1186"/>
  <c r="CI22" i="1186"/>
  <c r="AE24" i="1180"/>
  <c r="AS24" i="1180"/>
  <c r="BF24" i="1180"/>
  <c r="AA24" i="1180"/>
  <c r="P24" i="1180"/>
  <c r="V24" i="1180"/>
  <c r="A24" i="1180"/>
  <c r="AN24" i="1180"/>
  <c r="AJ24" i="1180"/>
  <c r="BT19" i="1180"/>
  <c r="BO19" i="1180"/>
  <c r="BY19" i="1180"/>
  <c r="BY21" i="1178"/>
  <c r="BO21" i="1178"/>
  <c r="BT21" i="1178"/>
  <c r="AE13" i="1172"/>
  <c r="CM12" i="1172"/>
  <c r="AE15" i="1172"/>
  <c r="AE12" i="1172"/>
  <c r="AE14" i="1172"/>
  <c r="AE7" i="1170"/>
  <c r="AE9" i="1170"/>
  <c r="AE8" i="1170"/>
  <c r="AQ9" i="1165"/>
  <c r="AQ8" i="1165"/>
  <c r="AQ7" i="1165"/>
  <c r="CM7" i="1165"/>
  <c r="CM12" i="1166"/>
  <c r="AE15" i="1166"/>
  <c r="AE14" i="1166"/>
  <c r="AE13" i="1166"/>
  <c r="AE12" i="1166"/>
  <c r="AG29" i="1184"/>
  <c r="AP29" i="1184"/>
  <c r="AY29" i="1184"/>
  <c r="AT29" i="1184"/>
  <c r="BL29" i="1184"/>
  <c r="T29" i="1184"/>
  <c r="AH29" i="1184"/>
  <c r="AQ29" i="1184"/>
  <c r="AB29" i="1184"/>
  <c r="AZ29" i="1184"/>
  <c r="AK29" i="1184"/>
  <c r="AE7" i="1169"/>
  <c r="AE9" i="1169"/>
  <c r="AE8" i="1169"/>
  <c r="AK34" i="1182"/>
  <c r="T34" i="1182"/>
  <c r="AG34" i="1182"/>
  <c r="AB34" i="1182"/>
  <c r="BL34" i="1182"/>
  <c r="AT34" i="1182"/>
  <c r="AP34" i="1182"/>
  <c r="AQ34" i="1182"/>
  <c r="A34" i="1182"/>
  <c r="AH34" i="1182"/>
  <c r="AZ34" i="1182"/>
  <c r="AY34" i="1182"/>
  <c r="AQ15" i="1165"/>
  <c r="AQ12" i="1165"/>
  <c r="AQ13" i="1165"/>
  <c r="AQ14" i="1165"/>
  <c r="AE14" i="1175"/>
  <c r="AE13" i="1175"/>
  <c r="CM12" i="1175"/>
  <c r="AE15" i="1175"/>
  <c r="AE12" i="1175"/>
  <c r="BT10" i="1184"/>
  <c r="BY10" i="1184"/>
  <c r="BO10" i="1184"/>
  <c r="P12" i="1182"/>
  <c r="V12" i="1182"/>
  <c r="AB12" i="1182" s="1"/>
  <c r="AS12" i="1182"/>
  <c r="AE12" i="1182"/>
  <c r="AK12" i="1182" s="1"/>
  <c r="AJ12" i="1182"/>
  <c r="AA12" i="1182"/>
  <c r="AN12" i="1182"/>
  <c r="AT12" i="1182" s="1"/>
  <c r="A12" i="1182"/>
  <c r="BF12" i="1182"/>
  <c r="BT13" i="1180"/>
  <c r="BO13" i="1180"/>
  <c r="BY13" i="1180"/>
  <c r="BY12" i="1179"/>
  <c r="BO12" i="1179"/>
  <c r="BT12" i="1179"/>
  <c r="BO11" i="1178"/>
  <c r="BT11" i="1178"/>
  <c r="BY11" i="1178"/>
  <c r="BY8" i="1176"/>
  <c r="BT8" i="1176"/>
  <c r="BO8" i="1176"/>
  <c r="BY8" i="1184"/>
  <c r="BO8" i="1184"/>
  <c r="BT8" i="1184"/>
  <c r="BY12" i="1178"/>
  <c r="BO12" i="1178"/>
  <c r="BT12" i="1178"/>
  <c r="A8" i="1187"/>
  <c r="P8" i="1187"/>
  <c r="V8" i="1187"/>
  <c r="AK8" i="1187"/>
  <c r="AT8" i="1187"/>
  <c r="AA8" i="1187"/>
  <c r="AJ8" i="1187"/>
  <c r="AN8" i="1187"/>
  <c r="AS8" i="1187"/>
  <c r="AE8" i="1187"/>
  <c r="AB8" i="1187"/>
  <c r="BF8" i="1187"/>
  <c r="AB12" i="1187"/>
  <c r="AA12" i="1187"/>
  <c r="P12" i="1187"/>
  <c r="BF12" i="1187"/>
  <c r="A12" i="1187"/>
  <c r="AJ12" i="1187"/>
  <c r="V12" i="1187"/>
  <c r="AE12" i="1187"/>
  <c r="AT12" i="1187"/>
  <c r="AK12" i="1187"/>
  <c r="AS12" i="1187"/>
  <c r="AN12" i="1187"/>
  <c r="BO11" i="1186"/>
  <c r="BT11" i="1186"/>
  <c r="BY11" i="1186"/>
  <c r="AA12" i="1186"/>
  <c r="AJ12" i="1186"/>
  <c r="BF12" i="1186"/>
  <c r="AE12" i="1186"/>
  <c r="AN12" i="1186"/>
  <c r="P12" i="1186"/>
  <c r="AS12" i="1186"/>
  <c r="A12" i="1186"/>
  <c r="V12" i="1186"/>
  <c r="AE19" i="1175"/>
  <c r="CM18" i="1175"/>
  <c r="T41" i="1187"/>
  <c r="BL41" i="1187"/>
  <c r="BU41" i="1187"/>
  <c r="L41" i="1187"/>
  <c r="S41" i="1187"/>
  <c r="D41" i="1187"/>
  <c r="A41" i="1187" s="1"/>
  <c r="T41" i="1179"/>
  <c r="BU41" i="1179"/>
  <c r="D41" i="1179"/>
  <c r="A41" i="1179" s="1"/>
  <c r="BL41" i="1179"/>
  <c r="L41" i="1179"/>
  <c r="S41" i="1179"/>
  <c r="BU41" i="1178"/>
  <c r="T41" i="1178"/>
  <c r="D41" i="1178"/>
  <c r="A41" i="1178" s="1"/>
  <c r="L41" i="1178"/>
  <c r="S41" i="1178"/>
  <c r="BL41" i="1178"/>
  <c r="AY40" i="1179"/>
  <c r="BF40" i="1179"/>
  <c r="BG40" i="1179"/>
  <c r="AT40" i="1183"/>
  <c r="AL40" i="1183"/>
  <c r="AS40" i="1183"/>
  <c r="T40" i="1186"/>
  <c r="L40" i="1186"/>
  <c r="BU40" i="1186"/>
  <c r="S40" i="1186"/>
  <c r="BL40" i="1186"/>
  <c r="D40" i="1186"/>
  <c r="A40" i="1186" s="1"/>
  <c r="AT35" i="1187"/>
  <c r="AK35" i="1187"/>
  <c r="T35" i="1187"/>
  <c r="AZ35" i="1187"/>
  <c r="BL35" i="1187"/>
  <c r="AY35" i="1187"/>
  <c r="AH35" i="1187"/>
  <c r="AB35" i="1187"/>
  <c r="AG35" i="1187"/>
  <c r="AQ35" i="1187"/>
  <c r="AP35" i="1187"/>
  <c r="CM18" i="1171"/>
  <c r="AE19" i="1171"/>
  <c r="BF22" i="1184"/>
  <c r="AN22" i="1184"/>
  <c r="AA22" i="1184"/>
  <c r="AS22" i="1184"/>
  <c r="A22" i="1184"/>
  <c r="P22" i="1184"/>
  <c r="V22" i="1184"/>
  <c r="AE22" i="1184"/>
  <c r="AJ22" i="1184"/>
  <c r="AS18" i="1184"/>
  <c r="A18" i="1184"/>
  <c r="V18" i="1184"/>
  <c r="AA18" i="1184"/>
  <c r="AE18" i="1184"/>
  <c r="AK18" i="1184" s="1"/>
  <c r="AJ18" i="1184"/>
  <c r="AN19" i="1184"/>
  <c r="AN18" i="1184"/>
  <c r="P18" i="1184"/>
  <c r="BF18" i="1184"/>
  <c r="BY19" i="1181"/>
  <c r="BO19" i="1181"/>
  <c r="BT19" i="1181"/>
  <c r="BF22" i="1177"/>
  <c r="V22" i="1177"/>
  <c r="AA22" i="1177"/>
  <c r="AK22" i="1177"/>
  <c r="AB22" i="1177"/>
  <c r="AS22" i="1177"/>
  <c r="AN22" i="1177"/>
  <c r="A22" i="1177"/>
  <c r="AE22" i="1177"/>
  <c r="AT22" i="1177"/>
  <c r="P22" i="1177"/>
  <c r="AJ22" i="1177"/>
  <c r="CM22" i="1171"/>
  <c r="AE23" i="1171"/>
  <c r="AQ8" i="1168"/>
  <c r="AQ7" i="1168"/>
  <c r="CM7" i="1168"/>
  <c r="AQ9" i="1168"/>
  <c r="V20" i="1177"/>
  <c r="P21" i="1177"/>
  <c r="AK20" i="1177"/>
  <c r="AN20" i="1177"/>
  <c r="P20" i="1177"/>
  <c r="AS20" i="1177"/>
  <c r="A20" i="1177"/>
  <c r="AT20" i="1177"/>
  <c r="AE20" i="1177"/>
  <c r="AB20" i="1177"/>
  <c r="BF20" i="1177"/>
  <c r="AA20" i="1177"/>
  <c r="AJ20" i="1177"/>
  <c r="BY19" i="1186"/>
  <c r="BT19" i="1186"/>
  <c r="BO19" i="1186"/>
  <c r="BY19" i="1182"/>
  <c r="BT19" i="1182"/>
  <c r="BO19" i="1182"/>
  <c r="BY23" i="1182"/>
  <c r="BO23" i="1182"/>
  <c r="BT23" i="1182"/>
  <c r="CI22" i="1180"/>
  <c r="CI23" i="1180"/>
  <c r="CI21" i="1180"/>
  <c r="AE19" i="1178"/>
  <c r="AJ19" i="1178"/>
  <c r="AS19" i="1178"/>
  <c r="BF19" i="1178"/>
  <c r="AA19" i="1178"/>
  <c r="P19" i="1178"/>
  <c r="AK19" i="1178"/>
  <c r="AT19" i="1178"/>
  <c r="V19" i="1178"/>
  <c r="A19" i="1178"/>
  <c r="AB19" i="1178"/>
  <c r="BY20" i="1176"/>
  <c r="BT20" i="1176"/>
  <c r="BO20" i="1176"/>
  <c r="CI22" i="1187"/>
  <c r="CI21" i="1187"/>
  <c r="CI23" i="1187"/>
  <c r="BO20" i="1185"/>
  <c r="BT20" i="1185"/>
  <c r="BY20" i="1185"/>
  <c r="V20" i="1184"/>
  <c r="P20" i="1184"/>
  <c r="P21" i="1184"/>
  <c r="AA20" i="1184"/>
  <c r="AS20" i="1184"/>
  <c r="BF20" i="1184"/>
  <c r="AE20" i="1184"/>
  <c r="A20" i="1184"/>
  <c r="AJ20" i="1184"/>
  <c r="AN20" i="1184"/>
  <c r="AT20" i="1184" s="1"/>
  <c r="AS18" i="1182"/>
  <c r="P18" i="1182"/>
  <c r="A18" i="1182"/>
  <c r="V18" i="1182"/>
  <c r="AA18" i="1182"/>
  <c r="AE18" i="1182"/>
  <c r="BF18" i="1182"/>
  <c r="AN19" i="1182"/>
  <c r="AN18" i="1182"/>
  <c r="AJ18" i="1182"/>
  <c r="CI20" i="1179"/>
  <c r="CI19" i="1179"/>
  <c r="CI18" i="1179"/>
  <c r="BC12" i="1172"/>
  <c r="BC14" i="1172"/>
  <c r="BC15" i="1172"/>
  <c r="BC13" i="1172"/>
  <c r="CM22" i="1165"/>
  <c r="AE23" i="1165"/>
  <c r="AQ15" i="1166"/>
  <c r="AQ13" i="1166"/>
  <c r="AQ14" i="1166"/>
  <c r="AQ12" i="1166"/>
  <c r="T28" i="1176"/>
  <c r="AB28" i="1176"/>
  <c r="AG28" i="1176"/>
  <c r="A28" i="1176"/>
  <c r="AQ28" i="1176"/>
  <c r="BL28" i="1176"/>
  <c r="AK28" i="1176"/>
  <c r="AZ28" i="1176"/>
  <c r="AT28" i="1176"/>
  <c r="AH28" i="1176"/>
  <c r="AY28" i="1176"/>
  <c r="AP28" i="1176"/>
  <c r="T28" i="1184"/>
  <c r="AZ28" i="1184"/>
  <c r="A28" i="1184"/>
  <c r="AG28" i="1184"/>
  <c r="AB28" i="1184"/>
  <c r="AH28" i="1184"/>
  <c r="AT28" i="1184"/>
  <c r="AP28" i="1184"/>
  <c r="BL28" i="1184"/>
  <c r="AQ28" i="1184"/>
  <c r="AK28" i="1184"/>
  <c r="AY28" i="1184"/>
  <c r="AP30" i="1185"/>
  <c r="AZ30" i="1185"/>
  <c r="AG30" i="1185"/>
  <c r="T30" i="1185"/>
  <c r="AK30" i="1185"/>
  <c r="AY30" i="1185"/>
  <c r="BL30" i="1185"/>
  <c r="AQ30" i="1185"/>
  <c r="AB30" i="1185"/>
  <c r="AT30" i="1185"/>
  <c r="AH30" i="1185"/>
  <c r="BC8" i="1169"/>
  <c r="BC9" i="1169"/>
  <c r="BC7" i="1169"/>
  <c r="AE14" i="1165"/>
  <c r="CM12" i="1165"/>
  <c r="AE15" i="1165"/>
  <c r="AE12" i="1165"/>
  <c r="AE13" i="1165"/>
  <c r="BO14" i="1184"/>
  <c r="BT14" i="1184"/>
  <c r="BY14" i="1184"/>
  <c r="BY8" i="1179"/>
  <c r="BO8" i="1179"/>
  <c r="BT8" i="1179"/>
  <c r="BY12" i="1176"/>
  <c r="BO12" i="1176"/>
  <c r="BT12" i="1176"/>
  <c r="BT13" i="1186"/>
  <c r="BO13" i="1186"/>
  <c r="BY13" i="1186"/>
  <c r="BO12" i="1184"/>
  <c r="BT12" i="1184"/>
  <c r="BY12" i="1184"/>
  <c r="CI11" i="1179"/>
  <c r="CI9" i="1179"/>
  <c r="CI10" i="1179"/>
  <c r="BY13" i="1176"/>
  <c r="BO13" i="1176"/>
  <c r="BT13" i="1176"/>
  <c r="BO14" i="1187"/>
  <c r="BY14" i="1187"/>
  <c r="BT14" i="1187"/>
  <c r="BO11" i="1187"/>
  <c r="BT11" i="1187"/>
  <c r="BY11" i="1187"/>
  <c r="CI11" i="1176"/>
  <c r="CI9" i="1176"/>
  <c r="CI10" i="1176"/>
  <c r="AN10" i="1176"/>
  <c r="A10" i="1176"/>
  <c r="V10" i="1176"/>
  <c r="AJ10" i="1176"/>
  <c r="AA10" i="1176"/>
  <c r="AS10" i="1176"/>
  <c r="P10" i="1176"/>
  <c r="AE10" i="1176"/>
  <c r="BF10" i="1176"/>
  <c r="P11" i="1176"/>
  <c r="A9" i="1187"/>
  <c r="AN9" i="1187"/>
  <c r="P9" i="1187"/>
  <c r="AB9" i="1187"/>
  <c r="AE9" i="1187"/>
  <c r="AK9" i="1187"/>
  <c r="AA9" i="1187"/>
  <c r="BF9" i="1187"/>
  <c r="V9" i="1187"/>
  <c r="AT9" i="1187"/>
  <c r="AJ9" i="1187"/>
  <c r="AS9" i="1187"/>
  <c r="BT9" i="1187"/>
  <c r="BO9" i="1187"/>
  <c r="BY9" i="1187"/>
  <c r="BC9" i="1175"/>
  <c r="BC8" i="1175"/>
  <c r="BC7" i="1175"/>
  <c r="AS41" i="1177"/>
  <c r="AT41" i="1177"/>
  <c r="AL41" i="1177"/>
  <c r="AT40" i="1180"/>
  <c r="AL40" i="1180"/>
  <c r="AS40" i="1180"/>
  <c r="AT40" i="1179"/>
  <c r="AL40" i="1179"/>
  <c r="AS40" i="1179"/>
  <c r="AF40" i="1181"/>
  <c r="Y40" i="1181"/>
  <c r="AG40" i="1181"/>
  <c r="L41" i="1184"/>
  <c r="BL41" i="1184"/>
  <c r="D41" i="1184"/>
  <c r="A41" i="1184" s="1"/>
  <c r="BU41" i="1184"/>
  <c r="S41" i="1184"/>
  <c r="T41" i="1184"/>
  <c r="AG40" i="1177"/>
  <c r="Y40" i="1177"/>
  <c r="AF40" i="1177"/>
  <c r="AP30" i="1178"/>
  <c r="AB30" i="1178"/>
  <c r="AQ30" i="1178"/>
  <c r="BL30" i="1178"/>
  <c r="AH30" i="1178"/>
  <c r="AG30" i="1178"/>
  <c r="AZ30" i="1178"/>
  <c r="AY30" i="1178"/>
  <c r="AT30" i="1178"/>
  <c r="AK30" i="1178"/>
  <c r="T30" i="1178"/>
  <c r="AS8" i="1184"/>
  <c r="V8" i="1184"/>
  <c r="AN8" i="1184"/>
  <c r="AA8" i="1184"/>
  <c r="AJ8" i="1184"/>
  <c r="P8" i="1184"/>
  <c r="A8" i="1184"/>
  <c r="BF8" i="1184"/>
  <c r="AE8" i="1184"/>
  <c r="CM18" i="1168"/>
  <c r="AE19" i="1168"/>
  <c r="AE7" i="1166"/>
  <c r="AE9" i="1166"/>
  <c r="AE8" i="1166"/>
  <c r="BY22" i="1185"/>
  <c r="BO22" i="1185"/>
  <c r="BT22" i="1185"/>
  <c r="V20" i="1182"/>
  <c r="P21" i="1182"/>
  <c r="A20" i="1182"/>
  <c r="P20" i="1182"/>
  <c r="AJ20" i="1182"/>
  <c r="AN20" i="1182"/>
  <c r="AE20" i="1182"/>
  <c r="AS20" i="1182"/>
  <c r="BF20" i="1182"/>
  <c r="AA20" i="1182"/>
  <c r="BY21" i="1187"/>
  <c r="BT21" i="1187"/>
  <c r="BO21" i="1187"/>
  <c r="BF22" i="1182"/>
  <c r="AS22" i="1182"/>
  <c r="AN22" i="1182"/>
  <c r="A22" i="1182"/>
  <c r="AJ22" i="1182"/>
  <c r="AA22" i="1182"/>
  <c r="V22" i="1182"/>
  <c r="AE22" i="1182"/>
  <c r="P22" i="1182"/>
  <c r="AQ7" i="1172"/>
  <c r="CM7" i="1172"/>
  <c r="AQ9" i="1172"/>
  <c r="AQ8" i="1172"/>
  <c r="AE19" i="1179"/>
  <c r="P19" i="1179"/>
  <c r="V19" i="1179"/>
  <c r="AB19" i="1179"/>
  <c r="AT19" i="1179"/>
  <c r="AK19" i="1179"/>
  <c r="A19" i="1179"/>
  <c r="BF19" i="1179"/>
  <c r="AS19" i="1179"/>
  <c r="AA19" i="1179"/>
  <c r="AJ19" i="1179"/>
  <c r="BY24" i="1186"/>
  <c r="BO24" i="1186"/>
  <c r="BT24" i="1186"/>
  <c r="CI20" i="1185"/>
  <c r="CI18" i="1185"/>
  <c r="CI19" i="1185"/>
  <c r="BO18" i="1183"/>
  <c r="BY18" i="1183"/>
  <c r="BT18" i="1183"/>
  <c r="V20" i="1181"/>
  <c r="P21" i="1181"/>
  <c r="AE20" i="1181"/>
  <c r="AN20" i="1181"/>
  <c r="P20" i="1181"/>
  <c r="AS20" i="1181"/>
  <c r="AA20" i="1181"/>
  <c r="A20" i="1181"/>
  <c r="BF20" i="1181"/>
  <c r="AJ20" i="1181"/>
  <c r="BT23" i="1178"/>
  <c r="BY23" i="1178"/>
  <c r="BO23" i="1178"/>
  <c r="AT21" i="1176"/>
  <c r="BF21" i="1176"/>
  <c r="AA21" i="1176"/>
  <c r="AS21" i="1176"/>
  <c r="AE21" i="1176"/>
  <c r="A21" i="1176"/>
  <c r="AK21" i="1176"/>
  <c r="AN21" i="1176"/>
  <c r="AB21" i="1176"/>
  <c r="AJ21" i="1176"/>
  <c r="V21" i="1176"/>
  <c r="BF22" i="1186"/>
  <c r="AK22" i="1186"/>
  <c r="AJ22" i="1186"/>
  <c r="A22" i="1186"/>
  <c r="AB22" i="1186"/>
  <c r="AA22" i="1186"/>
  <c r="AT22" i="1186"/>
  <c r="V22" i="1186"/>
  <c r="P22" i="1186"/>
  <c r="AN22" i="1186"/>
  <c r="AS22" i="1186"/>
  <c r="AE22" i="1186"/>
  <c r="BT24" i="1184"/>
  <c r="BY24" i="1184"/>
  <c r="BO24" i="1184"/>
  <c r="BO24" i="1183"/>
  <c r="BT24" i="1183"/>
  <c r="BY24" i="1183"/>
  <c r="BY20" i="1183"/>
  <c r="BT20" i="1183"/>
  <c r="BO20" i="1183"/>
  <c r="A21" i="1183"/>
  <c r="AJ21" i="1183"/>
  <c r="BF21" i="1183"/>
  <c r="AA21" i="1183"/>
  <c r="AE21" i="1183"/>
  <c r="AN21" i="1183"/>
  <c r="V21" i="1183"/>
  <c r="AS21" i="1183"/>
  <c r="BY21" i="1181"/>
  <c r="BO21" i="1181"/>
  <c r="BT21" i="1181"/>
  <c r="T28" i="1182"/>
  <c r="AT28" i="1182"/>
  <c r="AG28" i="1182"/>
  <c r="A28" i="1182"/>
  <c r="BL28" i="1182"/>
  <c r="AY28" i="1182"/>
  <c r="AZ28" i="1182"/>
  <c r="AP28" i="1182"/>
  <c r="AH28" i="1182"/>
  <c r="AK28" i="1182"/>
  <c r="AB28" i="1182"/>
  <c r="AQ28" i="1182"/>
  <c r="AG29" i="1185"/>
  <c r="AY29" i="1185"/>
  <c r="AK29" i="1185"/>
  <c r="AP29" i="1185"/>
  <c r="AT29" i="1185"/>
  <c r="T29" i="1185"/>
  <c r="AQ29" i="1185"/>
  <c r="AH29" i="1185"/>
  <c r="AB29" i="1185"/>
  <c r="BL29" i="1185"/>
  <c r="AZ29" i="1185"/>
  <c r="CM18" i="1169"/>
  <c r="AE19" i="1169"/>
  <c r="AT35" i="1176"/>
  <c r="AH35" i="1176"/>
  <c r="AB35" i="1176"/>
  <c r="AZ35" i="1176"/>
  <c r="AK35" i="1176"/>
  <c r="AY35" i="1176"/>
  <c r="T35" i="1176"/>
  <c r="AQ35" i="1176"/>
  <c r="AG35" i="1176"/>
  <c r="AP35" i="1176"/>
  <c r="BL35" i="1176"/>
  <c r="AE11" i="1184"/>
  <c r="BF11" i="1184"/>
  <c r="AJ11" i="1184"/>
  <c r="V11" i="1184"/>
  <c r="AN11" i="1184"/>
  <c r="A11" i="1184"/>
  <c r="AS11" i="1184"/>
  <c r="AA11" i="1184"/>
  <c r="CI12" i="1181"/>
  <c r="CI13" i="1181"/>
  <c r="AK12" i="1181" s="1"/>
  <c r="CI14" i="1181"/>
  <c r="AN14" i="1180"/>
  <c r="P14" i="1180"/>
  <c r="A14" i="1180"/>
  <c r="V14" i="1180"/>
  <c r="AE14" i="1180"/>
  <c r="AK14" i="1180" s="1"/>
  <c r="AA14" i="1180"/>
  <c r="AJ14" i="1180"/>
  <c r="AS14" i="1180"/>
  <c r="BF14" i="1180"/>
  <c r="CI13" i="1179"/>
  <c r="CI14" i="1179"/>
  <c r="CI12" i="1179"/>
  <c r="AS14" i="1177"/>
  <c r="V14" i="1177"/>
  <c r="AB14" i="1177" s="1"/>
  <c r="AN14" i="1177"/>
  <c r="AT14" i="1177" s="1"/>
  <c r="BF14" i="1177"/>
  <c r="A14" i="1177"/>
  <c r="AE14" i="1177"/>
  <c r="AK14" i="1177" s="1"/>
  <c r="P14" i="1177"/>
  <c r="AA14" i="1177"/>
  <c r="AJ14" i="1177"/>
  <c r="AS9" i="1176"/>
  <c r="BF9" i="1176"/>
  <c r="AN9" i="1176"/>
  <c r="V9" i="1176"/>
  <c r="A9" i="1176"/>
  <c r="AJ9" i="1176"/>
  <c r="P9" i="1176"/>
  <c r="AE9" i="1176"/>
  <c r="AA9" i="1176"/>
  <c r="AS8" i="1185"/>
  <c r="AN8" i="1185"/>
  <c r="AT8" i="1185" s="1"/>
  <c r="AA8" i="1185"/>
  <c r="BF8" i="1185"/>
  <c r="AE8" i="1185"/>
  <c r="AJ8" i="1185"/>
  <c r="A8" i="1185"/>
  <c r="P8" i="1185"/>
  <c r="V8" i="1185"/>
  <c r="AB8" i="1185" s="1"/>
  <c r="A9" i="1182"/>
  <c r="BF9" i="1182"/>
  <c r="P9" i="1182"/>
  <c r="AE9" i="1182"/>
  <c r="AK9" i="1182" s="1"/>
  <c r="AS9" i="1182"/>
  <c r="AN9" i="1182"/>
  <c r="AT9" i="1182" s="1"/>
  <c r="AJ9" i="1182"/>
  <c r="AA9" i="1182"/>
  <c r="V9" i="1182"/>
  <c r="AB9" i="1182" s="1"/>
  <c r="BF14" i="1179"/>
  <c r="A14" i="1179"/>
  <c r="AE14" i="1179"/>
  <c r="AA14" i="1179"/>
  <c r="AS14" i="1179"/>
  <c r="V14" i="1179"/>
  <c r="AN14" i="1179"/>
  <c r="P14" i="1179"/>
  <c r="AJ14" i="1179"/>
  <c r="BF14" i="1176"/>
  <c r="V14" i="1176"/>
  <c r="AS14" i="1176"/>
  <c r="AJ14" i="1176"/>
  <c r="AE14" i="1176"/>
  <c r="AA14" i="1176"/>
  <c r="P14" i="1176"/>
  <c r="A14" i="1176"/>
  <c r="AN14" i="1176"/>
  <c r="BT9" i="1176"/>
  <c r="BY9" i="1176"/>
  <c r="BO9" i="1176"/>
  <c r="BO14" i="1176"/>
  <c r="BY14" i="1176"/>
  <c r="BT14" i="1176"/>
  <c r="BO11" i="1177"/>
  <c r="BT11" i="1177"/>
  <c r="BY11" i="1177"/>
  <c r="BO10" i="1176"/>
  <c r="BT10" i="1176"/>
  <c r="BY10" i="1176"/>
  <c r="BY12" i="1187"/>
  <c r="BT12" i="1187"/>
  <c r="BO12" i="1187"/>
  <c r="CM22" i="1175"/>
  <c r="AE23" i="1175"/>
  <c r="T41" i="1180"/>
  <c r="BL41" i="1180"/>
  <c r="S41" i="1180"/>
  <c r="L41" i="1180"/>
  <c r="D41" i="1180"/>
  <c r="A41" i="1180" s="1"/>
  <c r="BU41" i="1180"/>
  <c r="BG41" i="1186"/>
  <c r="AY41" i="1186"/>
  <c r="BF41" i="1186"/>
  <c r="BG41" i="1180"/>
  <c r="AY41" i="1180"/>
  <c r="BF41" i="1180"/>
  <c r="Y40" i="1182"/>
  <c r="AG40" i="1182"/>
  <c r="AF40" i="1182"/>
  <c r="BG40" i="1185"/>
  <c r="AY40" i="1185"/>
  <c r="BF40" i="1185"/>
  <c r="BG40" i="1181"/>
  <c r="AY40" i="1181"/>
  <c r="BF40" i="1181"/>
  <c r="BG41" i="1179"/>
  <c r="BF41" i="1179"/>
  <c r="AY41" i="1179"/>
  <c r="AN23" i="1182"/>
  <c r="AA23" i="1182"/>
  <c r="A23" i="1182"/>
  <c r="BF23" i="1182"/>
  <c r="AJ23" i="1182"/>
  <c r="P23" i="1182"/>
  <c r="AS23" i="1182"/>
  <c r="AE23" i="1182"/>
  <c r="V23" i="1182"/>
  <c r="BY20" i="1179"/>
  <c r="BT20" i="1179"/>
  <c r="BO20" i="1179"/>
  <c r="AQ12" i="1168"/>
  <c r="AQ15" i="1168"/>
  <c r="AQ13" i="1168"/>
  <c r="AQ14" i="1168"/>
  <c r="AE19" i="1174"/>
  <c r="CM18" i="1174"/>
  <c r="BT23" i="1179"/>
  <c r="BO23" i="1179"/>
  <c r="BY23" i="1179"/>
  <c r="CI22" i="1178"/>
  <c r="CI23" i="1178"/>
  <c r="CI21" i="1178"/>
  <c r="BY19" i="1187"/>
  <c r="BT19" i="1187"/>
  <c r="BO19" i="1187"/>
  <c r="AN23" i="1185"/>
  <c r="AA23" i="1185"/>
  <c r="A23" i="1185"/>
  <c r="BF23" i="1185"/>
  <c r="AS23" i="1185"/>
  <c r="V23" i="1185"/>
  <c r="P23" i="1185"/>
  <c r="AE23" i="1185"/>
  <c r="AJ23" i="1185"/>
  <c r="BF22" i="1183"/>
  <c r="A22" i="1183"/>
  <c r="P22" i="1183"/>
  <c r="AN22" i="1183"/>
  <c r="AA22" i="1183"/>
  <c r="AE22" i="1183"/>
  <c r="AJ22" i="1183"/>
  <c r="V22" i="1183"/>
  <c r="AS22" i="1183"/>
  <c r="AE24" i="1182"/>
  <c r="BF24" i="1182"/>
  <c r="V24" i="1182"/>
  <c r="AJ24" i="1182"/>
  <c r="P24" i="1182"/>
  <c r="AS24" i="1182"/>
  <c r="AN24" i="1182"/>
  <c r="AA24" i="1182"/>
  <c r="A24" i="1182"/>
  <c r="BT23" i="1181"/>
  <c r="BO23" i="1181"/>
  <c r="BY23" i="1181"/>
  <c r="AS18" i="1177"/>
  <c r="AT18" i="1177"/>
  <c r="BF18" i="1177"/>
  <c r="AE18" i="1177"/>
  <c r="AN19" i="1177"/>
  <c r="AN18" i="1177"/>
  <c r="AA18" i="1177"/>
  <c r="AB18" i="1177"/>
  <c r="AK18" i="1177"/>
  <c r="V18" i="1177"/>
  <c r="A18" i="1177"/>
  <c r="AJ18" i="1177"/>
  <c r="P18" i="1177"/>
  <c r="BF22" i="1187"/>
  <c r="AK22" i="1187"/>
  <c r="AJ22" i="1187"/>
  <c r="AT22" i="1187"/>
  <c r="V22" i="1187"/>
  <c r="AS22" i="1187"/>
  <c r="AA22" i="1187"/>
  <c r="AN22" i="1187"/>
  <c r="A22" i="1187"/>
  <c r="P22" i="1187"/>
  <c r="AE22" i="1187"/>
  <c r="AB22" i="1187"/>
  <c r="A21" i="1185"/>
  <c r="AJ21" i="1185"/>
  <c r="AA21" i="1185"/>
  <c r="V21" i="1185"/>
  <c r="AN21" i="1185"/>
  <c r="BF21" i="1185"/>
  <c r="AE21" i="1185"/>
  <c r="AS21" i="1185"/>
  <c r="BY20" i="1184"/>
  <c r="BO20" i="1184"/>
  <c r="BT20" i="1184"/>
  <c r="A21" i="1184"/>
  <c r="AJ21" i="1184"/>
  <c r="V21" i="1184"/>
  <c r="AN21" i="1184"/>
  <c r="AA21" i="1184"/>
  <c r="AE21" i="1184"/>
  <c r="AK21" i="1184" s="1"/>
  <c r="BF21" i="1184"/>
  <c r="AS21" i="1184"/>
  <c r="V20" i="1180"/>
  <c r="AE20" i="1180"/>
  <c r="AS20" i="1180"/>
  <c r="A20" i="1180"/>
  <c r="P20" i="1180"/>
  <c r="AN20" i="1180"/>
  <c r="AJ20" i="1180"/>
  <c r="AA20" i="1180"/>
  <c r="P21" i="1180"/>
  <c r="BF20" i="1180"/>
  <c r="AE7" i="1167"/>
  <c r="AE8" i="1167"/>
  <c r="AE9" i="1167"/>
  <c r="AE14" i="1174"/>
  <c r="CM12" i="1174"/>
  <c r="AE13" i="1174"/>
  <c r="AE15" i="1174"/>
  <c r="AE12" i="1174"/>
  <c r="T28" i="1177"/>
  <c r="AZ28" i="1177"/>
  <c r="AH28" i="1177"/>
  <c r="AG28" i="1177"/>
  <c r="AB28" i="1177"/>
  <c r="AQ28" i="1177"/>
  <c r="BL28" i="1177"/>
  <c r="AP28" i="1177"/>
  <c r="AY28" i="1177"/>
  <c r="AT28" i="1177"/>
  <c r="AK28" i="1177"/>
  <c r="A28" i="1177"/>
  <c r="AP30" i="1177"/>
  <c r="AZ30" i="1177"/>
  <c r="BL30" i="1177"/>
  <c r="AG30" i="1177"/>
  <c r="AK30" i="1177"/>
  <c r="AT30" i="1177"/>
  <c r="AQ30" i="1177"/>
  <c r="AB30" i="1177"/>
  <c r="T30" i="1177"/>
  <c r="AY30" i="1177"/>
  <c r="AH30" i="1177"/>
  <c r="AP30" i="1187"/>
  <c r="AT30" i="1187"/>
  <c r="BL30" i="1187"/>
  <c r="AY30" i="1187"/>
  <c r="AZ30" i="1187"/>
  <c r="AB30" i="1187"/>
  <c r="T30" i="1187"/>
  <c r="AQ30" i="1187"/>
  <c r="AK30" i="1187"/>
  <c r="AH30" i="1187"/>
  <c r="AG30" i="1187"/>
  <c r="AP30" i="1176"/>
  <c r="BL30" i="1176"/>
  <c r="AT30" i="1176"/>
  <c r="AG30" i="1176"/>
  <c r="AQ30" i="1176"/>
  <c r="AZ30" i="1176"/>
  <c r="AK30" i="1176"/>
  <c r="AY30" i="1176"/>
  <c r="T30" i="1176"/>
  <c r="AH30" i="1176"/>
  <c r="AB30" i="1176"/>
  <c r="AG29" i="1181"/>
  <c r="AQ29" i="1181"/>
  <c r="AK29" i="1181"/>
  <c r="BL29" i="1181"/>
  <c r="AP29" i="1181"/>
  <c r="T29" i="1181"/>
  <c r="AB29" i="1181"/>
  <c r="AH29" i="1181"/>
  <c r="AY29" i="1181"/>
  <c r="AZ29" i="1181"/>
  <c r="AT29" i="1181"/>
  <c r="AP34" i="1178"/>
  <c r="AB34" i="1178"/>
  <c r="AH34" i="1178" s="1"/>
  <c r="AY34" i="1178"/>
  <c r="A34" i="1178"/>
  <c r="AT34" i="1178"/>
  <c r="AZ34" i="1178" s="1"/>
  <c r="BL34" i="1178"/>
  <c r="AK34" i="1178"/>
  <c r="AQ34" i="1178" s="1"/>
  <c r="AG34" i="1178"/>
  <c r="T34" i="1178"/>
  <c r="AT35" i="1181"/>
  <c r="AY35" i="1181"/>
  <c r="AP35" i="1181"/>
  <c r="AZ35" i="1181"/>
  <c r="BL35" i="1181"/>
  <c r="AG35" i="1181"/>
  <c r="T35" i="1181"/>
  <c r="AH35" i="1181"/>
  <c r="AK35" i="1181"/>
  <c r="AB35" i="1181"/>
  <c r="AQ35" i="1181"/>
  <c r="AT35" i="1186"/>
  <c r="AQ35" i="1186"/>
  <c r="AB35" i="1186"/>
  <c r="AG35" i="1186"/>
  <c r="AH35" i="1186"/>
  <c r="AY35" i="1186"/>
  <c r="BL35" i="1186"/>
  <c r="AP35" i="1186"/>
  <c r="T35" i="1186"/>
  <c r="AZ35" i="1186"/>
  <c r="AK35" i="1186"/>
  <c r="BC7" i="1173"/>
  <c r="BC8" i="1173"/>
  <c r="BC9" i="1173"/>
  <c r="BY12" i="1186"/>
  <c r="BO12" i="1186"/>
  <c r="BT12" i="1186"/>
  <c r="A11" i="1185"/>
  <c r="BF11" i="1185"/>
  <c r="AA11" i="1185"/>
  <c r="AS11" i="1185"/>
  <c r="AJ11" i="1185"/>
  <c r="AE11" i="1185"/>
  <c r="AN11" i="1185"/>
  <c r="V11" i="1185"/>
  <c r="BT9" i="1181"/>
  <c r="BY9" i="1181"/>
  <c r="BO9" i="1181"/>
  <c r="BT9" i="1180"/>
  <c r="BY9" i="1180"/>
  <c r="BO9" i="1180"/>
  <c r="AE12" i="1178"/>
  <c r="AJ12" i="1178"/>
  <c r="AS12" i="1178"/>
  <c r="BF12" i="1178"/>
  <c r="A12" i="1178"/>
  <c r="V12" i="1178"/>
  <c r="AA12" i="1178"/>
  <c r="AN12" i="1178"/>
  <c r="P12" i="1178"/>
  <c r="CI13" i="1176"/>
  <c r="CI14" i="1176"/>
  <c r="AT13" i="1176" s="1"/>
  <c r="CI12" i="1176"/>
  <c r="BO12" i="1185"/>
  <c r="BY12" i="1185"/>
  <c r="BT12" i="1185"/>
  <c r="BY13" i="1182"/>
  <c r="BO13" i="1182"/>
  <c r="BT13" i="1182"/>
  <c r="BT10" i="1180"/>
  <c r="BY10" i="1180"/>
  <c r="BO10" i="1180"/>
  <c r="BY10" i="1177"/>
  <c r="BO10" i="1177"/>
  <c r="BT10" i="1177"/>
  <c r="BT9" i="1178"/>
  <c r="BO9" i="1178"/>
  <c r="BY9" i="1178"/>
  <c r="A12" i="1177"/>
  <c r="BF12" i="1177"/>
  <c r="P12" i="1177"/>
  <c r="V12" i="1177"/>
  <c r="AB12" i="1177" s="1"/>
  <c r="AN12" i="1177"/>
  <c r="AT12" i="1177" s="1"/>
  <c r="AA12" i="1177"/>
  <c r="AE12" i="1177"/>
  <c r="AK12" i="1177" s="1"/>
  <c r="AS12" i="1177"/>
  <c r="AJ12" i="1177"/>
  <c r="BC12" i="1173"/>
  <c r="BC14" i="1173"/>
  <c r="BC15" i="1173"/>
  <c r="BC13" i="1173"/>
  <c r="BG41" i="1184"/>
  <c r="BF41" i="1184"/>
  <c r="AY41" i="1184"/>
  <c r="AS41" i="1187"/>
  <c r="AT41" i="1187"/>
  <c r="AL41" i="1187"/>
  <c r="BU40" i="1181"/>
  <c r="D40" i="1181"/>
  <c r="A40" i="1181" s="1"/>
  <c r="S40" i="1181"/>
  <c r="BL40" i="1181"/>
  <c r="L40" i="1181"/>
  <c r="T40" i="1181"/>
  <c r="AG40" i="1183"/>
  <c r="AF40" i="1183"/>
  <c r="Y40" i="1183"/>
  <c r="BU40" i="1177"/>
  <c r="L40" i="1177"/>
  <c r="T40" i="1177"/>
  <c r="D40" i="1177"/>
  <c r="A40" i="1177" s="1"/>
  <c r="BL40" i="1177"/>
  <c r="S40" i="1177"/>
  <c r="BG41" i="1182"/>
  <c r="AY41" i="1182"/>
  <c r="BF41" i="1182"/>
  <c r="AG40" i="1180"/>
  <c r="AF40" i="1180"/>
  <c r="Y40" i="1180"/>
  <c r="CM22" i="1168"/>
  <c r="AE23" i="1168"/>
  <c r="AQ7" i="1171"/>
  <c r="AQ9" i="1171"/>
  <c r="AQ8" i="1171"/>
  <c r="CM7" i="1171"/>
  <c r="BC8" i="1166"/>
  <c r="BC9" i="1166"/>
  <c r="BC7" i="1166"/>
  <c r="CM22" i="1172"/>
  <c r="AE23" i="1172"/>
  <c r="BC15" i="1168"/>
  <c r="BC12" i="1168"/>
  <c r="BC13" i="1168"/>
  <c r="BC14" i="1168"/>
  <c r="BC12" i="1164"/>
  <c r="BC13" i="1164"/>
  <c r="BC15" i="1164"/>
  <c r="BC14" i="1164"/>
  <c r="BC8" i="1174"/>
  <c r="BC9" i="1174"/>
  <c r="BC7" i="1174"/>
  <c r="AE19" i="1176"/>
  <c r="AT19" i="1176"/>
  <c r="AS19" i="1176"/>
  <c r="P19" i="1176"/>
  <c r="AB19" i="1176"/>
  <c r="A19" i="1176"/>
  <c r="AK19" i="1176"/>
  <c r="AA19" i="1176"/>
  <c r="BF19" i="1176"/>
  <c r="V19" i="1176"/>
  <c r="AJ19" i="1176"/>
  <c r="V20" i="1186"/>
  <c r="AB20" i="1186"/>
  <c r="AK20" i="1186"/>
  <c r="AE20" i="1186"/>
  <c r="BF20" i="1186"/>
  <c r="AA20" i="1186"/>
  <c r="P20" i="1186"/>
  <c r="P21" i="1186"/>
  <c r="AS20" i="1186"/>
  <c r="AT20" i="1186"/>
  <c r="A20" i="1186"/>
  <c r="AJ20" i="1186"/>
  <c r="AN20" i="1186"/>
  <c r="BY18" i="1184"/>
  <c r="BO18" i="1184"/>
  <c r="BT18" i="1184"/>
  <c r="CI18" i="1183"/>
  <c r="CI20" i="1183"/>
  <c r="CI19" i="1183"/>
  <c r="BY20" i="1182"/>
  <c r="BT20" i="1182"/>
  <c r="BO20" i="1182"/>
  <c r="AS18" i="1180"/>
  <c r="P18" i="1180"/>
  <c r="AE18" i="1180"/>
  <c r="A18" i="1180"/>
  <c r="AN18" i="1180"/>
  <c r="AT18" i="1180" s="1"/>
  <c r="V18" i="1180"/>
  <c r="AJ18" i="1180"/>
  <c r="AN19" i="1180"/>
  <c r="BF18" i="1180"/>
  <c r="AA18" i="1180"/>
  <c r="BY22" i="1177"/>
  <c r="BT22" i="1177"/>
  <c r="BO22" i="1177"/>
  <c r="BY21" i="1185"/>
  <c r="BT21" i="1185"/>
  <c r="BO21" i="1185"/>
  <c r="BO24" i="1180"/>
  <c r="BT24" i="1180"/>
  <c r="BY24" i="1180"/>
  <c r="AQ15" i="1174"/>
  <c r="AQ14" i="1174"/>
  <c r="AQ12" i="1174"/>
  <c r="AQ13" i="1174"/>
  <c r="AQ7" i="1164"/>
  <c r="AQ9" i="1164"/>
  <c r="AQ8" i="1164"/>
  <c r="CM7" i="1164"/>
  <c r="T28" i="1179"/>
  <c r="BL28" i="1179"/>
  <c r="AZ28" i="1179"/>
  <c r="AY28" i="1179"/>
  <c r="AQ28" i="1179"/>
  <c r="AT28" i="1179"/>
  <c r="A28" i="1179"/>
  <c r="AP28" i="1179"/>
  <c r="AB28" i="1179"/>
  <c r="AH28" i="1179"/>
  <c r="AK28" i="1179"/>
  <c r="AG28" i="1179"/>
  <c r="AG29" i="1183"/>
  <c r="AZ29" i="1183"/>
  <c r="AT29" i="1183"/>
  <c r="AQ29" i="1183"/>
  <c r="AB29" i="1183"/>
  <c r="AP29" i="1183"/>
  <c r="BL29" i="1183"/>
  <c r="T29" i="1183"/>
  <c r="AY29" i="1183"/>
  <c r="AH29" i="1183"/>
  <c r="AK29" i="1183"/>
  <c r="AT35" i="1183"/>
  <c r="AB35" i="1183"/>
  <c r="AQ35" i="1183"/>
  <c r="AH35" i="1183"/>
  <c r="AY35" i="1183"/>
  <c r="AK35" i="1183"/>
  <c r="AZ35" i="1183"/>
  <c r="BL35" i="1183"/>
  <c r="AP35" i="1183"/>
  <c r="T35" i="1183"/>
  <c r="AG35" i="1183"/>
  <c r="AP34" i="1187"/>
  <c r="AT34" i="1187"/>
  <c r="BL34" i="1187"/>
  <c r="AQ34" i="1187"/>
  <c r="AY34" i="1187"/>
  <c r="AZ34" i="1187"/>
  <c r="AB34" i="1187"/>
  <c r="T34" i="1187"/>
  <c r="AK34" i="1187"/>
  <c r="A34" i="1187"/>
  <c r="AH34" i="1187"/>
  <c r="AG34" i="1187"/>
  <c r="AE19" i="1173"/>
  <c r="CM18" i="1173"/>
  <c r="AJ11" i="1176"/>
  <c r="AA11" i="1176"/>
  <c r="V11" i="1176"/>
  <c r="BF11" i="1176"/>
  <c r="A11" i="1176"/>
  <c r="AS11" i="1176"/>
  <c r="AN11" i="1176"/>
  <c r="AE11" i="1176"/>
  <c r="CI13" i="1187"/>
  <c r="CI14" i="1187"/>
  <c r="CI12" i="1187"/>
  <c r="A8" i="1186"/>
  <c r="AE8" i="1186"/>
  <c r="AK8" i="1186" s="1"/>
  <c r="AA8" i="1186"/>
  <c r="AJ8" i="1186"/>
  <c r="AN8" i="1186"/>
  <c r="AT8" i="1186" s="1"/>
  <c r="P8" i="1186"/>
  <c r="BF8" i="1186"/>
  <c r="AS8" i="1186"/>
  <c r="V8" i="1186"/>
  <c r="AB8" i="1186" s="1"/>
  <c r="A13" i="1181"/>
  <c r="AN13" i="1181"/>
  <c r="P13" i="1181"/>
  <c r="BF13" i="1181"/>
  <c r="V13" i="1181"/>
  <c r="AA13" i="1181"/>
  <c r="AS13" i="1181"/>
  <c r="AE13" i="1181"/>
  <c r="AJ13" i="1181"/>
  <c r="A9" i="1179"/>
  <c r="AS9" i="1179"/>
  <c r="BF9" i="1179"/>
  <c r="P9" i="1179"/>
  <c r="V9" i="1179"/>
  <c r="AJ9" i="1179"/>
  <c r="AA9" i="1179"/>
  <c r="AN9" i="1179"/>
  <c r="AE9" i="1179"/>
  <c r="BT9" i="1177"/>
  <c r="BY9" i="1177"/>
  <c r="BO9" i="1177"/>
  <c r="BT9" i="1186"/>
  <c r="BY9" i="1186"/>
  <c r="BO9" i="1186"/>
  <c r="BY8" i="1183"/>
  <c r="BO8" i="1183"/>
  <c r="BT8" i="1183"/>
  <c r="BO14" i="1181"/>
  <c r="BT14" i="1181"/>
  <c r="BY14" i="1181"/>
  <c r="CI13" i="1178"/>
  <c r="CI12" i="1178"/>
  <c r="CI14" i="1178"/>
  <c r="BY8" i="1178"/>
  <c r="BO8" i="1178"/>
  <c r="BT8" i="1178"/>
  <c r="BF11" i="1177"/>
  <c r="AE11" i="1177"/>
  <c r="V11" i="1177"/>
  <c r="AJ11" i="1177"/>
  <c r="AN11" i="1177"/>
  <c r="AT11" i="1177" s="1"/>
  <c r="A11" i="1177"/>
  <c r="AA11" i="1177"/>
  <c r="AS11" i="1177"/>
  <c r="BY13" i="1178"/>
  <c r="BT13" i="1178"/>
  <c r="BO13" i="1178"/>
  <c r="CI11" i="1178"/>
  <c r="CI10" i="1178"/>
  <c r="CI9" i="1178"/>
  <c r="AE7" i="1175"/>
  <c r="AE8" i="1175"/>
  <c r="AE9" i="1175"/>
  <c r="AT40" i="1186"/>
  <c r="AL40" i="1186"/>
  <c r="AS40" i="1186"/>
  <c r="T41" i="1176"/>
  <c r="S41" i="1176"/>
  <c r="BU41" i="1176"/>
  <c r="L41" i="1176"/>
  <c r="D41" i="1176"/>
  <c r="A41" i="1176" s="1"/>
  <c r="BL41" i="1176"/>
  <c r="T40" i="1182"/>
  <c r="BU40" i="1182"/>
  <c r="D40" i="1182"/>
  <c r="A40" i="1182" s="1"/>
  <c r="BL40" i="1182"/>
  <c r="S40" i="1182"/>
  <c r="L40" i="1182"/>
  <c r="AT40" i="1185"/>
  <c r="AS40" i="1185"/>
  <c r="AL40" i="1185"/>
  <c r="AY40" i="1178"/>
  <c r="BF40" i="1178"/>
  <c r="BG40" i="1178"/>
  <c r="BG41" i="1183"/>
  <c r="AY41" i="1183"/>
  <c r="BF41" i="1183"/>
  <c r="BY18" i="1181"/>
  <c r="BO18" i="1181"/>
  <c r="BT18" i="1181"/>
  <c r="AE24" i="1185"/>
  <c r="BF24" i="1185"/>
  <c r="V24" i="1185"/>
  <c r="AS24" i="1185"/>
  <c r="AN24" i="1185"/>
  <c r="P24" i="1185"/>
  <c r="AA24" i="1185"/>
  <c r="AJ24" i="1185"/>
  <c r="A24" i="1185"/>
  <c r="CI23" i="1185"/>
  <c r="AT22" i="1185" s="1"/>
  <c r="CI21" i="1185"/>
  <c r="CI22" i="1185"/>
  <c r="T28" i="1185"/>
  <c r="AG28" i="1185"/>
  <c r="AZ28" i="1185"/>
  <c r="AB28" i="1185"/>
  <c r="AY28" i="1185"/>
  <c r="BL28" i="1185"/>
  <c r="AP28" i="1185"/>
  <c r="A28" i="1185"/>
  <c r="AQ28" i="1185"/>
  <c r="AH28" i="1185"/>
  <c r="AT28" i="1185"/>
  <c r="AK28" i="1185"/>
  <c r="V20" i="1185"/>
  <c r="AE20" i="1185"/>
  <c r="P20" i="1185"/>
  <c r="P21" i="1185"/>
  <c r="BF20" i="1185"/>
  <c r="AA20" i="1185"/>
  <c r="A20" i="1185"/>
  <c r="AS20" i="1185"/>
  <c r="AJ20" i="1185"/>
  <c r="AN20" i="1185"/>
  <c r="CM12" i="1168"/>
  <c r="AE14" i="1168"/>
  <c r="AE12" i="1168"/>
  <c r="AE15" i="1168"/>
  <c r="AE13" i="1168"/>
  <c r="AQ14" i="1164"/>
  <c r="AQ15" i="1164"/>
  <c r="AQ13" i="1164"/>
  <c r="AQ12" i="1164"/>
  <c r="BF22" i="1181"/>
  <c r="V22" i="1181"/>
  <c r="AN22" i="1181"/>
  <c r="P22" i="1181"/>
  <c r="AA22" i="1181"/>
  <c r="AJ22" i="1181"/>
  <c r="A22" i="1181"/>
  <c r="AE22" i="1181"/>
  <c r="AS22" i="1181"/>
  <c r="AE24" i="1179"/>
  <c r="AT24" i="1179"/>
  <c r="A24" i="1179"/>
  <c r="AJ24" i="1179"/>
  <c r="AK24" i="1179"/>
  <c r="V24" i="1179"/>
  <c r="AB24" i="1179"/>
  <c r="AN24" i="1179"/>
  <c r="AA24" i="1179"/>
  <c r="BF24" i="1179"/>
  <c r="AS24" i="1179"/>
  <c r="P24" i="1179"/>
  <c r="AN23" i="1176"/>
  <c r="V23" i="1176"/>
  <c r="AK23" i="1176"/>
  <c r="AS23" i="1176"/>
  <c r="AB23" i="1176"/>
  <c r="BF23" i="1176"/>
  <c r="AA23" i="1176"/>
  <c r="AJ23" i="1176"/>
  <c r="AT23" i="1176"/>
  <c r="A23" i="1176"/>
  <c r="AE23" i="1176"/>
  <c r="P23" i="1176"/>
  <c r="V20" i="1187"/>
  <c r="P20" i="1187"/>
  <c r="AS20" i="1187"/>
  <c r="AB20" i="1187"/>
  <c r="P21" i="1187"/>
  <c r="AE20" i="1187"/>
  <c r="AN20" i="1187"/>
  <c r="AK20" i="1187"/>
  <c r="BF20" i="1187"/>
  <c r="AA20" i="1187"/>
  <c r="AT20" i="1187"/>
  <c r="A20" i="1187"/>
  <c r="AJ20" i="1187"/>
  <c r="AE19" i="1185"/>
  <c r="AJ19" i="1185"/>
  <c r="AA19" i="1185"/>
  <c r="P19" i="1185"/>
  <c r="AS19" i="1185"/>
  <c r="BF19" i="1185"/>
  <c r="A19" i="1185"/>
  <c r="V19" i="1185"/>
  <c r="BY22" i="1184"/>
  <c r="BT22" i="1184"/>
  <c r="BO22" i="1184"/>
  <c r="BY22" i="1183"/>
  <c r="BT22" i="1183"/>
  <c r="BO22" i="1183"/>
  <c r="BF22" i="1180"/>
  <c r="AA22" i="1180"/>
  <c r="V22" i="1180"/>
  <c r="AB22" i="1180" s="1"/>
  <c r="AS22" i="1180"/>
  <c r="P22" i="1180"/>
  <c r="AE22" i="1180"/>
  <c r="AN22" i="1180"/>
  <c r="A22" i="1180"/>
  <c r="AJ22" i="1180"/>
  <c r="AE24" i="1178"/>
  <c r="AA24" i="1178"/>
  <c r="AS24" i="1178"/>
  <c r="V24" i="1178"/>
  <c r="A24" i="1178"/>
  <c r="BF24" i="1178"/>
  <c r="AN24" i="1178"/>
  <c r="AB24" i="1178"/>
  <c r="AK24" i="1178"/>
  <c r="AT24" i="1178"/>
  <c r="AJ24" i="1178"/>
  <c r="P24" i="1178"/>
  <c r="BY19" i="1178"/>
  <c r="BT19" i="1178"/>
  <c r="BO19" i="1178"/>
  <c r="AS18" i="1186"/>
  <c r="AE18" i="1186"/>
  <c r="AA18" i="1186"/>
  <c r="AN18" i="1186"/>
  <c r="AJ18" i="1186"/>
  <c r="P18" i="1186"/>
  <c r="AB18" i="1186"/>
  <c r="AT18" i="1186"/>
  <c r="A18" i="1186"/>
  <c r="BF18" i="1186"/>
  <c r="V18" i="1186"/>
  <c r="AN19" i="1186"/>
  <c r="AK18" i="1186"/>
  <c r="AN23" i="1186"/>
  <c r="AB23" i="1186"/>
  <c r="BF23" i="1186"/>
  <c r="AA23" i="1186"/>
  <c r="P23" i="1186"/>
  <c r="AS23" i="1186"/>
  <c r="AT23" i="1186"/>
  <c r="A23" i="1186"/>
  <c r="AE23" i="1186"/>
  <c r="AJ23" i="1186"/>
  <c r="AK23" i="1186"/>
  <c r="V23" i="1186"/>
  <c r="BY18" i="1186"/>
  <c r="BT18" i="1186"/>
  <c r="BO18" i="1186"/>
  <c r="CI22" i="1181"/>
  <c r="CI23" i="1181"/>
  <c r="CI21" i="1181"/>
  <c r="AB24" i="1181" s="1"/>
  <c r="BC13" i="1174"/>
  <c r="BC12" i="1174"/>
  <c r="BC14" i="1174"/>
  <c r="BC15" i="1174"/>
  <c r="BC8" i="1165"/>
  <c r="BC7" i="1165"/>
  <c r="BC9" i="1165"/>
  <c r="T28" i="1180"/>
  <c r="AB28" i="1180"/>
  <c r="BL28" i="1180"/>
  <c r="AZ28" i="1180"/>
  <c r="AH28" i="1180"/>
  <c r="A28" i="1180"/>
  <c r="AK28" i="1180"/>
  <c r="AY28" i="1180"/>
  <c r="AP28" i="1180"/>
  <c r="AG28" i="1180"/>
  <c r="AT28" i="1180"/>
  <c r="AQ28" i="1180"/>
  <c r="AP30" i="1180"/>
  <c r="BL30" i="1180"/>
  <c r="AY30" i="1180"/>
  <c r="AH30" i="1180"/>
  <c r="AZ30" i="1180"/>
  <c r="AQ30" i="1180"/>
  <c r="T30" i="1180"/>
  <c r="AB30" i="1180"/>
  <c r="AG30" i="1180"/>
  <c r="AT30" i="1180"/>
  <c r="AK30" i="1180"/>
  <c r="AG29" i="1179"/>
  <c r="AH29" i="1179"/>
  <c r="AP29" i="1179"/>
  <c r="T29" i="1179"/>
  <c r="AZ29" i="1179"/>
  <c r="AK29" i="1179"/>
  <c r="BL29" i="1179"/>
  <c r="AB29" i="1179"/>
  <c r="AT29" i="1179"/>
  <c r="AQ29" i="1179"/>
  <c r="AY29" i="1179"/>
  <c r="CM7" i="1169"/>
  <c r="AQ8" i="1169"/>
  <c r="AQ7" i="1169"/>
  <c r="AQ9" i="1169"/>
  <c r="AT35" i="1185"/>
  <c r="BL35" i="1185"/>
  <c r="AG35" i="1185"/>
  <c r="AH35" i="1185"/>
  <c r="AY35" i="1185"/>
  <c r="AZ35" i="1185"/>
  <c r="T35" i="1185"/>
  <c r="AQ35" i="1185"/>
  <c r="AK35" i="1185"/>
  <c r="AP35" i="1185"/>
  <c r="AB35" i="1185"/>
  <c r="AT35" i="1184"/>
  <c r="T35" i="1184"/>
  <c r="BL35" i="1184"/>
  <c r="AY35" i="1184"/>
  <c r="AZ35" i="1184"/>
  <c r="AB35" i="1184"/>
  <c r="AQ35" i="1184"/>
  <c r="AG35" i="1184"/>
  <c r="AH35" i="1184"/>
  <c r="AK35" i="1184"/>
  <c r="AP35" i="1184"/>
  <c r="AE7" i="1173"/>
  <c r="AE8" i="1173"/>
  <c r="AE9" i="1173"/>
  <c r="A8" i="1177"/>
  <c r="V8" i="1177"/>
  <c r="BF8" i="1177"/>
  <c r="AA8" i="1177"/>
  <c r="AN8" i="1177"/>
  <c r="AT8" i="1177" s="1"/>
  <c r="P8" i="1177"/>
  <c r="AE8" i="1177"/>
  <c r="AJ8" i="1177"/>
  <c r="AS8" i="1177"/>
  <c r="A8" i="1176"/>
  <c r="AE8" i="1176"/>
  <c r="V8" i="1176"/>
  <c r="AN8" i="1176"/>
  <c r="AS8" i="1176"/>
  <c r="AA8" i="1176"/>
  <c r="BF8" i="1176"/>
  <c r="AJ8" i="1176"/>
  <c r="P8" i="1176"/>
  <c r="CI14" i="1186"/>
  <c r="CI12" i="1186"/>
  <c r="AB13" i="1186" s="1"/>
  <c r="CI13" i="1186"/>
  <c r="CI10" i="1181"/>
  <c r="CI9" i="1181"/>
  <c r="AB10" i="1181" s="1"/>
  <c r="CI11" i="1181"/>
  <c r="AT11" i="1181" s="1"/>
  <c r="A13" i="1179"/>
  <c r="P13" i="1179"/>
  <c r="AE13" i="1179"/>
  <c r="AN13" i="1179"/>
  <c r="AJ13" i="1179"/>
  <c r="BF13" i="1179"/>
  <c r="V13" i="1179"/>
  <c r="AS13" i="1179"/>
  <c r="AA13" i="1179"/>
  <c r="BF14" i="1186"/>
  <c r="V14" i="1186"/>
  <c r="P14" i="1186"/>
  <c r="A14" i="1186"/>
  <c r="AE14" i="1186"/>
  <c r="AA14" i="1186"/>
  <c r="AN14" i="1186"/>
  <c r="AS14" i="1186"/>
  <c r="AJ14" i="1186"/>
  <c r="A9" i="1184"/>
  <c r="BF9" i="1184"/>
  <c r="AS9" i="1184"/>
  <c r="P9" i="1184"/>
  <c r="AA9" i="1184"/>
  <c r="AJ9" i="1184"/>
  <c r="V9" i="1184"/>
  <c r="AN9" i="1184"/>
  <c r="AE9" i="1184"/>
  <c r="A10" i="1179"/>
  <c r="AA10" i="1179"/>
  <c r="AS10" i="1179"/>
  <c r="AN10" i="1179"/>
  <c r="AJ10" i="1179"/>
  <c r="P10" i="1179"/>
  <c r="V10" i="1179"/>
  <c r="P11" i="1179"/>
  <c r="BF10" i="1179"/>
  <c r="AE10" i="1179"/>
  <c r="A9" i="1178"/>
  <c r="AN9" i="1178"/>
  <c r="AA9" i="1178"/>
  <c r="AE9" i="1178"/>
  <c r="AS9" i="1178"/>
  <c r="BF9" i="1178"/>
  <c r="AJ9" i="1178"/>
  <c r="V9" i="1178"/>
  <c r="P9" i="1178"/>
  <c r="BF11" i="1179"/>
  <c r="AA11" i="1179"/>
  <c r="A11" i="1179"/>
  <c r="V11" i="1179"/>
  <c r="AE11" i="1179"/>
  <c r="AS11" i="1179"/>
  <c r="AN11" i="1179"/>
  <c r="AJ11" i="1179"/>
  <c r="AS14" i="1178"/>
  <c r="A14" i="1178"/>
  <c r="BF14" i="1178"/>
  <c r="AE14" i="1178"/>
  <c r="AA14" i="1178"/>
  <c r="V14" i="1178"/>
  <c r="AJ14" i="1178"/>
  <c r="P14" i="1178"/>
  <c r="AN14" i="1178"/>
  <c r="V10" i="1178"/>
  <c r="P11" i="1178"/>
  <c r="AA10" i="1178"/>
  <c r="P10" i="1178"/>
  <c r="AS10" i="1178"/>
  <c r="BF10" i="1178"/>
  <c r="AN10" i="1178"/>
  <c r="AJ10" i="1178"/>
  <c r="A10" i="1178"/>
  <c r="AE10" i="1178"/>
  <c r="AQ12" i="1173"/>
  <c r="AQ13" i="1173"/>
  <c r="AQ14" i="1173"/>
  <c r="AQ15" i="1173"/>
  <c r="AF40" i="1187"/>
  <c r="Y40" i="1187"/>
  <c r="AG40" i="1187"/>
  <c r="AG40" i="1179"/>
  <c r="AF40" i="1179"/>
  <c r="Y40" i="1179"/>
  <c r="T40" i="1183"/>
  <c r="D40" i="1183"/>
  <c r="A40" i="1183" s="1"/>
  <c r="BL40" i="1183"/>
  <c r="S40" i="1183"/>
  <c r="BU40" i="1183"/>
  <c r="L40" i="1183"/>
  <c r="BG40" i="1176"/>
  <c r="BF40" i="1176"/>
  <c r="AY40" i="1176"/>
  <c r="AT40" i="1181"/>
  <c r="AS40" i="1181"/>
  <c r="AL40" i="1181"/>
  <c r="AT40" i="1184"/>
  <c r="AL40" i="1184"/>
  <c r="AS40" i="1184"/>
  <c r="AN23" i="1187"/>
  <c r="AB23" i="1187"/>
  <c r="AA23" i="1187"/>
  <c r="AK23" i="1187"/>
  <c r="V23" i="1187"/>
  <c r="AJ23" i="1187"/>
  <c r="AS23" i="1187"/>
  <c r="AT23" i="1187"/>
  <c r="AE23" i="1187"/>
  <c r="A23" i="1187"/>
  <c r="P23" i="1187"/>
  <c r="BF23" i="1187"/>
  <c r="T28" i="1187"/>
  <c r="A28" i="1187"/>
  <c r="AQ28" i="1187"/>
  <c r="AH28" i="1187"/>
  <c r="AK28" i="1187"/>
  <c r="AY28" i="1187"/>
  <c r="AZ28" i="1187"/>
  <c r="BL28" i="1187"/>
  <c r="AT28" i="1187"/>
  <c r="AG28" i="1187"/>
  <c r="AB28" i="1187"/>
  <c r="AP28" i="1187"/>
  <c r="AT40" i="1176"/>
  <c r="AS40" i="1176"/>
  <c r="AL40" i="1176"/>
  <c r="BC9" i="1171"/>
  <c r="BC8" i="1171"/>
  <c r="BC7" i="1171"/>
  <c r="AE14" i="1164"/>
  <c r="CM12" i="1164"/>
  <c r="AE15" i="1164"/>
  <c r="AE13" i="1164"/>
  <c r="AE12" i="1164"/>
  <c r="CI20" i="1182"/>
  <c r="CI19" i="1182"/>
  <c r="AK19" i="1182" s="1"/>
  <c r="CI18" i="1182"/>
  <c r="BY20" i="1180"/>
  <c r="BO20" i="1180"/>
  <c r="BT20" i="1180"/>
  <c r="BY20" i="1177"/>
  <c r="BT20" i="1177"/>
  <c r="BO20" i="1177"/>
  <c r="BY24" i="1187"/>
  <c r="BO24" i="1187"/>
  <c r="BT24" i="1187"/>
  <c r="AN23" i="1184"/>
  <c r="V23" i="1184"/>
  <c r="AS23" i="1184"/>
  <c r="AJ23" i="1184"/>
  <c r="A23" i="1184"/>
  <c r="P23" i="1184"/>
  <c r="AE23" i="1184"/>
  <c r="BF23" i="1184"/>
  <c r="AA23" i="1184"/>
  <c r="AE19" i="1183"/>
  <c r="P19" i="1183"/>
  <c r="V19" i="1183"/>
  <c r="AA19" i="1183"/>
  <c r="A19" i="1183"/>
  <c r="BF19" i="1183"/>
  <c r="AS19" i="1183"/>
  <c r="AJ19" i="1183"/>
  <c r="AN23" i="1177"/>
  <c r="AJ23" i="1177"/>
  <c r="V23" i="1177"/>
  <c r="AS23" i="1177"/>
  <c r="AB23" i="1177"/>
  <c r="AA23" i="1177"/>
  <c r="AE23" i="1177"/>
  <c r="BF23" i="1177"/>
  <c r="P23" i="1177"/>
  <c r="AT23" i="1177"/>
  <c r="AK23" i="1177"/>
  <c r="A23" i="1177"/>
  <c r="BT22" i="1186"/>
  <c r="BY22" i="1186"/>
  <c r="BO22" i="1186"/>
  <c r="BY18" i="1182"/>
  <c r="BO18" i="1182"/>
  <c r="BT18" i="1182"/>
  <c r="CM22" i="1167"/>
  <c r="AE23" i="1167"/>
  <c r="AP30" i="1181"/>
  <c r="T30" i="1181"/>
  <c r="AK30" i="1181"/>
  <c r="AG30" i="1181"/>
  <c r="AB30" i="1181"/>
  <c r="AT30" i="1181"/>
  <c r="AH30" i="1181"/>
  <c r="AQ30" i="1181"/>
  <c r="AY30" i="1181"/>
  <c r="AZ30" i="1181"/>
  <c r="BL30" i="1181"/>
  <c r="AG29" i="1186"/>
  <c r="T29" i="1186"/>
  <c r="AY29" i="1186"/>
  <c r="AZ29" i="1186"/>
  <c r="AH29" i="1186"/>
  <c r="BL29" i="1186"/>
  <c r="AQ29" i="1186"/>
  <c r="AK29" i="1186"/>
  <c r="AT29" i="1186"/>
  <c r="AB29" i="1186"/>
  <c r="AP29" i="1186"/>
  <c r="T28" i="1181"/>
  <c r="AK28" i="1181"/>
  <c r="AB28" i="1181"/>
  <c r="BL28" i="1181"/>
  <c r="AG28" i="1181"/>
  <c r="AY28" i="1181"/>
  <c r="AH28" i="1181"/>
  <c r="AZ28" i="1181"/>
  <c r="A28" i="1181"/>
  <c r="AQ28" i="1181"/>
  <c r="AT28" i="1181"/>
  <c r="AP28" i="1181"/>
  <c r="BY12" i="1177"/>
  <c r="BO12" i="1177"/>
  <c r="BT12" i="1177"/>
  <c r="CI11" i="1187"/>
  <c r="CI9" i="1187"/>
  <c r="CI10" i="1187"/>
  <c r="BY12" i="1182"/>
  <c r="BT12" i="1182"/>
  <c r="BO12" i="1182"/>
  <c r="CI11" i="1180"/>
  <c r="AT8" i="1180" s="1"/>
  <c r="CI9" i="1180"/>
  <c r="CI10" i="1180"/>
  <c r="AK8" i="1180" s="1"/>
  <c r="BY10" i="1187"/>
  <c r="BO10" i="1187"/>
  <c r="BT10" i="1187"/>
  <c r="CI12" i="1184"/>
  <c r="AB14" i="1184" s="1"/>
  <c r="CI14" i="1184"/>
  <c r="CI13" i="1184"/>
  <c r="AJ14" i="1182"/>
  <c r="V14" i="1182"/>
  <c r="AB14" i="1182" s="1"/>
  <c r="AA14" i="1182"/>
  <c r="AN14" i="1182"/>
  <c r="AT14" i="1182" s="1"/>
  <c r="AE14" i="1182"/>
  <c r="AK14" i="1182" s="1"/>
  <c r="AS14" i="1182"/>
  <c r="BF14" i="1182"/>
  <c r="A14" i="1182"/>
  <c r="P14" i="1182"/>
  <c r="AE11" i="1180"/>
  <c r="AS11" i="1180"/>
  <c r="A11" i="1180"/>
  <c r="BF11" i="1180"/>
  <c r="AA11" i="1180"/>
  <c r="V11" i="1180"/>
  <c r="AN11" i="1180"/>
  <c r="AJ11" i="1180"/>
  <c r="BO14" i="1179"/>
  <c r="BT14" i="1179"/>
  <c r="BY14" i="1179"/>
  <c r="BF13" i="1178"/>
  <c r="A13" i="1178"/>
  <c r="AJ13" i="1178"/>
  <c r="AN13" i="1178"/>
  <c r="AA13" i="1178"/>
  <c r="V13" i="1178"/>
  <c r="AE13" i="1178"/>
  <c r="AS13" i="1178"/>
  <c r="P13" i="1178"/>
  <c r="BY10" i="1179"/>
  <c r="BT10" i="1179"/>
  <c r="BO10" i="1179"/>
  <c r="AE14" i="1173"/>
  <c r="AE15" i="1173"/>
  <c r="AE12" i="1173"/>
  <c r="CM12" i="1173"/>
  <c r="AE13" i="1173"/>
  <c r="AY40" i="1177"/>
  <c r="BG40" i="1177"/>
  <c r="BF40" i="1177"/>
  <c r="AS41" i="1180"/>
  <c r="AT41" i="1180"/>
  <c r="AL41" i="1180"/>
  <c r="AF40" i="1185"/>
  <c r="Y40" i="1185"/>
  <c r="AG40" i="1185"/>
  <c r="AT40" i="1178"/>
  <c r="AS40" i="1178"/>
  <c r="AL40" i="1178"/>
  <c r="AS41" i="1182"/>
  <c r="AT41" i="1182"/>
  <c r="AL41" i="1182"/>
  <c r="T41" i="1186"/>
  <c r="BL41" i="1186"/>
  <c r="S41" i="1186"/>
  <c r="D41" i="1186"/>
  <c r="A41" i="1186" s="1"/>
  <c r="L41" i="1186"/>
  <c r="BU41" i="1186"/>
  <c r="L91" i="1073"/>
  <c r="A91" i="1073"/>
  <c r="L90" i="1073"/>
  <c r="D90" i="1073"/>
  <c r="A90" i="1073" s="1"/>
  <c r="V69" i="1073"/>
  <c r="AE69" i="1073"/>
  <c r="V73" i="1073"/>
  <c r="AE73" i="1073"/>
  <c r="AN73" i="1073"/>
  <c r="AE70" i="1073"/>
  <c r="AN70" i="1073"/>
  <c r="V70" i="1073"/>
  <c r="AN71" i="1073"/>
  <c r="AE71" i="1073"/>
  <c r="V71" i="1073"/>
  <c r="AT84" i="1073"/>
  <c r="AB84" i="1073"/>
  <c r="T84" i="1073"/>
  <c r="AE68" i="1073"/>
  <c r="AN69" i="1073"/>
  <c r="AN68" i="1073"/>
  <c r="V68" i="1073"/>
  <c r="AN74" i="1073"/>
  <c r="V74" i="1073"/>
  <c r="V72" i="1073"/>
  <c r="AN72" i="1073"/>
  <c r="AE72" i="1073"/>
  <c r="T78" i="1073"/>
  <c r="AK78" i="1073"/>
  <c r="AB78" i="1073"/>
  <c r="AT78" i="1073"/>
  <c r="BO60" i="1073"/>
  <c r="BY60" i="1073"/>
  <c r="BO63" i="1073"/>
  <c r="BY63" i="1073"/>
  <c r="BY58" i="1073"/>
  <c r="BO58" i="1073"/>
  <c r="BY61" i="1073"/>
  <c r="BO61" i="1073"/>
  <c r="BO70" i="1073"/>
  <c r="BY70" i="1073"/>
  <c r="BO64" i="1073"/>
  <c r="BY64" i="1073"/>
  <c r="BO74" i="1073"/>
  <c r="BY74" i="1073"/>
  <c r="BO73" i="1073"/>
  <c r="BY73" i="1073"/>
  <c r="BO69" i="1073"/>
  <c r="BY69" i="1073"/>
  <c r="BY62" i="1073"/>
  <c r="BO62" i="1073"/>
  <c r="BO72" i="1073"/>
  <c r="BY72" i="1073"/>
  <c r="BO71" i="1073"/>
  <c r="BY71" i="1073"/>
  <c r="BY68" i="1073"/>
  <c r="BO68" i="1073"/>
  <c r="BY59" i="1073"/>
  <c r="BO59" i="1073"/>
  <c r="T90" i="1073"/>
  <c r="BL90" i="1073"/>
  <c r="BU90" i="1073"/>
  <c r="S90" i="1073"/>
  <c r="CI72" i="1073"/>
  <c r="CI73" i="1073"/>
  <c r="CI71" i="1073"/>
  <c r="AQ14" i="1073"/>
  <c r="AQ12" i="1073"/>
  <c r="AQ15" i="1073"/>
  <c r="AQ13" i="1073"/>
  <c r="BC7" i="1073"/>
  <c r="BC8" i="1073"/>
  <c r="BC9" i="1073"/>
  <c r="BF64" i="1073"/>
  <c r="A64" i="1073"/>
  <c r="AS64" i="1073"/>
  <c r="AT64" i="1073"/>
  <c r="AB64" i="1073"/>
  <c r="P64" i="1073"/>
  <c r="AK64" i="1073"/>
  <c r="AN64" i="1073"/>
  <c r="V64" i="1073"/>
  <c r="AA64" i="1073"/>
  <c r="AJ64" i="1073"/>
  <c r="AE64" i="1073"/>
  <c r="BF72" i="1073"/>
  <c r="AT72" i="1073"/>
  <c r="AA72" i="1073"/>
  <c r="AS72" i="1073"/>
  <c r="AK72" i="1073"/>
  <c r="A72" i="1073"/>
  <c r="AJ72" i="1073"/>
  <c r="P72" i="1073"/>
  <c r="AB72" i="1073"/>
  <c r="AE15" i="1073"/>
  <c r="AE12" i="1073"/>
  <c r="CM12" i="1073"/>
  <c r="AE13" i="1073"/>
  <c r="AE14" i="1073"/>
  <c r="AZ78" i="1073"/>
  <c r="AH78" i="1073"/>
  <c r="AY78" i="1073"/>
  <c r="BL78" i="1073"/>
  <c r="AG78" i="1073"/>
  <c r="A78" i="1073"/>
  <c r="AP78" i="1073"/>
  <c r="AQ78" i="1073"/>
  <c r="CM7" i="1073"/>
  <c r="AQ8" i="1073"/>
  <c r="AQ9" i="1073"/>
  <c r="AQ7" i="1073"/>
  <c r="A63" i="1073"/>
  <c r="AT63" i="1073"/>
  <c r="AN63" i="1073"/>
  <c r="AK63" i="1073"/>
  <c r="AB63" i="1073"/>
  <c r="AA63" i="1073"/>
  <c r="P63" i="1073"/>
  <c r="AE63" i="1073"/>
  <c r="BF63" i="1073"/>
  <c r="AJ63" i="1073"/>
  <c r="AS63" i="1073"/>
  <c r="V63" i="1073"/>
  <c r="AG79" i="1073"/>
  <c r="AP79" i="1073"/>
  <c r="AY79" i="1073"/>
  <c r="AB79" i="1073"/>
  <c r="T79" i="1073"/>
  <c r="AH79" i="1073"/>
  <c r="BL79" i="1073"/>
  <c r="AK79" i="1073"/>
  <c r="AQ79" i="1073"/>
  <c r="AZ79" i="1073"/>
  <c r="AT79" i="1073"/>
  <c r="BT68" i="1073"/>
  <c r="A58" i="1073"/>
  <c r="AN58" i="1073"/>
  <c r="AK58" i="1073"/>
  <c r="AB58" i="1073"/>
  <c r="BF58" i="1073"/>
  <c r="AE58" i="1073"/>
  <c r="AJ58" i="1073"/>
  <c r="P58" i="1073"/>
  <c r="AS58" i="1073"/>
  <c r="AT58" i="1073"/>
  <c r="V58" i="1073"/>
  <c r="AA58" i="1073"/>
  <c r="BT59" i="1073"/>
  <c r="AP80" i="1073"/>
  <c r="AY80" i="1073"/>
  <c r="AZ80" i="1073"/>
  <c r="AK80" i="1073"/>
  <c r="AG80" i="1073"/>
  <c r="AH80" i="1073"/>
  <c r="AB80" i="1073"/>
  <c r="T80" i="1073"/>
  <c r="AT80" i="1073"/>
  <c r="AQ80" i="1073"/>
  <c r="BL80" i="1073"/>
  <c r="CI70" i="1073"/>
  <c r="CI69" i="1073"/>
  <c r="CI68" i="1073"/>
  <c r="BT61" i="1073"/>
  <c r="BT72" i="1073"/>
  <c r="BT60" i="1073"/>
  <c r="AS69" i="1073"/>
  <c r="AB69" i="1073"/>
  <c r="AA69" i="1073"/>
  <c r="AK69" i="1073"/>
  <c r="P69" i="1073"/>
  <c r="AT69" i="1073"/>
  <c r="AJ69" i="1073"/>
  <c r="BF69" i="1073"/>
  <c r="A69" i="1073"/>
  <c r="BT63" i="1073"/>
  <c r="BT58" i="1073"/>
  <c r="BT74" i="1073"/>
  <c r="BF73" i="1073"/>
  <c r="AK73" i="1073"/>
  <c r="AT73" i="1073"/>
  <c r="AJ73" i="1073"/>
  <c r="AB73" i="1073"/>
  <c r="AS73" i="1073"/>
  <c r="A73" i="1073"/>
  <c r="AA73" i="1073"/>
  <c r="P73" i="1073"/>
  <c r="CI61" i="1073"/>
  <c r="CI60" i="1073"/>
  <c r="CI59" i="1073"/>
  <c r="AK61" i="1073"/>
  <c r="AA61" i="1073"/>
  <c r="AB61" i="1073"/>
  <c r="AT61" i="1073"/>
  <c r="AE61" i="1073"/>
  <c r="V61" i="1073"/>
  <c r="AJ61" i="1073"/>
  <c r="A61" i="1073"/>
  <c r="AN61" i="1073"/>
  <c r="BF61" i="1073"/>
  <c r="AS61" i="1073"/>
  <c r="T91" i="1073"/>
  <c r="BU91" i="1073"/>
  <c r="BL91" i="1073"/>
  <c r="S91" i="1073"/>
  <c r="AK71" i="1073"/>
  <c r="A71" i="1073"/>
  <c r="AJ71" i="1073"/>
  <c r="BF71" i="1073"/>
  <c r="AS71" i="1073"/>
  <c r="AB71" i="1073"/>
  <c r="AA71" i="1073"/>
  <c r="AT71" i="1073"/>
  <c r="P70" i="1073"/>
  <c r="AB70" i="1073"/>
  <c r="P71" i="1073"/>
  <c r="BF70" i="1073"/>
  <c r="A70" i="1073"/>
  <c r="AA70" i="1073"/>
  <c r="AT70" i="1073"/>
  <c r="AJ70" i="1073"/>
  <c r="AK70" i="1073"/>
  <c r="AS70" i="1073"/>
  <c r="CM22" i="1073"/>
  <c r="AE23" i="1073"/>
  <c r="V62" i="1073"/>
  <c r="AJ62" i="1073"/>
  <c r="A62" i="1073"/>
  <c r="AE62" i="1073"/>
  <c r="AK62" i="1073"/>
  <c r="AA62" i="1073"/>
  <c r="BF62" i="1073"/>
  <c r="AS62" i="1073"/>
  <c r="AN62" i="1073"/>
  <c r="AT62" i="1073"/>
  <c r="AB62" i="1073"/>
  <c r="P62" i="1073"/>
  <c r="AG90" i="1073"/>
  <c r="Y90" i="1073"/>
  <c r="AF90" i="1073"/>
  <c r="BT70" i="1073"/>
  <c r="BT64" i="1073"/>
  <c r="A59" i="1073"/>
  <c r="AA59" i="1073"/>
  <c r="V59" i="1073"/>
  <c r="P59" i="1073"/>
  <c r="AS59" i="1073"/>
  <c r="AE59" i="1073"/>
  <c r="BF59" i="1073"/>
  <c r="AB59" i="1073"/>
  <c r="AK59" i="1073"/>
  <c r="AJ59" i="1073"/>
  <c r="AN59" i="1073"/>
  <c r="AT59" i="1073"/>
  <c r="AG91" i="1073"/>
  <c r="Y91" i="1073"/>
  <c r="AF91" i="1073"/>
  <c r="CM18" i="1073"/>
  <c r="AE19" i="1073"/>
  <c r="AT60" i="1073"/>
  <c r="P61" i="1073"/>
  <c r="BF60" i="1073"/>
  <c r="AS60" i="1073"/>
  <c r="AK60" i="1073"/>
  <c r="AJ60" i="1073"/>
  <c r="V60" i="1073"/>
  <c r="P60" i="1073"/>
  <c r="AN60" i="1073"/>
  <c r="AE60" i="1073"/>
  <c r="AB60" i="1073"/>
  <c r="AA60" i="1073"/>
  <c r="A60" i="1073"/>
  <c r="AT90" i="1073"/>
  <c r="AS90" i="1073"/>
  <c r="AL90" i="1073"/>
  <c r="BT73" i="1073"/>
  <c r="AP84" i="1073"/>
  <c r="AY84" i="1073"/>
  <c r="BL84" i="1073"/>
  <c r="A84" i="1073"/>
  <c r="AG84" i="1073"/>
  <c r="AQ84" i="1073"/>
  <c r="AZ84" i="1073"/>
  <c r="AH84" i="1073"/>
  <c r="AS91" i="1073"/>
  <c r="AT91" i="1073"/>
  <c r="AL91" i="1073"/>
  <c r="AA68" i="1073"/>
  <c r="AB68" i="1073"/>
  <c r="A68" i="1073"/>
  <c r="AK68" i="1073"/>
  <c r="BF68" i="1073"/>
  <c r="AS68" i="1073"/>
  <c r="P68" i="1073"/>
  <c r="AJ68" i="1073"/>
  <c r="AT68" i="1073"/>
  <c r="BT69" i="1073"/>
  <c r="AE8" i="1073"/>
  <c r="AE7" i="1073"/>
  <c r="AE9" i="1073"/>
  <c r="AY90" i="1073"/>
  <c r="BG90" i="1073"/>
  <c r="BF90" i="1073"/>
  <c r="BT71" i="1073"/>
  <c r="A74" i="1073"/>
  <c r="AB74" i="1073"/>
  <c r="AK74" i="1073"/>
  <c r="AA74" i="1073"/>
  <c r="AJ74" i="1073"/>
  <c r="P74" i="1073"/>
  <c r="AS74" i="1073"/>
  <c r="AT74" i="1073"/>
  <c r="BF74" i="1073"/>
  <c r="BT62" i="1073"/>
  <c r="AT85" i="1073"/>
  <c r="AB85" i="1073"/>
  <c r="T85" i="1073"/>
  <c r="AY85" i="1073"/>
  <c r="AQ85" i="1073"/>
  <c r="AP85" i="1073"/>
  <c r="BL85" i="1073"/>
  <c r="AK85" i="1073"/>
  <c r="AG85" i="1073"/>
  <c r="AZ85" i="1073"/>
  <c r="AH85" i="1073"/>
  <c r="AY91" i="1073"/>
  <c r="BG91" i="1073"/>
  <c r="BF91" i="1073"/>
  <c r="BC13" i="1073"/>
  <c r="BC12" i="1073"/>
  <c r="BC14" i="1073"/>
  <c r="BC15" i="1073"/>
  <c r="CI63" i="1073"/>
  <c r="CI64" i="1073"/>
  <c r="CI62" i="1073"/>
  <c r="AT13" i="1177" l="1"/>
  <c r="AT9" i="1184"/>
  <c r="AB9" i="1186"/>
  <c r="AT14" i="1180"/>
  <c r="AT19" i="1184"/>
  <c r="AK9" i="1183"/>
  <c r="AT21" i="1184"/>
  <c r="AK12" i="1185"/>
  <c r="AK10" i="1179"/>
  <c r="AB18" i="1185"/>
  <c r="AB14" i="1180"/>
  <c r="AK14" i="1185"/>
  <c r="AB12" i="1185"/>
  <c r="AK13" i="1185"/>
  <c r="AT10" i="1177"/>
  <c r="AB10" i="1185"/>
  <c r="AB10" i="1182"/>
  <c r="AK14" i="1179"/>
  <c r="AK12" i="1180"/>
  <c r="AK20" i="1185"/>
  <c r="AK19" i="1185"/>
  <c r="AB22" i="1182"/>
  <c r="AB9" i="1176"/>
  <c r="AT11" i="1182"/>
  <c r="AK23" i="1181"/>
  <c r="AK22" i="1182"/>
  <c r="AB11" i="1177"/>
  <c r="AB8" i="1177"/>
  <c r="AK21" i="1185"/>
  <c r="AT23" i="1181"/>
  <c r="AK22" i="1180"/>
  <c r="AB20" i="1183"/>
  <c r="AT10" i="1179"/>
  <c r="AB20" i="1180"/>
  <c r="AT14" i="1185"/>
  <c r="AK10" i="1177"/>
  <c r="AK9" i="1184"/>
  <c r="AT13" i="1186"/>
  <c r="AB18" i="1180"/>
  <c r="AT8" i="1184"/>
  <c r="AK11" i="1177"/>
  <c r="AT12" i="1184"/>
  <c r="AB21" i="1184"/>
  <c r="AB18" i="1184"/>
  <c r="AT11" i="1179"/>
  <c r="AK10" i="1186"/>
  <c r="AK11" i="1184"/>
  <c r="AB19" i="1184"/>
  <c r="AK11" i="1185"/>
  <c r="AB20" i="1184"/>
  <c r="AK9" i="1186"/>
  <c r="AT12" i="1185"/>
  <c r="AT13" i="1185"/>
  <c r="AK20" i="1180"/>
  <c r="AK11" i="1186"/>
  <c r="AK10" i="1184"/>
  <c r="AT24" i="1183"/>
  <c r="AT10" i="1185"/>
  <c r="AK10" i="1183"/>
  <c r="AB23" i="1185"/>
  <c r="AK20" i="1184"/>
  <c r="AB13" i="1182"/>
  <c r="AB13" i="1179"/>
  <c r="AT9" i="1179"/>
  <c r="AB23" i="1184"/>
  <c r="AB8" i="1176"/>
  <c r="AT11" i="1185"/>
  <c r="AB19" i="1181"/>
  <c r="AK8" i="1183"/>
  <c r="AK22" i="1183"/>
  <c r="AB9" i="1183"/>
  <c r="AB11" i="1183"/>
  <c r="AK13" i="1177"/>
  <c r="AB9" i="1179"/>
  <c r="AK23" i="1182"/>
  <c r="AT10" i="1186"/>
  <c r="AT9" i="1177"/>
  <c r="AB13" i="1177"/>
  <c r="AB24" i="1180"/>
  <c r="AT21" i="1181"/>
  <c r="AB24" i="1182"/>
  <c r="AB12" i="1179"/>
  <c r="AK11" i="1176"/>
  <c r="AB8" i="1184"/>
  <c r="AB11" i="1184"/>
  <c r="AB24" i="1183"/>
  <c r="AB22" i="1183"/>
  <c r="AT9" i="1185"/>
  <c r="AB13" i="1180"/>
  <c r="AK18" i="1185"/>
  <c r="AT13" i="1180"/>
  <c r="AK22" i="1184"/>
  <c r="AB9" i="1177"/>
  <c r="AT22" i="1183"/>
  <c r="AK9" i="1177"/>
  <c r="AB11" i="1182"/>
  <c r="AT22" i="1180"/>
  <c r="AB13" i="1185"/>
  <c r="AB12" i="1180"/>
  <c r="AB10" i="1184"/>
  <c r="AT19" i="1183"/>
  <c r="AK13" i="1184"/>
  <c r="AB20" i="1185"/>
  <c r="AB20" i="1182"/>
  <c r="AK9" i="1178"/>
  <c r="AB9" i="1184"/>
  <c r="AT18" i="1184"/>
  <c r="AK8" i="1178"/>
  <c r="AK13" i="1181"/>
  <c r="AT19" i="1180"/>
  <c r="AT20" i="1185"/>
  <c r="AB8" i="1179"/>
  <c r="AT22" i="1181"/>
  <c r="AK13" i="1183"/>
  <c r="AT12" i="1183"/>
  <c r="AK14" i="1183"/>
  <c r="AK19" i="1181"/>
  <c r="AT10" i="1183"/>
  <c r="AK13" i="1176"/>
  <c r="AK11" i="1180"/>
  <c r="AK18" i="1180"/>
  <c r="AB19" i="1185"/>
  <c r="AK9" i="1179"/>
  <c r="AB14" i="1176"/>
  <c r="AK24" i="1182"/>
  <c r="AK12" i="1183"/>
  <c r="AT8" i="1176"/>
  <c r="AT20" i="1181"/>
  <c r="AB13" i="1178"/>
  <c r="AK20" i="1181"/>
  <c r="AB19" i="1180"/>
  <c r="AT10" i="1184"/>
  <c r="AB10" i="1186"/>
  <c r="AT20" i="1180"/>
  <c r="AT9" i="1176"/>
  <c r="AK21" i="1183"/>
  <c r="AT24" i="1180"/>
  <c r="AT9" i="1180"/>
  <c r="AK12" i="1178"/>
  <c r="AT12" i="1186"/>
  <c r="AT18" i="1181"/>
  <c r="AT24" i="1185"/>
  <c r="AT13" i="1178"/>
  <c r="AT23" i="1184"/>
  <c r="AK11" i="1179"/>
  <c r="AT13" i="1179"/>
  <c r="AT24" i="1182"/>
  <c r="AB8" i="1182"/>
  <c r="AB18" i="1183"/>
  <c r="AB19" i="1182"/>
  <c r="AK13" i="1178"/>
  <c r="AB10" i="1178"/>
  <c r="AK14" i="1176"/>
  <c r="AB10" i="1183"/>
  <c r="AB23" i="1183"/>
  <c r="AK8" i="1182"/>
  <c r="AT18" i="1182"/>
  <c r="AK24" i="1184"/>
  <c r="AK24" i="1181"/>
  <c r="AT8" i="1181"/>
  <c r="AK18" i="1181"/>
  <c r="AK8" i="1185"/>
  <c r="AT22" i="1184"/>
  <c r="AK9" i="1176"/>
  <c r="AT13" i="1181"/>
  <c r="AK20" i="1182"/>
  <c r="AB22" i="1184"/>
  <c r="AB18" i="1181"/>
  <c r="AB23" i="1180"/>
  <c r="AT21" i="1180"/>
  <c r="AB11" i="1181"/>
  <c r="AK14" i="1178"/>
  <c r="AK24" i="1185"/>
  <c r="AT23" i="1185"/>
  <c r="AT20" i="1182"/>
  <c r="AB12" i="1183"/>
  <c r="AB8" i="1180"/>
  <c r="AB22" i="1181"/>
  <c r="AK14" i="1186"/>
  <c r="AT9" i="1181"/>
  <c r="AK10" i="1178"/>
  <c r="AB14" i="1186"/>
  <c r="AB10" i="1176"/>
  <c r="AB10" i="1179"/>
  <c r="AB8" i="1183"/>
  <c r="AT8" i="1182"/>
  <c r="AK9" i="1181"/>
  <c r="AT8" i="1179"/>
  <c r="AT23" i="1183"/>
  <c r="AT23" i="1180"/>
  <c r="AT9" i="1178"/>
  <c r="AT21" i="1185"/>
  <c r="AT19" i="1185"/>
  <c r="AT14" i="1176"/>
  <c r="AT22" i="1182"/>
  <c r="AT11" i="1176"/>
  <c r="AK24" i="1180"/>
  <c r="AB8" i="1181"/>
  <c r="AK21" i="1182"/>
  <c r="AB12" i="1176"/>
  <c r="AT10" i="1178"/>
  <c r="AT21" i="1183"/>
  <c r="AK10" i="1176"/>
  <c r="AT19" i="1182"/>
  <c r="AB21" i="1181"/>
  <c r="AB22" i="1185"/>
  <c r="AK12" i="1186"/>
  <c r="AK24" i="1183"/>
  <c r="AB13" i="1183"/>
  <c r="AT11" i="1183"/>
  <c r="AT12" i="1176"/>
  <c r="AK11" i="1181"/>
  <c r="AK18" i="1182"/>
  <c r="AK9" i="1180"/>
  <c r="AK11" i="1183"/>
  <c r="AT12" i="1180"/>
  <c r="AT18" i="1185"/>
  <c r="AK14" i="1184"/>
  <c r="AB14" i="1183"/>
  <c r="AB14" i="1181"/>
  <c r="AT12" i="1179"/>
  <c r="AT10" i="1181"/>
  <c r="AB18" i="1182"/>
  <c r="AK20" i="1183"/>
  <c r="AK12" i="1184"/>
  <c r="AT12" i="1181"/>
  <c r="AK10" i="1181"/>
  <c r="AT13" i="1182"/>
  <c r="AB11" i="1179"/>
  <c r="AT13" i="1184"/>
  <c r="AK19" i="1184"/>
  <c r="AT19" i="1181"/>
  <c r="AT13" i="1183"/>
  <c r="AT8" i="1183"/>
  <c r="AK12" i="1179"/>
  <c r="AK11" i="1182"/>
  <c r="AB13" i="1184"/>
  <c r="AB19" i="1183"/>
  <c r="AT14" i="1178"/>
  <c r="AB23" i="1182"/>
  <c r="AT14" i="1179"/>
  <c r="AK12" i="1176"/>
  <c r="AT11" i="1180"/>
  <c r="AB14" i="1179"/>
  <c r="AK8" i="1181"/>
  <c r="AB11" i="1178"/>
  <c r="AB10" i="1180"/>
  <c r="AK10" i="1185"/>
  <c r="AB20" i="1181"/>
  <c r="AK8" i="1176"/>
  <c r="AT23" i="1182"/>
  <c r="AK13" i="1179"/>
  <c r="AK22" i="1181"/>
  <c r="AT12" i="1178"/>
  <c r="AB11" i="1176"/>
  <c r="AB9" i="1185"/>
  <c r="AB24" i="1184"/>
  <c r="AT14" i="1183"/>
  <c r="AT24" i="1181"/>
  <c r="AK10" i="1180"/>
  <c r="AB9" i="1180"/>
  <c r="AB12" i="1184"/>
  <c r="AK22" i="1185"/>
  <c r="AT14" i="1186"/>
  <c r="AT20" i="1183"/>
  <c r="AB12" i="1178"/>
  <c r="AB12" i="1186"/>
  <c r="AB23" i="1181"/>
  <c r="AT18" i="1183"/>
  <c r="AB9" i="1181"/>
  <c r="AK8" i="1184"/>
  <c r="AK11" i="1178"/>
  <c r="AT14" i="1181"/>
  <c r="AK23" i="1180"/>
  <c r="AK21" i="1180"/>
  <c r="AB12" i="1181"/>
  <c r="AK23" i="1183"/>
  <c r="AB9" i="1178"/>
  <c r="AK19" i="1183"/>
  <c r="AK19" i="1180"/>
  <c r="AT11" i="1184"/>
  <c r="AT11" i="1178"/>
  <c r="AK21" i="1181"/>
  <c r="AT10" i="1180"/>
  <c r="AT21" i="1182"/>
  <c r="AK13" i="1186"/>
  <c r="AB14" i="1178"/>
  <c r="AK23" i="1185"/>
  <c r="AB13" i="1181"/>
  <c r="AB21" i="1183"/>
  <c r="AT10" i="1176"/>
  <c r="AB8" i="1178"/>
  <c r="AB10" i="1177"/>
  <c r="AK8" i="1179"/>
  <c r="AK10" i="1182"/>
  <c r="AB21" i="1182"/>
  <c r="AB11" i="1180"/>
  <c r="AK23" i="1184"/>
  <c r="AB24" i="1185"/>
  <c r="AB21" i="1185"/>
  <c r="AT8" i="1178"/>
  <c r="AK18" i="1183"/>
  <c r="AT14" i="1184"/>
  <c r="AK9" i="1185"/>
  <c r="AB11" i="1185"/>
  <c r="AK14" i="1181"/>
  <c r="AB21" i="1180"/>
  <c r="AK8" i="1177"/>
  <c r="AB13" i="1176"/>
  <c r="AB14" i="118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A3" authorId="0" shapeId="0" xr:uid="{00000000-0006-0000-0200-00000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" authorId="0" shapeId="0" xr:uid="{00000000-0006-0000-0200-000002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" authorId="0" shapeId="0" xr:uid="{00000000-0006-0000-0200-00000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" authorId="0" shapeId="0" xr:uid="{00000000-0006-0000-0200-000004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" authorId="0" shapeId="0" xr:uid="{00000000-0006-0000-0200-00000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" authorId="0" shapeId="0" xr:uid="{00000000-0006-0000-0200-000006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" authorId="0" shapeId="0" xr:uid="{00000000-0006-0000-0200-00000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0" authorId="0" shapeId="0" xr:uid="{00000000-0006-0000-0200-000008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1" authorId="0" shapeId="0" xr:uid="{00000000-0006-0000-0200-00000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2" authorId="0" shapeId="0" xr:uid="{00000000-0006-0000-0200-00000A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3" authorId="0" shapeId="0" xr:uid="{00000000-0006-0000-0200-00000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4" authorId="0" shapeId="0" xr:uid="{00000000-0006-0000-0200-00000C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5" authorId="0" shapeId="0" xr:uid="{00000000-0006-0000-0200-00000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6" authorId="0" shapeId="0" xr:uid="{00000000-0006-0000-0200-00000E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7" authorId="0" shapeId="0" xr:uid="{00000000-0006-0000-0200-00000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8" authorId="0" shapeId="0" xr:uid="{00000000-0006-0000-0200-000010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9" authorId="0" shapeId="0" xr:uid="{00000000-0006-0000-0200-00001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0" authorId="0" shapeId="0" xr:uid="{00000000-0006-0000-0200-000012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1" authorId="0" shapeId="0" xr:uid="{00000000-0006-0000-0200-00001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2" authorId="0" shapeId="0" xr:uid="{00000000-0006-0000-0200-000014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3" authorId="0" shapeId="0" xr:uid="{00000000-0006-0000-0200-00001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4" authorId="0" shapeId="0" xr:uid="{00000000-0006-0000-0200-000016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5" authorId="0" shapeId="0" xr:uid="{00000000-0006-0000-0200-00001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6" authorId="0" shapeId="0" xr:uid="{00000000-0006-0000-0200-000018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7" authorId="0" shapeId="0" xr:uid="{00000000-0006-0000-0200-00001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8" authorId="0" shapeId="0" xr:uid="{00000000-0006-0000-0200-00001A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29" authorId="0" shapeId="0" xr:uid="{00000000-0006-0000-0200-00001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0" authorId="0" shapeId="0" xr:uid="{00000000-0006-0000-0200-00001C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1" authorId="0" shapeId="0" xr:uid="{00000000-0006-0000-0200-00001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2" authorId="0" shapeId="0" xr:uid="{00000000-0006-0000-0200-00001E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3" authorId="0" shapeId="0" xr:uid="{00000000-0006-0000-0200-00001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4" authorId="0" shapeId="0" xr:uid="{00000000-0006-0000-0200-000020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5" authorId="0" shapeId="0" xr:uid="{00000000-0006-0000-0200-00002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6" authorId="0" shapeId="0" xr:uid="{00000000-0006-0000-0200-000022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7" authorId="0" shapeId="0" xr:uid="{00000000-0006-0000-0200-00002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8" authorId="0" shapeId="0" xr:uid="{00000000-0006-0000-0200-000024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39" authorId="0" shapeId="0" xr:uid="{00000000-0006-0000-0200-00002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0" authorId="0" shapeId="0" xr:uid="{00000000-0006-0000-0200-000026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1" authorId="0" shapeId="0" xr:uid="{00000000-0006-0000-0200-00002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2" authorId="0" shapeId="0" xr:uid="{00000000-0006-0000-0200-000028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3" authorId="0" shapeId="0" xr:uid="{00000000-0006-0000-0200-00002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4" authorId="0" shapeId="0" xr:uid="{00000000-0006-0000-0200-00002A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5" authorId="0" shapeId="0" xr:uid="{00000000-0006-0000-0200-00002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6" authorId="0" shapeId="0" xr:uid="{00000000-0006-0000-0200-00002C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7" authorId="0" shapeId="0" xr:uid="{00000000-0006-0000-0200-00002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8" authorId="0" shapeId="0" xr:uid="{00000000-0006-0000-0200-00002E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49" authorId="0" shapeId="0" xr:uid="{00000000-0006-0000-0200-00002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0" authorId="0" shapeId="0" xr:uid="{00000000-0006-0000-0200-000030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1" authorId="0" shapeId="0" xr:uid="{00000000-0006-0000-0200-00003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2" authorId="0" shapeId="0" xr:uid="{00000000-0006-0000-0200-000032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3" authorId="0" shapeId="0" xr:uid="{00000000-0006-0000-0200-00003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4" authorId="0" shapeId="0" xr:uid="{00000000-0006-0000-0200-000034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5" authorId="0" shapeId="0" xr:uid="{00000000-0006-0000-0200-00003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6" authorId="0" shapeId="0" xr:uid="{00000000-0006-0000-0200-000036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7" authorId="0" shapeId="0" xr:uid="{00000000-0006-0000-0200-00003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8" authorId="0" shapeId="0" xr:uid="{00000000-0006-0000-0200-000038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59" authorId="0" shapeId="0" xr:uid="{00000000-0006-0000-0200-00003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0" authorId="0" shapeId="0" xr:uid="{00000000-0006-0000-0200-00003A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1" authorId="0" shapeId="0" xr:uid="{00000000-0006-0000-0200-00003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2" authorId="0" shapeId="0" xr:uid="{00000000-0006-0000-0200-00003C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3" authorId="0" shapeId="0" xr:uid="{00000000-0006-0000-0200-00003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4" authorId="0" shapeId="0" xr:uid="{00000000-0006-0000-0200-00003E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5" authorId="0" shapeId="0" xr:uid="{00000000-0006-0000-0200-00003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6" authorId="0" shapeId="0" xr:uid="{00000000-0006-0000-0200-000040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7" authorId="0" shapeId="0" xr:uid="{00000000-0006-0000-0200-00004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8" authorId="0" shapeId="0" xr:uid="{00000000-0006-0000-0200-000042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69" authorId="0" shapeId="0" xr:uid="{00000000-0006-0000-0200-00004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0" authorId="0" shapeId="0" xr:uid="{00000000-0006-0000-0200-000044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1" authorId="0" shapeId="0" xr:uid="{00000000-0006-0000-0200-00004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2" authorId="0" shapeId="0" xr:uid="{00000000-0006-0000-0200-000046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3" authorId="0" shapeId="0" xr:uid="{00000000-0006-0000-0200-00004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4" authorId="0" shapeId="0" xr:uid="{00000000-0006-0000-0200-000048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5" authorId="0" shapeId="0" xr:uid="{00000000-0006-0000-0200-00004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6" authorId="0" shapeId="0" xr:uid="{00000000-0006-0000-0200-00004A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7" authorId="0" shapeId="0" xr:uid="{00000000-0006-0000-0200-00004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8" authorId="0" shapeId="0" xr:uid="{00000000-0006-0000-0200-00004C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79" authorId="0" shapeId="0" xr:uid="{00000000-0006-0000-0200-00004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0" authorId="0" shapeId="0" xr:uid="{00000000-0006-0000-0200-00004E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1" authorId="0" shapeId="0" xr:uid="{00000000-0006-0000-0200-00004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2" authorId="0" shapeId="0" xr:uid="{00000000-0006-0000-0200-000050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3" authorId="0" shapeId="0" xr:uid="{00000000-0006-0000-0200-00005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4" authorId="0" shapeId="0" xr:uid="{00000000-0006-0000-0200-000052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5" authorId="0" shapeId="0" xr:uid="{00000000-0006-0000-0200-00005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6" authorId="0" shapeId="0" xr:uid="{00000000-0006-0000-0200-000054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7" authorId="0" shapeId="0" xr:uid="{00000000-0006-0000-0200-00005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8" authorId="0" shapeId="0" xr:uid="{00000000-0006-0000-0200-000056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89" authorId="0" shapeId="0" xr:uid="{00000000-0006-0000-0200-00005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0" authorId="0" shapeId="0" xr:uid="{00000000-0006-0000-0200-000058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1" authorId="0" shapeId="0" xr:uid="{00000000-0006-0000-0200-00005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2" authorId="0" shapeId="0" xr:uid="{00000000-0006-0000-0200-00005A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3" authorId="0" shapeId="0" xr:uid="{00000000-0006-0000-0200-00005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4" authorId="0" shapeId="0" xr:uid="{00000000-0006-0000-0200-00005C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5" authorId="0" shapeId="0" xr:uid="{00000000-0006-0000-0200-00005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6" authorId="0" shapeId="0" xr:uid="{00000000-0006-0000-0200-00005E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7" authorId="0" shapeId="0" xr:uid="{00000000-0006-0000-0200-00005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8" authorId="0" shapeId="0" xr:uid="{00000000-0006-0000-0200-000060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99" authorId="0" shapeId="0" xr:uid="{00000000-0006-0000-0200-00006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00" authorId="0" shapeId="0" xr:uid="{00000000-0006-0000-0200-000062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01" authorId="0" shapeId="0" xr:uid="{00000000-0006-0000-0200-00006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A102" authorId="0" shapeId="0" xr:uid="{00000000-0006-0000-0200-000064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A3" authorId="0" shapeId="0" xr:uid="{00000000-0006-0000-0300-00000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" authorId="0" shapeId="0" xr:uid="{00000000-0006-0000-0300-00000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" authorId="0" shapeId="0" xr:uid="{00000000-0006-0000-0300-00000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" authorId="0" shapeId="0" xr:uid="{00000000-0006-0000-0300-00000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" authorId="0" shapeId="0" xr:uid="{00000000-0006-0000-0300-00000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" authorId="0" shapeId="0" xr:uid="{00000000-0006-0000-0300-00000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" authorId="0" shapeId="0" xr:uid="{00000000-0006-0000-0300-00000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" authorId="0" shapeId="0" xr:uid="{00000000-0006-0000-0300-00000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" authorId="0" shapeId="0" xr:uid="{00000000-0006-0000-0300-00000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" authorId="0" shapeId="0" xr:uid="{00000000-0006-0000-0300-00000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" authorId="0" shapeId="0" xr:uid="{00000000-0006-0000-0300-00000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" authorId="0" shapeId="0" xr:uid="{00000000-0006-0000-0300-00000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" authorId="0" shapeId="0" xr:uid="{00000000-0006-0000-0300-00000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" authorId="0" shapeId="0" xr:uid="{00000000-0006-0000-0300-00000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" authorId="0" shapeId="0" xr:uid="{00000000-0006-0000-0300-00000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" authorId="0" shapeId="0" xr:uid="{00000000-0006-0000-0300-00001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1" authorId="0" shapeId="0" xr:uid="{00000000-0006-0000-0300-00001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1" authorId="0" shapeId="0" xr:uid="{00000000-0006-0000-0300-00001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2" authorId="0" shapeId="0" xr:uid="{00000000-0006-0000-0300-00001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2" authorId="0" shapeId="0" xr:uid="{00000000-0006-0000-0300-00001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3" authorId="0" shapeId="0" xr:uid="{00000000-0006-0000-0300-00001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3" authorId="0" shapeId="0" xr:uid="{00000000-0006-0000-0300-00001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4" authorId="0" shapeId="0" xr:uid="{00000000-0006-0000-0300-00001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4" authorId="0" shapeId="0" xr:uid="{00000000-0006-0000-0300-00001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5" authorId="0" shapeId="0" xr:uid="{00000000-0006-0000-0300-00001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5" authorId="0" shapeId="0" xr:uid="{00000000-0006-0000-0300-00001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6" authorId="0" shapeId="0" xr:uid="{00000000-0006-0000-0300-00001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6" authorId="0" shapeId="0" xr:uid="{00000000-0006-0000-0300-00001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7" authorId="0" shapeId="0" xr:uid="{00000000-0006-0000-0300-00001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7" authorId="0" shapeId="0" xr:uid="{00000000-0006-0000-0300-00001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8" authorId="0" shapeId="0" xr:uid="{00000000-0006-0000-0300-00001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8" authorId="0" shapeId="0" xr:uid="{00000000-0006-0000-0300-00002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9" authorId="0" shapeId="0" xr:uid="{00000000-0006-0000-0300-00002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9" authorId="0" shapeId="0" xr:uid="{00000000-0006-0000-0300-00002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0" authorId="0" shapeId="0" xr:uid="{00000000-0006-0000-0300-00002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0" authorId="0" shapeId="0" xr:uid="{00000000-0006-0000-0300-00002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1" authorId="0" shapeId="0" xr:uid="{00000000-0006-0000-0300-00002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1" authorId="0" shapeId="0" xr:uid="{00000000-0006-0000-0300-00002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2" authorId="0" shapeId="0" xr:uid="{00000000-0006-0000-0300-00002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2" authorId="0" shapeId="0" xr:uid="{00000000-0006-0000-0300-00002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3" authorId="0" shapeId="0" xr:uid="{00000000-0006-0000-0300-00002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3" authorId="0" shapeId="0" xr:uid="{00000000-0006-0000-0300-00002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4" authorId="0" shapeId="0" xr:uid="{00000000-0006-0000-0300-00002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4" authorId="0" shapeId="0" xr:uid="{00000000-0006-0000-0300-00002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5" authorId="0" shapeId="0" xr:uid="{00000000-0006-0000-0300-00002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5" authorId="0" shapeId="0" xr:uid="{00000000-0006-0000-0300-00002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6" authorId="0" shapeId="0" xr:uid="{00000000-0006-0000-0300-00002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6" authorId="0" shapeId="0" xr:uid="{00000000-0006-0000-0300-00003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7" authorId="0" shapeId="0" xr:uid="{00000000-0006-0000-0300-00003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7" authorId="0" shapeId="0" xr:uid="{00000000-0006-0000-0300-00003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8" authorId="0" shapeId="0" xr:uid="{00000000-0006-0000-0300-00003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8" authorId="0" shapeId="0" xr:uid="{00000000-0006-0000-0300-00003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9" authorId="0" shapeId="0" xr:uid="{00000000-0006-0000-0300-00003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9" authorId="0" shapeId="0" xr:uid="{00000000-0006-0000-0300-00003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0" authorId="0" shapeId="0" xr:uid="{00000000-0006-0000-0300-00003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0" authorId="0" shapeId="0" xr:uid="{00000000-0006-0000-0300-00003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1" authorId="0" shapeId="0" xr:uid="{00000000-0006-0000-0300-00003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1" authorId="0" shapeId="0" xr:uid="{00000000-0006-0000-0300-00003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2" authorId="0" shapeId="0" xr:uid="{00000000-0006-0000-0300-00003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2" authorId="0" shapeId="0" xr:uid="{00000000-0006-0000-0300-00003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3" authorId="0" shapeId="0" xr:uid="{00000000-0006-0000-0300-00003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3" authorId="0" shapeId="0" xr:uid="{00000000-0006-0000-0300-00003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4" authorId="0" shapeId="0" xr:uid="{00000000-0006-0000-0300-00003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4" authorId="0" shapeId="0" xr:uid="{00000000-0006-0000-0300-00004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5" authorId="0" shapeId="0" xr:uid="{00000000-0006-0000-0300-00004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5" authorId="0" shapeId="0" xr:uid="{00000000-0006-0000-0300-00004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6" authorId="0" shapeId="0" xr:uid="{00000000-0006-0000-0300-00004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6" authorId="0" shapeId="0" xr:uid="{00000000-0006-0000-0300-00004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7" authorId="0" shapeId="0" xr:uid="{00000000-0006-0000-0300-00004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7" authorId="0" shapeId="0" xr:uid="{00000000-0006-0000-0300-00004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8" authorId="0" shapeId="0" xr:uid="{00000000-0006-0000-0300-00004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8" authorId="0" shapeId="0" xr:uid="{00000000-0006-0000-0300-00004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9" authorId="0" shapeId="0" xr:uid="{00000000-0006-0000-0300-00004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9" authorId="0" shapeId="0" xr:uid="{00000000-0006-0000-0300-00004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0" authorId="0" shapeId="0" xr:uid="{00000000-0006-0000-0300-00004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0" authorId="0" shapeId="0" xr:uid="{00000000-0006-0000-0300-00004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1" authorId="0" shapeId="0" xr:uid="{00000000-0006-0000-0300-00004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1" authorId="0" shapeId="0" xr:uid="{00000000-0006-0000-0300-00004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2" authorId="0" shapeId="0" xr:uid="{00000000-0006-0000-0300-00004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2" authorId="0" shapeId="0" xr:uid="{00000000-0006-0000-0300-00005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3" authorId="0" shapeId="0" xr:uid="{00000000-0006-0000-0300-00005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3" authorId="0" shapeId="0" xr:uid="{00000000-0006-0000-0300-00005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4" authorId="0" shapeId="0" xr:uid="{00000000-0006-0000-0300-00005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4" authorId="0" shapeId="0" xr:uid="{00000000-0006-0000-0300-00005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5" authorId="0" shapeId="0" xr:uid="{00000000-0006-0000-0300-00005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5" authorId="0" shapeId="0" xr:uid="{00000000-0006-0000-0300-00005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6" authorId="0" shapeId="0" xr:uid="{00000000-0006-0000-0300-00005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6" authorId="0" shapeId="0" xr:uid="{00000000-0006-0000-0300-00005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7" authorId="0" shapeId="0" xr:uid="{00000000-0006-0000-0300-00005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7" authorId="0" shapeId="0" xr:uid="{00000000-0006-0000-0300-00005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8" authorId="0" shapeId="0" xr:uid="{00000000-0006-0000-0300-00005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8" authorId="0" shapeId="0" xr:uid="{00000000-0006-0000-0300-00005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9" authorId="0" shapeId="0" xr:uid="{00000000-0006-0000-0300-00005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9" authorId="0" shapeId="0" xr:uid="{00000000-0006-0000-0300-00005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0" authorId="0" shapeId="0" xr:uid="{00000000-0006-0000-0300-00005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0" authorId="0" shapeId="0" xr:uid="{00000000-0006-0000-0300-00006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1" authorId="0" shapeId="0" xr:uid="{00000000-0006-0000-0300-00006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1" authorId="0" shapeId="0" xr:uid="{00000000-0006-0000-0300-00006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2" authorId="0" shapeId="0" xr:uid="{00000000-0006-0000-0300-00006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2" authorId="0" shapeId="0" xr:uid="{00000000-0006-0000-0300-00006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3" authorId="0" shapeId="0" xr:uid="{00000000-0006-0000-0300-00006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3" authorId="0" shapeId="0" xr:uid="{00000000-0006-0000-0300-00006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4" authorId="0" shapeId="0" xr:uid="{00000000-0006-0000-0300-00006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4" authorId="0" shapeId="0" xr:uid="{00000000-0006-0000-0300-00006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5" authorId="0" shapeId="0" xr:uid="{00000000-0006-0000-0300-00006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5" authorId="0" shapeId="0" xr:uid="{00000000-0006-0000-0300-00006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6" authorId="0" shapeId="0" xr:uid="{00000000-0006-0000-0300-00006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6" authorId="0" shapeId="0" xr:uid="{00000000-0006-0000-0300-00006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7" authorId="0" shapeId="0" xr:uid="{00000000-0006-0000-0300-00006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7" authorId="0" shapeId="0" xr:uid="{00000000-0006-0000-0300-00006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8" authorId="0" shapeId="0" xr:uid="{00000000-0006-0000-0300-00006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8" authorId="0" shapeId="0" xr:uid="{00000000-0006-0000-0300-00007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9" authorId="0" shapeId="0" xr:uid="{00000000-0006-0000-0300-00007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9" authorId="0" shapeId="0" xr:uid="{00000000-0006-0000-0300-00007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0" authorId="0" shapeId="0" xr:uid="{00000000-0006-0000-0300-00007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0" authorId="0" shapeId="0" xr:uid="{00000000-0006-0000-0300-00007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1" authorId="0" shapeId="0" xr:uid="{00000000-0006-0000-0300-00007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1" authorId="0" shapeId="0" xr:uid="{00000000-0006-0000-0300-00007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2" authorId="0" shapeId="0" xr:uid="{00000000-0006-0000-0300-00007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2" authorId="0" shapeId="0" xr:uid="{00000000-0006-0000-0300-00007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3" authorId="0" shapeId="0" xr:uid="{00000000-0006-0000-0300-00007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3" authorId="0" shapeId="0" xr:uid="{00000000-0006-0000-0300-00007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4" authorId="0" shapeId="0" xr:uid="{00000000-0006-0000-0300-00007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4" authorId="0" shapeId="0" xr:uid="{00000000-0006-0000-0300-00007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5" authorId="0" shapeId="0" xr:uid="{00000000-0006-0000-0300-00007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5" authorId="0" shapeId="0" xr:uid="{00000000-0006-0000-0300-00007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6" authorId="0" shapeId="0" xr:uid="{00000000-0006-0000-0300-00007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6" authorId="0" shapeId="0" xr:uid="{00000000-0006-0000-0300-00008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7" authorId="0" shapeId="0" xr:uid="{00000000-0006-0000-0300-00008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7" authorId="0" shapeId="0" xr:uid="{00000000-0006-0000-0300-00008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8" authorId="0" shapeId="0" xr:uid="{00000000-0006-0000-0300-00008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8" authorId="0" shapeId="0" xr:uid="{00000000-0006-0000-0300-00008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9" authorId="0" shapeId="0" xr:uid="{00000000-0006-0000-0300-00008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9" authorId="0" shapeId="0" xr:uid="{00000000-0006-0000-0300-00008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0" authorId="0" shapeId="0" xr:uid="{00000000-0006-0000-0300-00008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0" authorId="0" shapeId="0" xr:uid="{00000000-0006-0000-0300-00008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1" authorId="0" shapeId="0" xr:uid="{00000000-0006-0000-0300-00008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1" authorId="0" shapeId="0" xr:uid="{00000000-0006-0000-0300-00008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2" authorId="0" shapeId="0" xr:uid="{00000000-0006-0000-0300-00008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2" authorId="0" shapeId="0" xr:uid="{00000000-0006-0000-0300-00008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3" authorId="0" shapeId="0" xr:uid="{00000000-0006-0000-0300-00008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3" authorId="0" shapeId="0" xr:uid="{00000000-0006-0000-0300-00008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4" authorId="0" shapeId="0" xr:uid="{00000000-0006-0000-0300-00008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4" authorId="0" shapeId="0" xr:uid="{00000000-0006-0000-0300-00009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5" authorId="0" shapeId="0" xr:uid="{00000000-0006-0000-0300-00009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5" authorId="0" shapeId="0" xr:uid="{00000000-0006-0000-0300-00009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6" authorId="0" shapeId="0" xr:uid="{00000000-0006-0000-0300-00009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6" authorId="0" shapeId="0" xr:uid="{00000000-0006-0000-0300-00009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7" authorId="0" shapeId="0" xr:uid="{00000000-0006-0000-0300-00009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7" authorId="0" shapeId="0" xr:uid="{00000000-0006-0000-0300-00009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8" authorId="0" shapeId="0" xr:uid="{00000000-0006-0000-0300-00009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8" authorId="0" shapeId="0" xr:uid="{00000000-0006-0000-0300-00009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9" authorId="0" shapeId="0" xr:uid="{00000000-0006-0000-0300-00009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9" authorId="0" shapeId="0" xr:uid="{00000000-0006-0000-0300-00009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0" authorId="0" shapeId="0" xr:uid="{00000000-0006-0000-0300-00009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0" authorId="0" shapeId="0" xr:uid="{00000000-0006-0000-0300-00009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1" authorId="0" shapeId="0" xr:uid="{00000000-0006-0000-0300-00009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1" authorId="0" shapeId="0" xr:uid="{00000000-0006-0000-0300-00009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2" authorId="0" shapeId="0" xr:uid="{00000000-0006-0000-0300-00009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2" authorId="0" shapeId="0" xr:uid="{00000000-0006-0000-0300-0000A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3" authorId="0" shapeId="0" xr:uid="{00000000-0006-0000-0300-0000A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3" authorId="0" shapeId="0" xr:uid="{00000000-0006-0000-0300-0000A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4" authorId="0" shapeId="0" xr:uid="{00000000-0006-0000-0300-0000A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4" authorId="0" shapeId="0" xr:uid="{00000000-0006-0000-0300-0000A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5" authorId="0" shapeId="0" xr:uid="{00000000-0006-0000-0300-0000A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5" authorId="0" shapeId="0" xr:uid="{00000000-0006-0000-0300-0000A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6" authorId="0" shapeId="0" xr:uid="{00000000-0006-0000-0300-0000A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6" authorId="0" shapeId="0" xr:uid="{00000000-0006-0000-0300-0000A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7" authorId="0" shapeId="0" xr:uid="{00000000-0006-0000-0300-0000A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7" authorId="0" shapeId="0" xr:uid="{00000000-0006-0000-0300-0000A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8" authorId="0" shapeId="0" xr:uid="{00000000-0006-0000-0300-0000A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8" authorId="0" shapeId="0" xr:uid="{00000000-0006-0000-0300-0000A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9" authorId="0" shapeId="0" xr:uid="{00000000-0006-0000-0300-0000A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9" authorId="0" shapeId="0" xr:uid="{00000000-0006-0000-0300-0000A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0" authorId="0" shapeId="0" xr:uid="{00000000-0006-0000-0300-0000A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0" authorId="0" shapeId="0" xr:uid="{00000000-0006-0000-0300-0000B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1" authorId="0" shapeId="0" xr:uid="{00000000-0006-0000-0300-0000B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1" authorId="0" shapeId="0" xr:uid="{00000000-0006-0000-0300-0000B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2" authorId="0" shapeId="0" xr:uid="{00000000-0006-0000-0300-0000B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2" authorId="0" shapeId="0" xr:uid="{00000000-0006-0000-0300-0000B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3" authorId="0" shapeId="0" xr:uid="{00000000-0006-0000-0300-0000B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3" authorId="0" shapeId="0" xr:uid="{00000000-0006-0000-0300-0000B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4" authorId="0" shapeId="0" xr:uid="{00000000-0006-0000-0300-0000B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4" authorId="0" shapeId="0" xr:uid="{00000000-0006-0000-0300-0000B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5" authorId="0" shapeId="0" xr:uid="{00000000-0006-0000-0300-0000B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5" authorId="0" shapeId="0" xr:uid="{00000000-0006-0000-0300-0000B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6" authorId="0" shapeId="0" xr:uid="{00000000-0006-0000-0300-0000B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6" authorId="0" shapeId="0" xr:uid="{00000000-0006-0000-0300-0000B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7" authorId="0" shapeId="0" xr:uid="{00000000-0006-0000-0300-0000B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7" authorId="0" shapeId="0" xr:uid="{00000000-0006-0000-0300-0000B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8" authorId="0" shapeId="0" xr:uid="{00000000-0006-0000-0300-0000B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8" authorId="0" shapeId="0" xr:uid="{00000000-0006-0000-0300-0000C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9" authorId="0" shapeId="0" xr:uid="{00000000-0006-0000-0300-0000C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9" authorId="0" shapeId="0" xr:uid="{00000000-0006-0000-0300-0000C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0" authorId="0" shapeId="0" xr:uid="{00000000-0006-0000-0300-0000C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0" authorId="0" shapeId="0" xr:uid="{00000000-0006-0000-0300-0000C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1" authorId="0" shapeId="0" xr:uid="{00000000-0006-0000-0300-0000C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1" authorId="0" shapeId="0" xr:uid="{00000000-0006-0000-0300-0000C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2" authorId="0" shapeId="0" xr:uid="{00000000-0006-0000-0300-0000C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2" authorId="0" shapeId="0" xr:uid="{00000000-0006-0000-0300-0000C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A3" authorId="0" shapeId="0" xr:uid="{00000000-0006-0000-0400-00000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" authorId="0" shapeId="0" xr:uid="{00000000-0006-0000-0400-00000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" authorId="0" shapeId="0" xr:uid="{00000000-0006-0000-0400-00000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" authorId="0" shapeId="0" xr:uid="{00000000-0006-0000-0400-00000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" authorId="0" shapeId="0" xr:uid="{00000000-0006-0000-0400-00000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" authorId="0" shapeId="0" xr:uid="{00000000-0006-0000-0400-00000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" authorId="0" shapeId="0" xr:uid="{00000000-0006-0000-0400-00000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" authorId="0" shapeId="0" xr:uid="{00000000-0006-0000-0400-00000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" authorId="0" shapeId="0" xr:uid="{00000000-0006-0000-0400-00000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" authorId="0" shapeId="0" xr:uid="{00000000-0006-0000-0400-00000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" authorId="0" shapeId="0" xr:uid="{00000000-0006-0000-0400-00000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" authorId="0" shapeId="0" xr:uid="{00000000-0006-0000-0400-00000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" authorId="0" shapeId="0" xr:uid="{00000000-0006-0000-0400-00000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" authorId="0" shapeId="0" xr:uid="{00000000-0006-0000-0400-00000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" authorId="0" shapeId="0" xr:uid="{00000000-0006-0000-0400-00000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" authorId="0" shapeId="0" xr:uid="{00000000-0006-0000-0400-00001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1" authorId="0" shapeId="0" xr:uid="{00000000-0006-0000-0400-00001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1" authorId="0" shapeId="0" xr:uid="{00000000-0006-0000-0400-00001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2" authorId="0" shapeId="0" xr:uid="{00000000-0006-0000-0400-00001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2" authorId="0" shapeId="0" xr:uid="{00000000-0006-0000-0400-00001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3" authorId="0" shapeId="0" xr:uid="{00000000-0006-0000-0400-00001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3" authorId="0" shapeId="0" xr:uid="{00000000-0006-0000-0400-00001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4" authorId="0" shapeId="0" xr:uid="{00000000-0006-0000-0400-00001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4" authorId="0" shapeId="0" xr:uid="{00000000-0006-0000-0400-00001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5" authorId="0" shapeId="0" xr:uid="{00000000-0006-0000-0400-00001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5" authorId="0" shapeId="0" xr:uid="{00000000-0006-0000-0400-00001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6" authorId="0" shapeId="0" xr:uid="{00000000-0006-0000-0400-00001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6" authorId="0" shapeId="0" xr:uid="{00000000-0006-0000-0400-00001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7" authorId="0" shapeId="0" xr:uid="{00000000-0006-0000-0400-00001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7" authorId="0" shapeId="0" xr:uid="{00000000-0006-0000-0400-00001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8" authorId="0" shapeId="0" xr:uid="{00000000-0006-0000-0400-00001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8" authorId="0" shapeId="0" xr:uid="{00000000-0006-0000-0400-00002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9" authorId="0" shapeId="0" xr:uid="{00000000-0006-0000-0400-00002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9" authorId="0" shapeId="0" xr:uid="{00000000-0006-0000-0400-00002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0" authorId="0" shapeId="0" xr:uid="{00000000-0006-0000-0400-00002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0" authorId="0" shapeId="0" xr:uid="{00000000-0006-0000-0400-00002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1" authorId="0" shapeId="0" xr:uid="{00000000-0006-0000-0400-00002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1" authorId="0" shapeId="0" xr:uid="{00000000-0006-0000-0400-00002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2" authorId="0" shapeId="0" xr:uid="{00000000-0006-0000-0400-00002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2" authorId="0" shapeId="0" xr:uid="{00000000-0006-0000-0400-00002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3" authorId="0" shapeId="0" xr:uid="{00000000-0006-0000-0400-00002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3" authorId="0" shapeId="0" xr:uid="{00000000-0006-0000-0400-00002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4" authorId="0" shapeId="0" xr:uid="{00000000-0006-0000-0400-00002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4" authorId="0" shapeId="0" xr:uid="{00000000-0006-0000-0400-00002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5" authorId="0" shapeId="0" xr:uid="{00000000-0006-0000-0400-00002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5" authorId="0" shapeId="0" xr:uid="{00000000-0006-0000-0400-00002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6" authorId="0" shapeId="0" xr:uid="{00000000-0006-0000-0400-00002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6" authorId="0" shapeId="0" xr:uid="{00000000-0006-0000-0400-00003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7" authorId="0" shapeId="0" xr:uid="{00000000-0006-0000-0400-00003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7" authorId="0" shapeId="0" xr:uid="{00000000-0006-0000-0400-00003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8" authorId="0" shapeId="0" xr:uid="{00000000-0006-0000-0400-00003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8" authorId="0" shapeId="0" xr:uid="{00000000-0006-0000-0400-00003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9" authorId="0" shapeId="0" xr:uid="{00000000-0006-0000-0400-00003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29" authorId="0" shapeId="0" xr:uid="{00000000-0006-0000-0400-00003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0" authorId="0" shapeId="0" xr:uid="{00000000-0006-0000-0400-00003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0" authorId="0" shapeId="0" xr:uid="{00000000-0006-0000-0400-00003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1" authorId="0" shapeId="0" xr:uid="{00000000-0006-0000-0400-00003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1" authorId="0" shapeId="0" xr:uid="{00000000-0006-0000-0400-00003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2" authorId="0" shapeId="0" xr:uid="{00000000-0006-0000-0400-00003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2" authorId="0" shapeId="0" xr:uid="{00000000-0006-0000-0400-00003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3" authorId="0" shapeId="0" xr:uid="{00000000-0006-0000-0400-00003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3" authorId="0" shapeId="0" xr:uid="{00000000-0006-0000-0400-00003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4" authorId="0" shapeId="0" xr:uid="{00000000-0006-0000-0400-00003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4" authorId="0" shapeId="0" xr:uid="{00000000-0006-0000-0400-00004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5" authorId="0" shapeId="0" xr:uid="{00000000-0006-0000-0400-00004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5" authorId="0" shapeId="0" xr:uid="{00000000-0006-0000-0400-00004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6" authorId="0" shapeId="0" xr:uid="{00000000-0006-0000-0400-00004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6" authorId="0" shapeId="0" xr:uid="{00000000-0006-0000-0400-00004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7" authorId="0" shapeId="0" xr:uid="{00000000-0006-0000-0400-00004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7" authorId="0" shapeId="0" xr:uid="{00000000-0006-0000-0400-00004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8" authorId="0" shapeId="0" xr:uid="{00000000-0006-0000-0400-00004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8" authorId="0" shapeId="0" xr:uid="{00000000-0006-0000-0400-00004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9" authorId="0" shapeId="0" xr:uid="{00000000-0006-0000-0400-00004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39" authorId="0" shapeId="0" xr:uid="{00000000-0006-0000-0400-00004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0" authorId="0" shapeId="0" xr:uid="{00000000-0006-0000-0400-00004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0" authorId="0" shapeId="0" xr:uid="{00000000-0006-0000-0400-00004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1" authorId="0" shapeId="0" xr:uid="{00000000-0006-0000-0400-00004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1" authorId="0" shapeId="0" xr:uid="{00000000-0006-0000-0400-00004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2" authorId="0" shapeId="0" xr:uid="{00000000-0006-0000-0400-00004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2" authorId="0" shapeId="0" xr:uid="{00000000-0006-0000-0400-00005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3" authorId="0" shapeId="0" xr:uid="{00000000-0006-0000-0400-00005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3" authorId="0" shapeId="0" xr:uid="{00000000-0006-0000-0400-00005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4" authorId="0" shapeId="0" xr:uid="{00000000-0006-0000-0400-00005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4" authorId="0" shapeId="0" xr:uid="{00000000-0006-0000-0400-00005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5" authorId="0" shapeId="0" xr:uid="{00000000-0006-0000-0400-00005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5" authorId="0" shapeId="0" xr:uid="{00000000-0006-0000-0400-00005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6" authorId="0" shapeId="0" xr:uid="{00000000-0006-0000-0400-00005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6" authorId="0" shapeId="0" xr:uid="{00000000-0006-0000-0400-00005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7" authorId="0" shapeId="0" xr:uid="{00000000-0006-0000-0400-00005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7" authorId="0" shapeId="0" xr:uid="{00000000-0006-0000-0400-00005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8" authorId="0" shapeId="0" xr:uid="{00000000-0006-0000-0400-00005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8" authorId="0" shapeId="0" xr:uid="{00000000-0006-0000-0400-00005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9" authorId="0" shapeId="0" xr:uid="{00000000-0006-0000-0400-00005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49" authorId="0" shapeId="0" xr:uid="{00000000-0006-0000-0400-00005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0" authorId="0" shapeId="0" xr:uid="{00000000-0006-0000-0400-00005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0" authorId="0" shapeId="0" xr:uid="{00000000-0006-0000-0400-00006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1" authorId="0" shapeId="0" xr:uid="{00000000-0006-0000-0400-00006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1" authorId="0" shapeId="0" xr:uid="{00000000-0006-0000-0400-00006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2" authorId="0" shapeId="0" xr:uid="{00000000-0006-0000-0400-00006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2" authorId="0" shapeId="0" xr:uid="{00000000-0006-0000-0400-00006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3" authorId="0" shapeId="0" xr:uid="{00000000-0006-0000-0400-00006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3" authorId="0" shapeId="0" xr:uid="{00000000-0006-0000-0400-00006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4" authorId="0" shapeId="0" xr:uid="{00000000-0006-0000-0400-00006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4" authorId="0" shapeId="0" xr:uid="{00000000-0006-0000-0400-00006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5" authorId="0" shapeId="0" xr:uid="{00000000-0006-0000-0400-00006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5" authorId="0" shapeId="0" xr:uid="{00000000-0006-0000-0400-00006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6" authorId="0" shapeId="0" xr:uid="{00000000-0006-0000-0400-00006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6" authorId="0" shapeId="0" xr:uid="{00000000-0006-0000-0400-00006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7" authorId="0" shapeId="0" xr:uid="{00000000-0006-0000-0400-00006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7" authorId="0" shapeId="0" xr:uid="{00000000-0006-0000-0400-00006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8" authorId="0" shapeId="0" xr:uid="{00000000-0006-0000-0400-00006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8" authorId="0" shapeId="0" xr:uid="{00000000-0006-0000-0400-00007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9" authorId="0" shapeId="0" xr:uid="{00000000-0006-0000-0400-00007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59" authorId="0" shapeId="0" xr:uid="{00000000-0006-0000-0400-00007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0" authorId="0" shapeId="0" xr:uid="{00000000-0006-0000-0400-00007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0" authorId="0" shapeId="0" xr:uid="{00000000-0006-0000-0400-00007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1" authorId="0" shapeId="0" xr:uid="{00000000-0006-0000-0400-00007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1" authorId="0" shapeId="0" xr:uid="{00000000-0006-0000-0400-00007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2" authorId="0" shapeId="0" xr:uid="{00000000-0006-0000-0400-00007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2" authorId="0" shapeId="0" xr:uid="{00000000-0006-0000-0400-00007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3" authorId="0" shapeId="0" xr:uid="{00000000-0006-0000-0400-00007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3" authorId="0" shapeId="0" xr:uid="{00000000-0006-0000-0400-00007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4" authorId="0" shapeId="0" xr:uid="{00000000-0006-0000-0400-00007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4" authorId="0" shapeId="0" xr:uid="{00000000-0006-0000-0400-00007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5" authorId="0" shapeId="0" xr:uid="{00000000-0006-0000-0400-00007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5" authorId="0" shapeId="0" xr:uid="{00000000-0006-0000-0400-00007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6" authorId="0" shapeId="0" xr:uid="{00000000-0006-0000-0400-00007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6" authorId="0" shapeId="0" xr:uid="{00000000-0006-0000-0400-00008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7" authorId="0" shapeId="0" xr:uid="{00000000-0006-0000-0400-00008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7" authorId="0" shapeId="0" xr:uid="{00000000-0006-0000-0400-00008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8" authorId="0" shapeId="0" xr:uid="{00000000-0006-0000-0400-00008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8" authorId="0" shapeId="0" xr:uid="{00000000-0006-0000-0400-00008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9" authorId="0" shapeId="0" xr:uid="{00000000-0006-0000-0400-00008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69" authorId="0" shapeId="0" xr:uid="{00000000-0006-0000-0400-00008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0" authorId="0" shapeId="0" xr:uid="{00000000-0006-0000-0400-00008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0" authorId="0" shapeId="0" xr:uid="{00000000-0006-0000-0400-00008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1" authorId="0" shapeId="0" xr:uid="{00000000-0006-0000-0400-00008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1" authorId="0" shapeId="0" xr:uid="{00000000-0006-0000-0400-00008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2" authorId="0" shapeId="0" xr:uid="{00000000-0006-0000-0400-00008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2" authorId="0" shapeId="0" xr:uid="{00000000-0006-0000-0400-00008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3" authorId="0" shapeId="0" xr:uid="{00000000-0006-0000-0400-00008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3" authorId="0" shapeId="0" xr:uid="{00000000-0006-0000-0400-00008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4" authorId="0" shapeId="0" xr:uid="{00000000-0006-0000-0400-00008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4" authorId="0" shapeId="0" xr:uid="{00000000-0006-0000-0400-00009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5" authorId="0" shapeId="0" xr:uid="{00000000-0006-0000-0400-00009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5" authorId="0" shapeId="0" xr:uid="{00000000-0006-0000-0400-00009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6" authorId="0" shapeId="0" xr:uid="{00000000-0006-0000-0400-00009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6" authorId="0" shapeId="0" xr:uid="{00000000-0006-0000-0400-00009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7" authorId="0" shapeId="0" xr:uid="{00000000-0006-0000-0400-00009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7" authorId="0" shapeId="0" xr:uid="{00000000-0006-0000-0400-00009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8" authorId="0" shapeId="0" xr:uid="{00000000-0006-0000-0400-00009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8" authorId="0" shapeId="0" xr:uid="{00000000-0006-0000-0400-00009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9" authorId="0" shapeId="0" xr:uid="{00000000-0006-0000-0400-00009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79" authorId="0" shapeId="0" xr:uid="{00000000-0006-0000-0400-00009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0" authorId="0" shapeId="0" xr:uid="{00000000-0006-0000-0400-00009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0" authorId="0" shapeId="0" xr:uid="{00000000-0006-0000-0400-00009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1" authorId="0" shapeId="0" xr:uid="{00000000-0006-0000-0400-00009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1" authorId="0" shapeId="0" xr:uid="{00000000-0006-0000-0400-00009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2" authorId="0" shapeId="0" xr:uid="{00000000-0006-0000-0400-00009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2" authorId="0" shapeId="0" xr:uid="{00000000-0006-0000-0400-0000A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3" authorId="0" shapeId="0" xr:uid="{00000000-0006-0000-0400-0000A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3" authorId="0" shapeId="0" xr:uid="{00000000-0006-0000-0400-0000A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4" authorId="0" shapeId="0" xr:uid="{00000000-0006-0000-0400-0000A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4" authorId="0" shapeId="0" xr:uid="{00000000-0006-0000-0400-0000A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5" authorId="0" shapeId="0" xr:uid="{00000000-0006-0000-0400-0000A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5" authorId="0" shapeId="0" xr:uid="{00000000-0006-0000-0400-0000A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6" authorId="0" shapeId="0" xr:uid="{00000000-0006-0000-0400-0000A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6" authorId="0" shapeId="0" xr:uid="{00000000-0006-0000-0400-0000A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7" authorId="0" shapeId="0" xr:uid="{00000000-0006-0000-0400-0000A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7" authorId="0" shapeId="0" xr:uid="{00000000-0006-0000-0400-0000A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8" authorId="0" shapeId="0" xr:uid="{00000000-0006-0000-0400-0000A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8" authorId="0" shapeId="0" xr:uid="{00000000-0006-0000-0400-0000A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9" authorId="0" shapeId="0" xr:uid="{00000000-0006-0000-0400-0000A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89" authorId="0" shapeId="0" xr:uid="{00000000-0006-0000-0400-0000A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0" authorId="0" shapeId="0" xr:uid="{00000000-0006-0000-0400-0000A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0" authorId="0" shapeId="0" xr:uid="{00000000-0006-0000-0400-0000B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1" authorId="0" shapeId="0" xr:uid="{00000000-0006-0000-0400-0000B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1" authorId="0" shapeId="0" xr:uid="{00000000-0006-0000-0400-0000B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2" authorId="0" shapeId="0" xr:uid="{00000000-0006-0000-0400-0000B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2" authorId="0" shapeId="0" xr:uid="{00000000-0006-0000-0400-0000B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3" authorId="0" shapeId="0" xr:uid="{00000000-0006-0000-0400-0000B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3" authorId="0" shapeId="0" xr:uid="{00000000-0006-0000-0400-0000B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4" authorId="0" shapeId="0" xr:uid="{00000000-0006-0000-0400-0000B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4" authorId="0" shapeId="0" xr:uid="{00000000-0006-0000-0400-0000B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5" authorId="0" shapeId="0" xr:uid="{00000000-0006-0000-0400-0000B9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5" authorId="0" shapeId="0" xr:uid="{00000000-0006-0000-0400-0000B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6" authorId="0" shapeId="0" xr:uid="{00000000-0006-0000-0400-0000BB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6" authorId="0" shapeId="0" xr:uid="{00000000-0006-0000-0400-0000B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7" authorId="0" shapeId="0" xr:uid="{00000000-0006-0000-0400-0000BD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7" authorId="0" shapeId="0" xr:uid="{00000000-0006-0000-0400-0000B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8" authorId="0" shapeId="0" xr:uid="{00000000-0006-0000-0400-0000BF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8" authorId="0" shapeId="0" xr:uid="{00000000-0006-0000-0400-0000C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9" authorId="0" shapeId="0" xr:uid="{00000000-0006-0000-0400-0000C1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99" authorId="0" shapeId="0" xr:uid="{00000000-0006-0000-0400-0000C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0" authorId="0" shapeId="0" xr:uid="{00000000-0006-0000-0400-0000C3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0" authorId="0" shapeId="0" xr:uid="{00000000-0006-0000-0400-0000C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1" authorId="0" shapeId="0" xr:uid="{00000000-0006-0000-0400-0000C5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1" authorId="0" shapeId="0" xr:uid="{00000000-0006-0000-0400-0000C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2" authorId="0" shapeId="0" xr:uid="{00000000-0006-0000-0400-0000C7000000}">
      <text>
        <r>
          <rPr>
            <b/>
            <sz val="12"/>
            <color indexed="81"/>
            <rFont val="微軟正黑體"/>
            <family val="2"/>
            <charset val="136"/>
          </rPr>
          <t>勿更改此值</t>
        </r>
      </text>
    </comment>
    <comment ref="B102" authorId="0" shapeId="0" xr:uid="{00000000-0006-0000-0400-0000C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A3" authorId="0" shapeId="0" xr:uid="{00000000-0006-0000-0500-00000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" authorId="0" shapeId="0" xr:uid="{00000000-0006-0000-0500-00000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" authorId="0" shapeId="0" xr:uid="{00000000-0006-0000-0500-00000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" authorId="0" shapeId="0" xr:uid="{00000000-0006-0000-0500-00000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" authorId="0" shapeId="0" xr:uid="{00000000-0006-0000-0500-00000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" authorId="0" shapeId="0" xr:uid="{00000000-0006-0000-0500-00000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" authorId="0" shapeId="0" xr:uid="{00000000-0006-0000-0500-00000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" authorId="0" shapeId="0" xr:uid="{00000000-0006-0000-0500-00000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" authorId="0" shapeId="0" xr:uid="{00000000-0006-0000-0500-00000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" authorId="0" shapeId="0" xr:uid="{00000000-0006-0000-0500-00000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" authorId="0" shapeId="0" xr:uid="{00000000-0006-0000-0500-00000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" authorId="0" shapeId="0" xr:uid="{00000000-0006-0000-0500-00000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" authorId="0" shapeId="0" xr:uid="{00000000-0006-0000-0500-00000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" authorId="0" shapeId="0" xr:uid="{00000000-0006-0000-0500-00000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" authorId="0" shapeId="0" xr:uid="{00000000-0006-0000-0500-00000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" authorId="0" shapeId="0" xr:uid="{00000000-0006-0000-0500-00001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1" authorId="0" shapeId="0" xr:uid="{00000000-0006-0000-0500-00001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1" authorId="0" shapeId="0" xr:uid="{00000000-0006-0000-0500-00001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2" authorId="0" shapeId="0" xr:uid="{00000000-0006-0000-0500-00001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2" authorId="0" shapeId="0" xr:uid="{00000000-0006-0000-0500-00001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3" authorId="0" shapeId="0" xr:uid="{00000000-0006-0000-0500-00001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3" authorId="0" shapeId="0" xr:uid="{00000000-0006-0000-0500-00001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4" authorId="0" shapeId="0" xr:uid="{00000000-0006-0000-0500-00001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4" authorId="0" shapeId="0" xr:uid="{00000000-0006-0000-0500-00001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5" authorId="0" shapeId="0" xr:uid="{00000000-0006-0000-0500-00001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5" authorId="0" shapeId="0" xr:uid="{00000000-0006-0000-0500-00001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6" authorId="0" shapeId="0" xr:uid="{00000000-0006-0000-0500-00001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6" authorId="0" shapeId="0" xr:uid="{00000000-0006-0000-0500-00001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7" authorId="0" shapeId="0" xr:uid="{00000000-0006-0000-0500-00001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7" authorId="0" shapeId="0" xr:uid="{00000000-0006-0000-0500-00001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8" authorId="0" shapeId="0" xr:uid="{00000000-0006-0000-0500-00001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8" authorId="0" shapeId="0" xr:uid="{00000000-0006-0000-0500-00002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9" authorId="0" shapeId="0" xr:uid="{00000000-0006-0000-0500-00002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9" authorId="0" shapeId="0" xr:uid="{00000000-0006-0000-0500-00002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0" authorId="0" shapeId="0" xr:uid="{00000000-0006-0000-0500-00002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0" authorId="0" shapeId="0" xr:uid="{00000000-0006-0000-0500-00002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1" authorId="0" shapeId="0" xr:uid="{00000000-0006-0000-0500-00002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1" authorId="0" shapeId="0" xr:uid="{00000000-0006-0000-0500-00002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2" authorId="0" shapeId="0" xr:uid="{00000000-0006-0000-0500-00002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2" authorId="0" shapeId="0" xr:uid="{00000000-0006-0000-0500-00002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3" authorId="0" shapeId="0" xr:uid="{00000000-0006-0000-0500-00002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3" authorId="0" shapeId="0" xr:uid="{00000000-0006-0000-0500-00002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4" authorId="0" shapeId="0" xr:uid="{00000000-0006-0000-0500-00002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4" authorId="0" shapeId="0" xr:uid="{00000000-0006-0000-0500-00002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5" authorId="0" shapeId="0" xr:uid="{00000000-0006-0000-0500-00002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5" authorId="0" shapeId="0" xr:uid="{00000000-0006-0000-0500-00002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6" authorId="0" shapeId="0" xr:uid="{00000000-0006-0000-0500-00002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6" authorId="0" shapeId="0" xr:uid="{00000000-0006-0000-0500-00003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7" authorId="0" shapeId="0" xr:uid="{00000000-0006-0000-0500-00003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7" authorId="0" shapeId="0" xr:uid="{00000000-0006-0000-0500-00003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8" authorId="0" shapeId="0" xr:uid="{00000000-0006-0000-0500-00003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8" authorId="0" shapeId="0" xr:uid="{00000000-0006-0000-0500-00003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9" authorId="0" shapeId="0" xr:uid="{00000000-0006-0000-0500-00003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9" authorId="0" shapeId="0" xr:uid="{00000000-0006-0000-0500-00003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0" authorId="0" shapeId="0" xr:uid="{00000000-0006-0000-0500-00003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0" authorId="0" shapeId="0" xr:uid="{00000000-0006-0000-0500-00003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1" authorId="0" shapeId="0" xr:uid="{00000000-0006-0000-0500-00003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1" authorId="0" shapeId="0" xr:uid="{00000000-0006-0000-0500-00003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2" authorId="0" shapeId="0" xr:uid="{00000000-0006-0000-0500-00003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2" authorId="0" shapeId="0" xr:uid="{00000000-0006-0000-0500-00003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3" authorId="0" shapeId="0" xr:uid="{00000000-0006-0000-0500-00003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3" authorId="0" shapeId="0" xr:uid="{00000000-0006-0000-0500-00003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4" authorId="0" shapeId="0" xr:uid="{00000000-0006-0000-0500-00003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4" authorId="0" shapeId="0" xr:uid="{00000000-0006-0000-0500-00004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5" authorId="0" shapeId="0" xr:uid="{00000000-0006-0000-0500-00004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5" authorId="0" shapeId="0" xr:uid="{00000000-0006-0000-0500-00004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6" authorId="0" shapeId="0" xr:uid="{00000000-0006-0000-0500-00004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6" authorId="0" shapeId="0" xr:uid="{00000000-0006-0000-0500-00004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7" authorId="0" shapeId="0" xr:uid="{00000000-0006-0000-0500-00004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7" authorId="0" shapeId="0" xr:uid="{00000000-0006-0000-0500-00004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8" authorId="0" shapeId="0" xr:uid="{00000000-0006-0000-0500-00004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8" authorId="0" shapeId="0" xr:uid="{00000000-0006-0000-0500-00004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9" authorId="0" shapeId="0" xr:uid="{00000000-0006-0000-0500-00004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9" authorId="0" shapeId="0" xr:uid="{00000000-0006-0000-0500-00004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0" authorId="0" shapeId="0" xr:uid="{00000000-0006-0000-0500-00004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0" authorId="0" shapeId="0" xr:uid="{00000000-0006-0000-0500-00004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1" authorId="0" shapeId="0" xr:uid="{00000000-0006-0000-0500-00004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1" authorId="0" shapeId="0" xr:uid="{00000000-0006-0000-0500-00004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2" authorId="0" shapeId="0" xr:uid="{00000000-0006-0000-0500-00004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2" authorId="0" shapeId="0" xr:uid="{00000000-0006-0000-0500-00005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3" authorId="0" shapeId="0" xr:uid="{00000000-0006-0000-0500-00005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3" authorId="0" shapeId="0" xr:uid="{00000000-0006-0000-0500-00005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4" authorId="0" shapeId="0" xr:uid="{00000000-0006-0000-0500-00005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4" authorId="0" shapeId="0" xr:uid="{00000000-0006-0000-0500-00005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5" authorId="0" shapeId="0" xr:uid="{00000000-0006-0000-0500-00005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5" authorId="0" shapeId="0" xr:uid="{00000000-0006-0000-0500-00005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6" authorId="0" shapeId="0" xr:uid="{00000000-0006-0000-0500-00005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6" authorId="0" shapeId="0" xr:uid="{00000000-0006-0000-0500-00005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7" authorId="0" shapeId="0" xr:uid="{00000000-0006-0000-0500-00005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7" authorId="0" shapeId="0" xr:uid="{00000000-0006-0000-0500-00005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8" authorId="0" shapeId="0" xr:uid="{00000000-0006-0000-0500-00005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8" authorId="0" shapeId="0" xr:uid="{00000000-0006-0000-0500-00005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9" authorId="0" shapeId="0" xr:uid="{00000000-0006-0000-0500-00005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9" authorId="0" shapeId="0" xr:uid="{00000000-0006-0000-0500-00005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0" authorId="0" shapeId="0" xr:uid="{00000000-0006-0000-0500-00005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0" authorId="0" shapeId="0" xr:uid="{00000000-0006-0000-0500-00006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1" authorId="0" shapeId="0" xr:uid="{00000000-0006-0000-0500-00006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1" authorId="0" shapeId="0" xr:uid="{00000000-0006-0000-0500-00006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2" authorId="0" shapeId="0" xr:uid="{00000000-0006-0000-0500-00006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2" authorId="0" shapeId="0" xr:uid="{00000000-0006-0000-0500-00006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3" authorId="0" shapeId="0" xr:uid="{00000000-0006-0000-0500-00006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3" authorId="0" shapeId="0" xr:uid="{00000000-0006-0000-0500-00006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4" authorId="0" shapeId="0" xr:uid="{00000000-0006-0000-0500-00006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4" authorId="0" shapeId="0" xr:uid="{00000000-0006-0000-0500-00006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5" authorId="0" shapeId="0" xr:uid="{00000000-0006-0000-0500-00006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5" authorId="0" shapeId="0" xr:uid="{00000000-0006-0000-0500-00006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6" authorId="0" shapeId="0" xr:uid="{00000000-0006-0000-0500-00006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6" authorId="0" shapeId="0" xr:uid="{00000000-0006-0000-0500-00006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7" authorId="0" shapeId="0" xr:uid="{00000000-0006-0000-0500-00006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7" authorId="0" shapeId="0" xr:uid="{00000000-0006-0000-0500-00006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8" authorId="0" shapeId="0" xr:uid="{00000000-0006-0000-0500-00006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8" authorId="0" shapeId="0" xr:uid="{00000000-0006-0000-0500-00007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9" authorId="0" shapeId="0" xr:uid="{00000000-0006-0000-0500-00007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9" authorId="0" shapeId="0" xr:uid="{00000000-0006-0000-0500-00007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0" authorId="0" shapeId="0" xr:uid="{00000000-0006-0000-0500-00007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0" authorId="0" shapeId="0" xr:uid="{00000000-0006-0000-0500-00007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1" authorId="0" shapeId="0" xr:uid="{00000000-0006-0000-0500-00007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1" authorId="0" shapeId="0" xr:uid="{00000000-0006-0000-0500-00007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2" authorId="0" shapeId="0" xr:uid="{00000000-0006-0000-0500-00007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2" authorId="0" shapeId="0" xr:uid="{00000000-0006-0000-0500-00007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3" authorId="0" shapeId="0" xr:uid="{00000000-0006-0000-0500-00007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3" authorId="0" shapeId="0" xr:uid="{00000000-0006-0000-0500-00007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4" authorId="0" shapeId="0" xr:uid="{00000000-0006-0000-0500-00007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4" authorId="0" shapeId="0" xr:uid="{00000000-0006-0000-0500-00007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5" authorId="0" shapeId="0" xr:uid="{00000000-0006-0000-0500-00007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5" authorId="0" shapeId="0" xr:uid="{00000000-0006-0000-0500-00007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6" authorId="0" shapeId="0" xr:uid="{00000000-0006-0000-0500-00007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6" authorId="0" shapeId="0" xr:uid="{00000000-0006-0000-0500-00008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7" authorId="0" shapeId="0" xr:uid="{00000000-0006-0000-0500-00008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7" authorId="0" shapeId="0" xr:uid="{00000000-0006-0000-0500-00008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8" authorId="0" shapeId="0" xr:uid="{00000000-0006-0000-0500-00008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8" authorId="0" shapeId="0" xr:uid="{00000000-0006-0000-0500-00008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9" authorId="0" shapeId="0" xr:uid="{00000000-0006-0000-0500-00008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9" authorId="0" shapeId="0" xr:uid="{00000000-0006-0000-0500-00008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0" authorId="0" shapeId="0" xr:uid="{00000000-0006-0000-0500-00008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0" authorId="0" shapeId="0" xr:uid="{00000000-0006-0000-0500-00008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1" authorId="0" shapeId="0" xr:uid="{00000000-0006-0000-0500-00008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1" authorId="0" shapeId="0" xr:uid="{00000000-0006-0000-0500-00008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2" authorId="0" shapeId="0" xr:uid="{00000000-0006-0000-0500-00008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2" authorId="0" shapeId="0" xr:uid="{00000000-0006-0000-0500-00008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3" authorId="0" shapeId="0" xr:uid="{00000000-0006-0000-0500-00008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3" authorId="0" shapeId="0" xr:uid="{00000000-0006-0000-0500-00008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4" authorId="0" shapeId="0" xr:uid="{00000000-0006-0000-0500-00008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4" authorId="0" shapeId="0" xr:uid="{00000000-0006-0000-0500-00009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5" authorId="0" shapeId="0" xr:uid="{00000000-0006-0000-0500-00009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5" authorId="0" shapeId="0" xr:uid="{00000000-0006-0000-0500-00009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6" authorId="0" shapeId="0" xr:uid="{00000000-0006-0000-0500-00009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6" authorId="0" shapeId="0" xr:uid="{00000000-0006-0000-0500-00009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7" authorId="0" shapeId="0" xr:uid="{00000000-0006-0000-0500-00009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7" authorId="0" shapeId="0" xr:uid="{00000000-0006-0000-0500-00009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8" authorId="0" shapeId="0" xr:uid="{00000000-0006-0000-0500-00009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8" authorId="0" shapeId="0" xr:uid="{00000000-0006-0000-0500-00009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9" authorId="0" shapeId="0" xr:uid="{00000000-0006-0000-0500-00009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9" authorId="0" shapeId="0" xr:uid="{00000000-0006-0000-0500-00009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0" authorId="0" shapeId="0" xr:uid="{00000000-0006-0000-0500-00009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0" authorId="0" shapeId="0" xr:uid="{00000000-0006-0000-0500-00009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1" authorId="0" shapeId="0" xr:uid="{00000000-0006-0000-0500-00009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1" authorId="0" shapeId="0" xr:uid="{00000000-0006-0000-0500-00009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2" authorId="0" shapeId="0" xr:uid="{00000000-0006-0000-0500-00009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2" authorId="0" shapeId="0" xr:uid="{00000000-0006-0000-0500-0000A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3" authorId="0" shapeId="0" xr:uid="{00000000-0006-0000-0500-0000A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3" authorId="0" shapeId="0" xr:uid="{00000000-0006-0000-0500-0000A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4" authorId="0" shapeId="0" xr:uid="{00000000-0006-0000-0500-0000A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4" authorId="0" shapeId="0" xr:uid="{00000000-0006-0000-0500-0000A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5" authorId="0" shapeId="0" xr:uid="{00000000-0006-0000-0500-0000A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5" authorId="0" shapeId="0" xr:uid="{00000000-0006-0000-0500-0000A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6" authorId="0" shapeId="0" xr:uid="{00000000-0006-0000-0500-0000A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6" authorId="0" shapeId="0" xr:uid="{00000000-0006-0000-0500-0000A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7" authorId="0" shapeId="0" xr:uid="{00000000-0006-0000-0500-0000A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7" authorId="0" shapeId="0" xr:uid="{00000000-0006-0000-0500-0000A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8" authorId="0" shapeId="0" xr:uid="{00000000-0006-0000-0500-0000A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8" authorId="0" shapeId="0" xr:uid="{00000000-0006-0000-0500-0000A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9" authorId="0" shapeId="0" xr:uid="{00000000-0006-0000-0500-0000A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9" authorId="0" shapeId="0" xr:uid="{00000000-0006-0000-0500-0000A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0" authorId="0" shapeId="0" xr:uid="{00000000-0006-0000-0500-0000A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0" authorId="0" shapeId="0" xr:uid="{00000000-0006-0000-0500-0000B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1" authorId="0" shapeId="0" xr:uid="{00000000-0006-0000-0500-0000B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1" authorId="0" shapeId="0" xr:uid="{00000000-0006-0000-0500-0000B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2" authorId="0" shapeId="0" xr:uid="{00000000-0006-0000-0500-0000B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2" authorId="0" shapeId="0" xr:uid="{00000000-0006-0000-0500-0000B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3" authorId="0" shapeId="0" xr:uid="{00000000-0006-0000-0500-0000B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3" authorId="0" shapeId="0" xr:uid="{00000000-0006-0000-0500-0000B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4" authorId="0" shapeId="0" xr:uid="{00000000-0006-0000-0500-0000B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4" authorId="0" shapeId="0" xr:uid="{00000000-0006-0000-0500-0000B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5" authorId="0" shapeId="0" xr:uid="{00000000-0006-0000-0500-0000B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5" authorId="0" shapeId="0" xr:uid="{00000000-0006-0000-0500-0000B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6" authorId="0" shapeId="0" xr:uid="{00000000-0006-0000-0500-0000B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6" authorId="0" shapeId="0" xr:uid="{00000000-0006-0000-0500-0000B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7" authorId="0" shapeId="0" xr:uid="{00000000-0006-0000-0500-0000B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7" authorId="0" shapeId="0" xr:uid="{00000000-0006-0000-0500-0000B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8" authorId="0" shapeId="0" xr:uid="{00000000-0006-0000-0500-0000B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8" authorId="0" shapeId="0" xr:uid="{00000000-0006-0000-0500-0000C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9" authorId="0" shapeId="0" xr:uid="{00000000-0006-0000-0500-0000C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9" authorId="0" shapeId="0" xr:uid="{00000000-0006-0000-0500-0000C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0" authorId="0" shapeId="0" xr:uid="{00000000-0006-0000-0500-0000C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0" authorId="0" shapeId="0" xr:uid="{00000000-0006-0000-0500-0000C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1" authorId="0" shapeId="0" xr:uid="{00000000-0006-0000-0500-0000C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1" authorId="0" shapeId="0" xr:uid="{00000000-0006-0000-0500-0000C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2" authorId="0" shapeId="0" xr:uid="{00000000-0006-0000-0500-0000C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2" authorId="0" shapeId="0" xr:uid="{00000000-0006-0000-0500-0000C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A3" authorId="0" shapeId="0" xr:uid="{00000000-0006-0000-0600-00000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" authorId="0" shapeId="0" xr:uid="{00000000-0006-0000-0600-00000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" authorId="0" shapeId="0" xr:uid="{00000000-0006-0000-0600-00000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" authorId="0" shapeId="0" xr:uid="{00000000-0006-0000-0600-00000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" authorId="0" shapeId="0" xr:uid="{00000000-0006-0000-0600-00000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" authorId="0" shapeId="0" xr:uid="{00000000-0006-0000-0600-00000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" authorId="0" shapeId="0" xr:uid="{00000000-0006-0000-0600-00000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" authorId="0" shapeId="0" xr:uid="{00000000-0006-0000-0600-00000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" authorId="0" shapeId="0" xr:uid="{00000000-0006-0000-0600-00000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" authorId="0" shapeId="0" xr:uid="{00000000-0006-0000-0600-00000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" authorId="0" shapeId="0" xr:uid="{00000000-0006-0000-0600-00000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" authorId="0" shapeId="0" xr:uid="{00000000-0006-0000-0600-00000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" authorId="0" shapeId="0" xr:uid="{00000000-0006-0000-0600-00000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" authorId="0" shapeId="0" xr:uid="{00000000-0006-0000-0600-00000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" authorId="0" shapeId="0" xr:uid="{00000000-0006-0000-0600-00000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" authorId="0" shapeId="0" xr:uid="{00000000-0006-0000-0600-00001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1" authorId="0" shapeId="0" xr:uid="{00000000-0006-0000-0600-00001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1" authorId="0" shapeId="0" xr:uid="{00000000-0006-0000-0600-00001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2" authorId="0" shapeId="0" xr:uid="{00000000-0006-0000-0600-00001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2" authorId="0" shapeId="0" xr:uid="{00000000-0006-0000-0600-00001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3" authorId="0" shapeId="0" xr:uid="{00000000-0006-0000-0600-00001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3" authorId="0" shapeId="0" xr:uid="{00000000-0006-0000-0600-00001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4" authorId="0" shapeId="0" xr:uid="{00000000-0006-0000-0600-00001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4" authorId="0" shapeId="0" xr:uid="{00000000-0006-0000-0600-00001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5" authorId="0" shapeId="0" xr:uid="{00000000-0006-0000-0600-00001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5" authorId="0" shapeId="0" xr:uid="{00000000-0006-0000-0600-00001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6" authorId="0" shapeId="0" xr:uid="{00000000-0006-0000-0600-00001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6" authorId="0" shapeId="0" xr:uid="{00000000-0006-0000-0600-00001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7" authorId="0" shapeId="0" xr:uid="{00000000-0006-0000-0600-00001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7" authorId="0" shapeId="0" xr:uid="{00000000-0006-0000-0600-00001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8" authorId="0" shapeId="0" xr:uid="{00000000-0006-0000-0600-00001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8" authorId="0" shapeId="0" xr:uid="{00000000-0006-0000-0600-00002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9" authorId="0" shapeId="0" xr:uid="{00000000-0006-0000-0600-00002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9" authorId="0" shapeId="0" xr:uid="{00000000-0006-0000-0600-00002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0" authorId="0" shapeId="0" xr:uid="{00000000-0006-0000-0600-00002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0" authorId="0" shapeId="0" xr:uid="{00000000-0006-0000-0600-00002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1" authorId="0" shapeId="0" xr:uid="{00000000-0006-0000-0600-00002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1" authorId="0" shapeId="0" xr:uid="{00000000-0006-0000-0600-00002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2" authorId="0" shapeId="0" xr:uid="{00000000-0006-0000-0600-00002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2" authorId="0" shapeId="0" xr:uid="{00000000-0006-0000-0600-00002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3" authorId="0" shapeId="0" xr:uid="{00000000-0006-0000-0600-00002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3" authorId="0" shapeId="0" xr:uid="{00000000-0006-0000-0600-00002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4" authorId="0" shapeId="0" xr:uid="{00000000-0006-0000-0600-00002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4" authorId="0" shapeId="0" xr:uid="{00000000-0006-0000-0600-00002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5" authorId="0" shapeId="0" xr:uid="{00000000-0006-0000-0600-00002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5" authorId="0" shapeId="0" xr:uid="{00000000-0006-0000-0600-00002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6" authorId="0" shapeId="0" xr:uid="{00000000-0006-0000-0600-00002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6" authorId="0" shapeId="0" xr:uid="{00000000-0006-0000-0600-00003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7" authorId="0" shapeId="0" xr:uid="{00000000-0006-0000-0600-00003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7" authorId="0" shapeId="0" xr:uid="{00000000-0006-0000-0600-00003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8" authorId="0" shapeId="0" xr:uid="{00000000-0006-0000-0600-00003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8" authorId="0" shapeId="0" xr:uid="{00000000-0006-0000-0600-00003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9" authorId="0" shapeId="0" xr:uid="{00000000-0006-0000-0600-00003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9" authorId="0" shapeId="0" xr:uid="{00000000-0006-0000-0600-00003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0" authorId="0" shapeId="0" xr:uid="{00000000-0006-0000-0600-00003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0" authorId="0" shapeId="0" xr:uid="{00000000-0006-0000-0600-00003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1" authorId="0" shapeId="0" xr:uid="{00000000-0006-0000-0600-00003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1" authorId="0" shapeId="0" xr:uid="{00000000-0006-0000-0600-00003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2" authorId="0" shapeId="0" xr:uid="{00000000-0006-0000-0600-00003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2" authorId="0" shapeId="0" xr:uid="{00000000-0006-0000-0600-00003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3" authorId="0" shapeId="0" xr:uid="{00000000-0006-0000-0600-00003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3" authorId="0" shapeId="0" xr:uid="{00000000-0006-0000-0600-00003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4" authorId="0" shapeId="0" xr:uid="{00000000-0006-0000-0600-00003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4" authorId="0" shapeId="0" xr:uid="{00000000-0006-0000-0600-00004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5" authorId="0" shapeId="0" xr:uid="{00000000-0006-0000-0600-00004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5" authorId="0" shapeId="0" xr:uid="{00000000-0006-0000-0600-00004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6" authorId="0" shapeId="0" xr:uid="{00000000-0006-0000-0600-00004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6" authorId="0" shapeId="0" xr:uid="{00000000-0006-0000-0600-00004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7" authorId="0" shapeId="0" xr:uid="{00000000-0006-0000-0600-00004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7" authorId="0" shapeId="0" xr:uid="{00000000-0006-0000-0600-00004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8" authorId="0" shapeId="0" xr:uid="{00000000-0006-0000-0600-00004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8" authorId="0" shapeId="0" xr:uid="{00000000-0006-0000-0600-00004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9" authorId="0" shapeId="0" xr:uid="{00000000-0006-0000-0600-00004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9" authorId="0" shapeId="0" xr:uid="{00000000-0006-0000-0600-00004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0" authorId="0" shapeId="0" xr:uid="{00000000-0006-0000-0600-00004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0" authorId="0" shapeId="0" xr:uid="{00000000-0006-0000-0600-00004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1" authorId="0" shapeId="0" xr:uid="{00000000-0006-0000-0600-00004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1" authorId="0" shapeId="0" xr:uid="{00000000-0006-0000-0600-00004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2" authorId="0" shapeId="0" xr:uid="{00000000-0006-0000-0600-00004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2" authorId="0" shapeId="0" xr:uid="{00000000-0006-0000-0600-00005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3" authorId="0" shapeId="0" xr:uid="{00000000-0006-0000-0600-00005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3" authorId="0" shapeId="0" xr:uid="{00000000-0006-0000-0600-00005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4" authorId="0" shapeId="0" xr:uid="{00000000-0006-0000-0600-00005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4" authorId="0" shapeId="0" xr:uid="{00000000-0006-0000-0600-00005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5" authorId="0" shapeId="0" xr:uid="{00000000-0006-0000-0600-00005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5" authorId="0" shapeId="0" xr:uid="{00000000-0006-0000-0600-00005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6" authorId="0" shapeId="0" xr:uid="{00000000-0006-0000-0600-00005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6" authorId="0" shapeId="0" xr:uid="{00000000-0006-0000-0600-00005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7" authorId="0" shapeId="0" xr:uid="{00000000-0006-0000-0600-00005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7" authorId="0" shapeId="0" xr:uid="{00000000-0006-0000-0600-00005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8" authorId="0" shapeId="0" xr:uid="{00000000-0006-0000-0600-00005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8" authorId="0" shapeId="0" xr:uid="{00000000-0006-0000-0600-00005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9" authorId="0" shapeId="0" xr:uid="{00000000-0006-0000-0600-00005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9" authorId="0" shapeId="0" xr:uid="{00000000-0006-0000-0600-00005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0" authorId="0" shapeId="0" xr:uid="{00000000-0006-0000-0600-00005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0" authorId="0" shapeId="0" xr:uid="{00000000-0006-0000-0600-00006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1" authorId="0" shapeId="0" xr:uid="{00000000-0006-0000-0600-00006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1" authorId="0" shapeId="0" xr:uid="{00000000-0006-0000-0600-00006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2" authorId="0" shapeId="0" xr:uid="{00000000-0006-0000-0600-00006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2" authorId="0" shapeId="0" xr:uid="{00000000-0006-0000-0600-00006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3" authorId="0" shapeId="0" xr:uid="{00000000-0006-0000-0600-00006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3" authorId="0" shapeId="0" xr:uid="{00000000-0006-0000-0600-00006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4" authorId="0" shapeId="0" xr:uid="{00000000-0006-0000-0600-00006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4" authorId="0" shapeId="0" xr:uid="{00000000-0006-0000-0600-00006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5" authorId="0" shapeId="0" xr:uid="{00000000-0006-0000-0600-00006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5" authorId="0" shapeId="0" xr:uid="{00000000-0006-0000-0600-00006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6" authorId="0" shapeId="0" xr:uid="{00000000-0006-0000-0600-00006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6" authorId="0" shapeId="0" xr:uid="{00000000-0006-0000-0600-00006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7" authorId="0" shapeId="0" xr:uid="{00000000-0006-0000-0600-00006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7" authorId="0" shapeId="0" xr:uid="{00000000-0006-0000-0600-00006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8" authorId="0" shapeId="0" xr:uid="{00000000-0006-0000-0600-00006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8" authorId="0" shapeId="0" xr:uid="{00000000-0006-0000-0600-00007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9" authorId="0" shapeId="0" xr:uid="{00000000-0006-0000-0600-00007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9" authorId="0" shapeId="0" xr:uid="{00000000-0006-0000-0600-00007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0" authorId="0" shapeId="0" xr:uid="{00000000-0006-0000-0600-00007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0" authorId="0" shapeId="0" xr:uid="{00000000-0006-0000-0600-00007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1" authorId="0" shapeId="0" xr:uid="{00000000-0006-0000-0600-00007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1" authorId="0" shapeId="0" xr:uid="{00000000-0006-0000-0600-00007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2" authorId="0" shapeId="0" xr:uid="{00000000-0006-0000-0600-00007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2" authorId="0" shapeId="0" xr:uid="{00000000-0006-0000-0600-00007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3" authorId="0" shapeId="0" xr:uid="{00000000-0006-0000-0600-00007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3" authorId="0" shapeId="0" xr:uid="{00000000-0006-0000-0600-00007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4" authorId="0" shapeId="0" xr:uid="{00000000-0006-0000-0600-00007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4" authorId="0" shapeId="0" xr:uid="{00000000-0006-0000-0600-00007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5" authorId="0" shapeId="0" xr:uid="{00000000-0006-0000-0600-00007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5" authorId="0" shapeId="0" xr:uid="{00000000-0006-0000-0600-00007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6" authorId="0" shapeId="0" xr:uid="{00000000-0006-0000-0600-00007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6" authorId="0" shapeId="0" xr:uid="{00000000-0006-0000-0600-00008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7" authorId="0" shapeId="0" xr:uid="{00000000-0006-0000-0600-00008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7" authorId="0" shapeId="0" xr:uid="{00000000-0006-0000-0600-00008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8" authorId="0" shapeId="0" xr:uid="{00000000-0006-0000-0600-00008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8" authorId="0" shapeId="0" xr:uid="{00000000-0006-0000-0600-00008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9" authorId="0" shapeId="0" xr:uid="{00000000-0006-0000-0600-00008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9" authorId="0" shapeId="0" xr:uid="{00000000-0006-0000-0600-00008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0" authorId="0" shapeId="0" xr:uid="{00000000-0006-0000-0600-00008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0" authorId="0" shapeId="0" xr:uid="{00000000-0006-0000-0600-00008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1" authorId="0" shapeId="0" xr:uid="{00000000-0006-0000-0600-00008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1" authorId="0" shapeId="0" xr:uid="{00000000-0006-0000-0600-00008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2" authorId="0" shapeId="0" xr:uid="{00000000-0006-0000-0600-00008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2" authorId="0" shapeId="0" xr:uid="{00000000-0006-0000-0600-00008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3" authorId="0" shapeId="0" xr:uid="{00000000-0006-0000-0600-00008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3" authorId="0" shapeId="0" xr:uid="{00000000-0006-0000-0600-00008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4" authorId="0" shapeId="0" xr:uid="{00000000-0006-0000-0600-00008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4" authorId="0" shapeId="0" xr:uid="{00000000-0006-0000-0600-00009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5" authorId="0" shapeId="0" xr:uid="{00000000-0006-0000-0600-00009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5" authorId="0" shapeId="0" xr:uid="{00000000-0006-0000-0600-00009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6" authorId="0" shapeId="0" xr:uid="{00000000-0006-0000-0600-00009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6" authorId="0" shapeId="0" xr:uid="{00000000-0006-0000-0600-00009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7" authorId="0" shapeId="0" xr:uid="{00000000-0006-0000-0600-00009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7" authorId="0" shapeId="0" xr:uid="{00000000-0006-0000-0600-00009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8" authorId="0" shapeId="0" xr:uid="{00000000-0006-0000-0600-00009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8" authorId="0" shapeId="0" xr:uid="{00000000-0006-0000-0600-00009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9" authorId="0" shapeId="0" xr:uid="{00000000-0006-0000-0600-00009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9" authorId="0" shapeId="0" xr:uid="{00000000-0006-0000-0600-00009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0" authorId="0" shapeId="0" xr:uid="{00000000-0006-0000-0600-00009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0" authorId="0" shapeId="0" xr:uid="{00000000-0006-0000-0600-00009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1" authorId="0" shapeId="0" xr:uid="{00000000-0006-0000-0600-00009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1" authorId="0" shapeId="0" xr:uid="{00000000-0006-0000-0600-00009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2" authorId="0" shapeId="0" xr:uid="{00000000-0006-0000-0600-00009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2" authorId="0" shapeId="0" xr:uid="{00000000-0006-0000-0600-0000A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3" authorId="0" shapeId="0" xr:uid="{00000000-0006-0000-0600-0000A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3" authorId="0" shapeId="0" xr:uid="{00000000-0006-0000-0600-0000A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4" authorId="0" shapeId="0" xr:uid="{00000000-0006-0000-0600-0000A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4" authorId="0" shapeId="0" xr:uid="{00000000-0006-0000-0600-0000A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5" authorId="0" shapeId="0" xr:uid="{00000000-0006-0000-0600-0000A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5" authorId="0" shapeId="0" xr:uid="{00000000-0006-0000-0600-0000A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6" authorId="0" shapeId="0" xr:uid="{00000000-0006-0000-0600-0000A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6" authorId="0" shapeId="0" xr:uid="{00000000-0006-0000-0600-0000A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7" authorId="0" shapeId="0" xr:uid="{00000000-0006-0000-0600-0000A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7" authorId="0" shapeId="0" xr:uid="{00000000-0006-0000-0600-0000A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8" authorId="0" shapeId="0" xr:uid="{00000000-0006-0000-0600-0000A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8" authorId="0" shapeId="0" xr:uid="{00000000-0006-0000-0600-0000A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9" authorId="0" shapeId="0" xr:uid="{00000000-0006-0000-0600-0000A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9" authorId="0" shapeId="0" xr:uid="{00000000-0006-0000-0600-0000A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0" authorId="0" shapeId="0" xr:uid="{00000000-0006-0000-0600-0000A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0" authorId="0" shapeId="0" xr:uid="{00000000-0006-0000-0600-0000B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1" authorId="0" shapeId="0" xr:uid="{00000000-0006-0000-0600-0000B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1" authorId="0" shapeId="0" xr:uid="{00000000-0006-0000-0600-0000B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2" authorId="0" shapeId="0" xr:uid="{00000000-0006-0000-0600-0000B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2" authorId="0" shapeId="0" xr:uid="{00000000-0006-0000-0600-0000B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3" authorId="0" shapeId="0" xr:uid="{00000000-0006-0000-0600-0000B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3" authorId="0" shapeId="0" xr:uid="{00000000-0006-0000-0600-0000B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4" authorId="0" shapeId="0" xr:uid="{00000000-0006-0000-0600-0000B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4" authorId="0" shapeId="0" xr:uid="{00000000-0006-0000-0600-0000B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5" authorId="0" shapeId="0" xr:uid="{00000000-0006-0000-0600-0000B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5" authorId="0" shapeId="0" xr:uid="{00000000-0006-0000-0600-0000B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6" authorId="0" shapeId="0" xr:uid="{00000000-0006-0000-0600-0000B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6" authorId="0" shapeId="0" xr:uid="{00000000-0006-0000-0600-0000B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7" authorId="0" shapeId="0" xr:uid="{00000000-0006-0000-0600-0000B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7" authorId="0" shapeId="0" xr:uid="{00000000-0006-0000-0600-0000B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8" authorId="0" shapeId="0" xr:uid="{00000000-0006-0000-0600-0000B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8" authorId="0" shapeId="0" xr:uid="{00000000-0006-0000-0600-0000C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9" authorId="0" shapeId="0" xr:uid="{00000000-0006-0000-0600-0000C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9" authorId="0" shapeId="0" xr:uid="{00000000-0006-0000-0600-0000C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0" authorId="0" shapeId="0" xr:uid="{00000000-0006-0000-0600-0000C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0" authorId="0" shapeId="0" xr:uid="{00000000-0006-0000-0600-0000C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1" authorId="0" shapeId="0" xr:uid="{00000000-0006-0000-0600-0000C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1" authorId="0" shapeId="0" xr:uid="{00000000-0006-0000-0600-0000C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2" authorId="0" shapeId="0" xr:uid="{00000000-0006-0000-0600-0000C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2" authorId="0" shapeId="0" xr:uid="{00000000-0006-0000-0600-0000C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A3" authorId="0" shapeId="0" xr:uid="{00000000-0006-0000-0700-00000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" authorId="0" shapeId="0" xr:uid="{00000000-0006-0000-0700-00000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" authorId="0" shapeId="0" xr:uid="{00000000-0006-0000-0700-00000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" authorId="0" shapeId="0" xr:uid="{00000000-0006-0000-0700-00000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" authorId="0" shapeId="0" xr:uid="{00000000-0006-0000-0700-00000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" authorId="0" shapeId="0" xr:uid="{00000000-0006-0000-0700-00000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" authorId="0" shapeId="0" xr:uid="{00000000-0006-0000-0700-00000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" authorId="0" shapeId="0" xr:uid="{00000000-0006-0000-0700-00000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" authorId="0" shapeId="0" xr:uid="{00000000-0006-0000-0700-00000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" authorId="0" shapeId="0" xr:uid="{00000000-0006-0000-0700-00000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" authorId="0" shapeId="0" xr:uid="{00000000-0006-0000-0700-00000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" authorId="0" shapeId="0" xr:uid="{00000000-0006-0000-0700-00000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" authorId="0" shapeId="0" xr:uid="{00000000-0006-0000-0700-00000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" authorId="0" shapeId="0" xr:uid="{00000000-0006-0000-0700-00000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" authorId="0" shapeId="0" xr:uid="{00000000-0006-0000-0700-00000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" authorId="0" shapeId="0" xr:uid="{00000000-0006-0000-0700-00001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1" authorId="0" shapeId="0" xr:uid="{00000000-0006-0000-0700-00001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1" authorId="0" shapeId="0" xr:uid="{00000000-0006-0000-0700-00001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2" authorId="0" shapeId="0" xr:uid="{00000000-0006-0000-0700-00001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2" authorId="0" shapeId="0" xr:uid="{00000000-0006-0000-0700-00001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3" authorId="0" shapeId="0" xr:uid="{00000000-0006-0000-0700-00001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3" authorId="0" shapeId="0" xr:uid="{00000000-0006-0000-0700-00001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4" authorId="0" shapeId="0" xr:uid="{00000000-0006-0000-0700-00001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4" authorId="0" shapeId="0" xr:uid="{00000000-0006-0000-0700-00001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5" authorId="0" shapeId="0" xr:uid="{00000000-0006-0000-0700-00001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5" authorId="0" shapeId="0" xr:uid="{00000000-0006-0000-0700-00001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6" authorId="0" shapeId="0" xr:uid="{00000000-0006-0000-0700-00001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6" authorId="0" shapeId="0" xr:uid="{00000000-0006-0000-0700-00001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7" authorId="0" shapeId="0" xr:uid="{00000000-0006-0000-0700-00001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7" authorId="0" shapeId="0" xr:uid="{00000000-0006-0000-0700-00001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8" authorId="0" shapeId="0" xr:uid="{00000000-0006-0000-0700-00001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8" authorId="0" shapeId="0" xr:uid="{00000000-0006-0000-0700-00002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9" authorId="0" shapeId="0" xr:uid="{00000000-0006-0000-0700-00002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9" authorId="0" shapeId="0" xr:uid="{00000000-0006-0000-0700-00002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0" authorId="0" shapeId="0" xr:uid="{00000000-0006-0000-0700-00002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0" authorId="0" shapeId="0" xr:uid="{00000000-0006-0000-0700-00002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1" authorId="0" shapeId="0" xr:uid="{00000000-0006-0000-0700-00002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1" authorId="0" shapeId="0" xr:uid="{00000000-0006-0000-0700-00002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2" authorId="0" shapeId="0" xr:uid="{00000000-0006-0000-0700-00002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2" authorId="0" shapeId="0" xr:uid="{00000000-0006-0000-0700-00002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3" authorId="0" shapeId="0" xr:uid="{00000000-0006-0000-0700-00002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3" authorId="0" shapeId="0" xr:uid="{00000000-0006-0000-0700-00002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4" authorId="0" shapeId="0" xr:uid="{00000000-0006-0000-0700-00002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4" authorId="0" shapeId="0" xr:uid="{00000000-0006-0000-0700-00002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5" authorId="0" shapeId="0" xr:uid="{00000000-0006-0000-0700-00002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5" authorId="0" shapeId="0" xr:uid="{00000000-0006-0000-0700-00002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6" authorId="0" shapeId="0" xr:uid="{00000000-0006-0000-0700-00002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6" authorId="0" shapeId="0" xr:uid="{00000000-0006-0000-0700-00003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7" authorId="0" shapeId="0" xr:uid="{00000000-0006-0000-0700-00003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7" authorId="0" shapeId="0" xr:uid="{00000000-0006-0000-0700-00003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8" authorId="0" shapeId="0" xr:uid="{00000000-0006-0000-0700-00003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8" authorId="0" shapeId="0" xr:uid="{00000000-0006-0000-0700-00003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9" authorId="0" shapeId="0" xr:uid="{00000000-0006-0000-0700-00003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9" authorId="0" shapeId="0" xr:uid="{00000000-0006-0000-0700-00003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0" authorId="0" shapeId="0" xr:uid="{00000000-0006-0000-0700-00003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0" authorId="0" shapeId="0" xr:uid="{00000000-0006-0000-0700-00003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1" authorId="0" shapeId="0" xr:uid="{00000000-0006-0000-0700-00003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1" authorId="0" shapeId="0" xr:uid="{00000000-0006-0000-0700-00003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2" authorId="0" shapeId="0" xr:uid="{00000000-0006-0000-0700-00003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2" authorId="0" shapeId="0" xr:uid="{00000000-0006-0000-0700-00003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3" authorId="0" shapeId="0" xr:uid="{00000000-0006-0000-0700-00003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3" authorId="0" shapeId="0" xr:uid="{00000000-0006-0000-0700-00003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4" authorId="0" shapeId="0" xr:uid="{00000000-0006-0000-0700-00003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4" authorId="0" shapeId="0" xr:uid="{00000000-0006-0000-0700-00004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5" authorId="0" shapeId="0" xr:uid="{00000000-0006-0000-0700-00004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5" authorId="0" shapeId="0" xr:uid="{00000000-0006-0000-0700-00004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6" authorId="0" shapeId="0" xr:uid="{00000000-0006-0000-0700-00004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6" authorId="0" shapeId="0" xr:uid="{00000000-0006-0000-0700-00004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7" authorId="0" shapeId="0" xr:uid="{00000000-0006-0000-0700-00004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7" authorId="0" shapeId="0" xr:uid="{00000000-0006-0000-0700-00004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8" authorId="0" shapeId="0" xr:uid="{00000000-0006-0000-0700-00004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8" authorId="0" shapeId="0" xr:uid="{00000000-0006-0000-0700-00004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9" authorId="0" shapeId="0" xr:uid="{00000000-0006-0000-0700-00004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9" authorId="0" shapeId="0" xr:uid="{00000000-0006-0000-0700-00004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0" authorId="0" shapeId="0" xr:uid="{00000000-0006-0000-0700-00004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0" authorId="0" shapeId="0" xr:uid="{00000000-0006-0000-0700-00004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1" authorId="0" shapeId="0" xr:uid="{00000000-0006-0000-0700-00004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1" authorId="0" shapeId="0" xr:uid="{00000000-0006-0000-0700-00004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2" authorId="0" shapeId="0" xr:uid="{00000000-0006-0000-0700-00004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2" authorId="0" shapeId="0" xr:uid="{00000000-0006-0000-0700-00005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3" authorId="0" shapeId="0" xr:uid="{00000000-0006-0000-0700-00005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3" authorId="0" shapeId="0" xr:uid="{00000000-0006-0000-0700-00005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4" authorId="0" shapeId="0" xr:uid="{00000000-0006-0000-0700-00005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4" authorId="0" shapeId="0" xr:uid="{00000000-0006-0000-0700-00005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5" authorId="0" shapeId="0" xr:uid="{00000000-0006-0000-0700-00005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5" authorId="0" shapeId="0" xr:uid="{00000000-0006-0000-0700-00005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6" authorId="0" shapeId="0" xr:uid="{00000000-0006-0000-0700-00005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6" authorId="0" shapeId="0" xr:uid="{00000000-0006-0000-0700-00005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7" authorId="0" shapeId="0" xr:uid="{00000000-0006-0000-0700-00005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7" authorId="0" shapeId="0" xr:uid="{00000000-0006-0000-0700-00005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8" authorId="0" shapeId="0" xr:uid="{00000000-0006-0000-0700-00005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8" authorId="0" shapeId="0" xr:uid="{00000000-0006-0000-0700-00005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9" authorId="0" shapeId="0" xr:uid="{00000000-0006-0000-0700-00005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9" authorId="0" shapeId="0" xr:uid="{00000000-0006-0000-0700-00005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0" authorId="0" shapeId="0" xr:uid="{00000000-0006-0000-0700-00005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0" authorId="0" shapeId="0" xr:uid="{00000000-0006-0000-0700-00006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1" authorId="0" shapeId="0" xr:uid="{00000000-0006-0000-0700-00006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1" authorId="0" shapeId="0" xr:uid="{00000000-0006-0000-0700-00006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2" authorId="0" shapeId="0" xr:uid="{00000000-0006-0000-0700-00006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2" authorId="0" shapeId="0" xr:uid="{00000000-0006-0000-0700-00006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3" authorId="0" shapeId="0" xr:uid="{00000000-0006-0000-0700-00006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3" authorId="0" shapeId="0" xr:uid="{00000000-0006-0000-0700-00006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4" authorId="0" shapeId="0" xr:uid="{00000000-0006-0000-0700-00006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4" authorId="0" shapeId="0" xr:uid="{00000000-0006-0000-0700-00006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5" authorId="0" shapeId="0" xr:uid="{00000000-0006-0000-0700-00006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5" authorId="0" shapeId="0" xr:uid="{00000000-0006-0000-0700-00006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6" authorId="0" shapeId="0" xr:uid="{00000000-0006-0000-0700-00006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6" authorId="0" shapeId="0" xr:uid="{00000000-0006-0000-0700-00006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7" authorId="0" shapeId="0" xr:uid="{00000000-0006-0000-0700-00006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7" authorId="0" shapeId="0" xr:uid="{00000000-0006-0000-0700-00006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8" authorId="0" shapeId="0" xr:uid="{00000000-0006-0000-0700-00006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8" authorId="0" shapeId="0" xr:uid="{00000000-0006-0000-0700-00007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9" authorId="0" shapeId="0" xr:uid="{00000000-0006-0000-0700-00007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9" authorId="0" shapeId="0" xr:uid="{00000000-0006-0000-0700-00007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0" authorId="0" shapeId="0" xr:uid="{00000000-0006-0000-0700-00007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0" authorId="0" shapeId="0" xr:uid="{00000000-0006-0000-0700-00007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1" authorId="0" shapeId="0" xr:uid="{00000000-0006-0000-0700-00007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1" authorId="0" shapeId="0" xr:uid="{00000000-0006-0000-0700-00007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2" authorId="0" shapeId="0" xr:uid="{00000000-0006-0000-0700-00007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2" authorId="0" shapeId="0" xr:uid="{00000000-0006-0000-0700-00007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3" authorId="0" shapeId="0" xr:uid="{00000000-0006-0000-0700-00007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3" authorId="0" shapeId="0" xr:uid="{00000000-0006-0000-0700-00007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4" authorId="0" shapeId="0" xr:uid="{00000000-0006-0000-0700-00007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4" authorId="0" shapeId="0" xr:uid="{00000000-0006-0000-0700-00007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5" authorId="0" shapeId="0" xr:uid="{00000000-0006-0000-0700-00007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5" authorId="0" shapeId="0" xr:uid="{00000000-0006-0000-0700-00007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6" authorId="0" shapeId="0" xr:uid="{00000000-0006-0000-0700-00007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6" authorId="0" shapeId="0" xr:uid="{00000000-0006-0000-0700-00008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7" authorId="0" shapeId="0" xr:uid="{00000000-0006-0000-0700-00008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7" authorId="0" shapeId="0" xr:uid="{00000000-0006-0000-0700-00008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8" authorId="0" shapeId="0" xr:uid="{00000000-0006-0000-0700-00008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8" authorId="0" shapeId="0" xr:uid="{00000000-0006-0000-0700-00008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9" authorId="0" shapeId="0" xr:uid="{00000000-0006-0000-0700-00008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9" authorId="0" shapeId="0" xr:uid="{00000000-0006-0000-0700-00008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0" authorId="0" shapeId="0" xr:uid="{00000000-0006-0000-0700-00008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0" authorId="0" shapeId="0" xr:uid="{00000000-0006-0000-0700-00008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1" authorId="0" shapeId="0" xr:uid="{00000000-0006-0000-0700-00008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1" authorId="0" shapeId="0" xr:uid="{00000000-0006-0000-0700-00008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2" authorId="0" shapeId="0" xr:uid="{00000000-0006-0000-0700-00008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2" authorId="0" shapeId="0" xr:uid="{00000000-0006-0000-0700-00008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3" authorId="0" shapeId="0" xr:uid="{00000000-0006-0000-0700-00008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3" authorId="0" shapeId="0" xr:uid="{00000000-0006-0000-0700-00008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4" authorId="0" shapeId="0" xr:uid="{00000000-0006-0000-0700-00008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4" authorId="0" shapeId="0" xr:uid="{00000000-0006-0000-0700-00009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5" authorId="0" shapeId="0" xr:uid="{00000000-0006-0000-0700-00009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5" authorId="0" shapeId="0" xr:uid="{00000000-0006-0000-0700-00009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6" authorId="0" shapeId="0" xr:uid="{00000000-0006-0000-0700-00009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6" authorId="0" shapeId="0" xr:uid="{00000000-0006-0000-0700-00009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7" authorId="0" shapeId="0" xr:uid="{00000000-0006-0000-0700-00009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7" authorId="0" shapeId="0" xr:uid="{00000000-0006-0000-0700-00009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8" authorId="0" shapeId="0" xr:uid="{00000000-0006-0000-0700-00009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8" authorId="0" shapeId="0" xr:uid="{00000000-0006-0000-0700-00009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9" authorId="0" shapeId="0" xr:uid="{00000000-0006-0000-0700-00009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9" authorId="0" shapeId="0" xr:uid="{00000000-0006-0000-0700-00009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0" authorId="0" shapeId="0" xr:uid="{00000000-0006-0000-0700-00009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0" authorId="0" shapeId="0" xr:uid="{00000000-0006-0000-0700-00009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1" authorId="0" shapeId="0" xr:uid="{00000000-0006-0000-0700-00009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1" authorId="0" shapeId="0" xr:uid="{00000000-0006-0000-0700-00009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2" authorId="0" shapeId="0" xr:uid="{00000000-0006-0000-0700-00009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2" authorId="0" shapeId="0" xr:uid="{00000000-0006-0000-0700-0000A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3" authorId="0" shapeId="0" xr:uid="{00000000-0006-0000-0700-0000A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3" authorId="0" shapeId="0" xr:uid="{00000000-0006-0000-0700-0000A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4" authorId="0" shapeId="0" xr:uid="{00000000-0006-0000-0700-0000A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4" authorId="0" shapeId="0" xr:uid="{00000000-0006-0000-0700-0000A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5" authorId="0" shapeId="0" xr:uid="{00000000-0006-0000-0700-0000A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5" authorId="0" shapeId="0" xr:uid="{00000000-0006-0000-0700-0000A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6" authorId="0" shapeId="0" xr:uid="{00000000-0006-0000-0700-0000A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6" authorId="0" shapeId="0" xr:uid="{00000000-0006-0000-0700-0000A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7" authorId="0" shapeId="0" xr:uid="{00000000-0006-0000-0700-0000A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7" authorId="0" shapeId="0" xr:uid="{00000000-0006-0000-0700-0000A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8" authorId="0" shapeId="0" xr:uid="{00000000-0006-0000-0700-0000A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8" authorId="0" shapeId="0" xr:uid="{00000000-0006-0000-0700-0000A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9" authorId="0" shapeId="0" xr:uid="{00000000-0006-0000-0700-0000A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9" authorId="0" shapeId="0" xr:uid="{00000000-0006-0000-0700-0000A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0" authorId="0" shapeId="0" xr:uid="{00000000-0006-0000-0700-0000A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0" authorId="0" shapeId="0" xr:uid="{00000000-0006-0000-0700-0000B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1" authorId="0" shapeId="0" xr:uid="{00000000-0006-0000-0700-0000B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1" authorId="0" shapeId="0" xr:uid="{00000000-0006-0000-0700-0000B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2" authorId="0" shapeId="0" xr:uid="{00000000-0006-0000-0700-0000B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2" authorId="0" shapeId="0" xr:uid="{00000000-0006-0000-0700-0000B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3" authorId="0" shapeId="0" xr:uid="{00000000-0006-0000-0700-0000B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3" authorId="0" shapeId="0" xr:uid="{00000000-0006-0000-0700-0000B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4" authorId="0" shapeId="0" xr:uid="{00000000-0006-0000-0700-0000B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4" authorId="0" shapeId="0" xr:uid="{00000000-0006-0000-0700-0000B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5" authorId="0" shapeId="0" xr:uid="{00000000-0006-0000-0700-0000B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5" authorId="0" shapeId="0" xr:uid="{00000000-0006-0000-0700-0000B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6" authorId="0" shapeId="0" xr:uid="{00000000-0006-0000-0700-0000B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6" authorId="0" shapeId="0" xr:uid="{00000000-0006-0000-0700-0000B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7" authorId="0" shapeId="0" xr:uid="{00000000-0006-0000-0700-0000B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7" authorId="0" shapeId="0" xr:uid="{00000000-0006-0000-0700-0000B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8" authorId="0" shapeId="0" xr:uid="{00000000-0006-0000-0700-0000B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8" authorId="0" shapeId="0" xr:uid="{00000000-0006-0000-0700-0000C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9" authorId="0" shapeId="0" xr:uid="{00000000-0006-0000-0700-0000C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9" authorId="0" shapeId="0" xr:uid="{00000000-0006-0000-0700-0000C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0" authorId="0" shapeId="0" xr:uid="{00000000-0006-0000-0700-0000C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0" authorId="0" shapeId="0" xr:uid="{00000000-0006-0000-0700-0000C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1" authorId="0" shapeId="0" xr:uid="{00000000-0006-0000-0700-0000C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1" authorId="0" shapeId="0" xr:uid="{00000000-0006-0000-0700-0000C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2" authorId="0" shapeId="0" xr:uid="{00000000-0006-0000-0700-0000C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2" authorId="0" shapeId="0" xr:uid="{00000000-0006-0000-0700-0000C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A3" authorId="0" shapeId="0" xr:uid="{00000000-0006-0000-0800-00000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" authorId="0" shapeId="0" xr:uid="{00000000-0006-0000-0800-00000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" authorId="0" shapeId="0" xr:uid="{00000000-0006-0000-0800-00000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" authorId="0" shapeId="0" xr:uid="{00000000-0006-0000-0800-00000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" authorId="0" shapeId="0" xr:uid="{00000000-0006-0000-0800-00000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" authorId="0" shapeId="0" xr:uid="{00000000-0006-0000-0800-00000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" authorId="0" shapeId="0" xr:uid="{00000000-0006-0000-0800-00000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" authorId="0" shapeId="0" xr:uid="{00000000-0006-0000-0800-00000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" authorId="0" shapeId="0" xr:uid="{00000000-0006-0000-0800-00000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" authorId="0" shapeId="0" xr:uid="{00000000-0006-0000-0800-00000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" authorId="0" shapeId="0" xr:uid="{00000000-0006-0000-0800-00000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" authorId="0" shapeId="0" xr:uid="{00000000-0006-0000-0800-00000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" authorId="0" shapeId="0" xr:uid="{00000000-0006-0000-0800-00000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" authorId="0" shapeId="0" xr:uid="{00000000-0006-0000-0800-00000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" authorId="0" shapeId="0" xr:uid="{00000000-0006-0000-0800-00000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" authorId="0" shapeId="0" xr:uid="{00000000-0006-0000-0800-00001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1" authorId="0" shapeId="0" xr:uid="{00000000-0006-0000-0800-00001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1" authorId="0" shapeId="0" xr:uid="{00000000-0006-0000-0800-00001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2" authorId="0" shapeId="0" xr:uid="{00000000-0006-0000-0800-00001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2" authorId="0" shapeId="0" xr:uid="{00000000-0006-0000-0800-00001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3" authorId="0" shapeId="0" xr:uid="{00000000-0006-0000-0800-00001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3" authorId="0" shapeId="0" xr:uid="{00000000-0006-0000-0800-00001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4" authorId="0" shapeId="0" xr:uid="{00000000-0006-0000-0800-00001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4" authorId="0" shapeId="0" xr:uid="{00000000-0006-0000-0800-00001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5" authorId="0" shapeId="0" xr:uid="{00000000-0006-0000-0800-00001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5" authorId="0" shapeId="0" xr:uid="{00000000-0006-0000-0800-00001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6" authorId="0" shapeId="0" xr:uid="{00000000-0006-0000-0800-00001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6" authorId="0" shapeId="0" xr:uid="{00000000-0006-0000-0800-00001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7" authorId="0" shapeId="0" xr:uid="{00000000-0006-0000-0800-00001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7" authorId="0" shapeId="0" xr:uid="{00000000-0006-0000-0800-00001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8" authorId="0" shapeId="0" xr:uid="{00000000-0006-0000-0800-00001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8" authorId="0" shapeId="0" xr:uid="{00000000-0006-0000-0800-00002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9" authorId="0" shapeId="0" xr:uid="{00000000-0006-0000-0800-00002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9" authorId="0" shapeId="0" xr:uid="{00000000-0006-0000-0800-00002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0" authorId="0" shapeId="0" xr:uid="{00000000-0006-0000-0800-00002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0" authorId="0" shapeId="0" xr:uid="{00000000-0006-0000-0800-00002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1" authorId="0" shapeId="0" xr:uid="{00000000-0006-0000-0800-00002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1" authorId="0" shapeId="0" xr:uid="{00000000-0006-0000-0800-00002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2" authorId="0" shapeId="0" xr:uid="{00000000-0006-0000-0800-00002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2" authorId="0" shapeId="0" xr:uid="{00000000-0006-0000-0800-00002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3" authorId="0" shapeId="0" xr:uid="{00000000-0006-0000-0800-00002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3" authorId="0" shapeId="0" xr:uid="{00000000-0006-0000-0800-00002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4" authorId="0" shapeId="0" xr:uid="{00000000-0006-0000-0800-00002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4" authorId="0" shapeId="0" xr:uid="{00000000-0006-0000-0800-00002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5" authorId="0" shapeId="0" xr:uid="{00000000-0006-0000-0800-00002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5" authorId="0" shapeId="0" xr:uid="{00000000-0006-0000-0800-00002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6" authorId="0" shapeId="0" xr:uid="{00000000-0006-0000-0800-00002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6" authorId="0" shapeId="0" xr:uid="{00000000-0006-0000-0800-00003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7" authorId="0" shapeId="0" xr:uid="{00000000-0006-0000-0800-00003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7" authorId="0" shapeId="0" xr:uid="{00000000-0006-0000-0800-00003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8" authorId="0" shapeId="0" xr:uid="{00000000-0006-0000-0800-00003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8" authorId="0" shapeId="0" xr:uid="{00000000-0006-0000-0800-00003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29" authorId="0" shapeId="0" xr:uid="{00000000-0006-0000-0800-00003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29" authorId="0" shapeId="0" xr:uid="{00000000-0006-0000-0800-00003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0" authorId="0" shapeId="0" xr:uid="{00000000-0006-0000-0800-00003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0" authorId="0" shapeId="0" xr:uid="{00000000-0006-0000-0800-00003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1" authorId="0" shapeId="0" xr:uid="{00000000-0006-0000-0800-00003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1" authorId="0" shapeId="0" xr:uid="{00000000-0006-0000-0800-00003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2" authorId="0" shapeId="0" xr:uid="{00000000-0006-0000-0800-00003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2" authorId="0" shapeId="0" xr:uid="{00000000-0006-0000-0800-00003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3" authorId="0" shapeId="0" xr:uid="{00000000-0006-0000-0800-00003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3" authorId="0" shapeId="0" xr:uid="{00000000-0006-0000-0800-00003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4" authorId="0" shapeId="0" xr:uid="{00000000-0006-0000-0800-00003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4" authorId="0" shapeId="0" xr:uid="{00000000-0006-0000-0800-00004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5" authorId="0" shapeId="0" xr:uid="{00000000-0006-0000-0800-00004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5" authorId="0" shapeId="0" xr:uid="{00000000-0006-0000-0800-00004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6" authorId="0" shapeId="0" xr:uid="{00000000-0006-0000-0800-00004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6" authorId="0" shapeId="0" xr:uid="{00000000-0006-0000-0800-00004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7" authorId="0" shapeId="0" xr:uid="{00000000-0006-0000-0800-00004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7" authorId="0" shapeId="0" xr:uid="{00000000-0006-0000-0800-00004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8" authorId="0" shapeId="0" xr:uid="{00000000-0006-0000-0800-00004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8" authorId="0" shapeId="0" xr:uid="{00000000-0006-0000-0800-00004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39" authorId="0" shapeId="0" xr:uid="{00000000-0006-0000-0800-00004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39" authorId="0" shapeId="0" xr:uid="{00000000-0006-0000-0800-00004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0" authorId="0" shapeId="0" xr:uid="{00000000-0006-0000-0800-00004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0" authorId="0" shapeId="0" xr:uid="{00000000-0006-0000-0800-00004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1" authorId="0" shapeId="0" xr:uid="{00000000-0006-0000-0800-00004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1" authorId="0" shapeId="0" xr:uid="{00000000-0006-0000-0800-00004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2" authorId="0" shapeId="0" xr:uid="{00000000-0006-0000-0800-00004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2" authorId="0" shapeId="0" xr:uid="{00000000-0006-0000-0800-00005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3" authorId="0" shapeId="0" xr:uid="{00000000-0006-0000-0800-00005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3" authorId="0" shapeId="0" xr:uid="{00000000-0006-0000-0800-00005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4" authorId="0" shapeId="0" xr:uid="{00000000-0006-0000-0800-00005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4" authorId="0" shapeId="0" xr:uid="{00000000-0006-0000-0800-00005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5" authorId="0" shapeId="0" xr:uid="{00000000-0006-0000-0800-00005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5" authorId="0" shapeId="0" xr:uid="{00000000-0006-0000-0800-00005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6" authorId="0" shapeId="0" xr:uid="{00000000-0006-0000-0800-00005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6" authorId="0" shapeId="0" xr:uid="{00000000-0006-0000-0800-00005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7" authorId="0" shapeId="0" xr:uid="{00000000-0006-0000-0800-00005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7" authorId="0" shapeId="0" xr:uid="{00000000-0006-0000-0800-00005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8" authorId="0" shapeId="0" xr:uid="{00000000-0006-0000-0800-00005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8" authorId="0" shapeId="0" xr:uid="{00000000-0006-0000-0800-00005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49" authorId="0" shapeId="0" xr:uid="{00000000-0006-0000-0800-00005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49" authorId="0" shapeId="0" xr:uid="{00000000-0006-0000-0800-00005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0" authorId="0" shapeId="0" xr:uid="{00000000-0006-0000-0800-00005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0" authorId="0" shapeId="0" xr:uid="{00000000-0006-0000-0800-00006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1" authorId="0" shapeId="0" xr:uid="{00000000-0006-0000-0800-00006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1" authorId="0" shapeId="0" xr:uid="{00000000-0006-0000-0800-00006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2" authorId="0" shapeId="0" xr:uid="{00000000-0006-0000-0800-00006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2" authorId="0" shapeId="0" xr:uid="{00000000-0006-0000-0800-00006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3" authorId="0" shapeId="0" xr:uid="{00000000-0006-0000-0800-00006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3" authorId="0" shapeId="0" xr:uid="{00000000-0006-0000-0800-00006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4" authorId="0" shapeId="0" xr:uid="{00000000-0006-0000-0800-00006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4" authorId="0" shapeId="0" xr:uid="{00000000-0006-0000-0800-00006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5" authorId="0" shapeId="0" xr:uid="{00000000-0006-0000-0800-00006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5" authorId="0" shapeId="0" xr:uid="{00000000-0006-0000-0800-00006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6" authorId="0" shapeId="0" xr:uid="{00000000-0006-0000-0800-00006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6" authorId="0" shapeId="0" xr:uid="{00000000-0006-0000-0800-00006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7" authorId="0" shapeId="0" xr:uid="{00000000-0006-0000-0800-00006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7" authorId="0" shapeId="0" xr:uid="{00000000-0006-0000-0800-00006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8" authorId="0" shapeId="0" xr:uid="{00000000-0006-0000-0800-00006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8" authorId="0" shapeId="0" xr:uid="{00000000-0006-0000-0800-00007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59" authorId="0" shapeId="0" xr:uid="{00000000-0006-0000-0800-00007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59" authorId="0" shapeId="0" xr:uid="{00000000-0006-0000-0800-00007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0" authorId="0" shapeId="0" xr:uid="{00000000-0006-0000-0800-00007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0" authorId="0" shapeId="0" xr:uid="{00000000-0006-0000-0800-00007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1" authorId="0" shapeId="0" xr:uid="{00000000-0006-0000-0800-00007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1" authorId="0" shapeId="0" xr:uid="{00000000-0006-0000-0800-00007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2" authorId="0" shapeId="0" xr:uid="{00000000-0006-0000-0800-00007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2" authorId="0" shapeId="0" xr:uid="{00000000-0006-0000-0800-00007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3" authorId="0" shapeId="0" xr:uid="{00000000-0006-0000-0800-00007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3" authorId="0" shapeId="0" xr:uid="{00000000-0006-0000-0800-00007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4" authorId="0" shapeId="0" xr:uid="{00000000-0006-0000-0800-00007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4" authorId="0" shapeId="0" xr:uid="{00000000-0006-0000-0800-00007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5" authorId="0" shapeId="0" xr:uid="{00000000-0006-0000-0800-00007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5" authorId="0" shapeId="0" xr:uid="{00000000-0006-0000-0800-00007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6" authorId="0" shapeId="0" xr:uid="{00000000-0006-0000-0800-00007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6" authorId="0" shapeId="0" xr:uid="{00000000-0006-0000-0800-00008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7" authorId="0" shapeId="0" xr:uid="{00000000-0006-0000-0800-00008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7" authorId="0" shapeId="0" xr:uid="{00000000-0006-0000-0800-00008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8" authorId="0" shapeId="0" xr:uid="{00000000-0006-0000-0800-00008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8" authorId="0" shapeId="0" xr:uid="{00000000-0006-0000-0800-00008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69" authorId="0" shapeId="0" xr:uid="{00000000-0006-0000-0800-00008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69" authorId="0" shapeId="0" xr:uid="{00000000-0006-0000-0800-00008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0" authorId="0" shapeId="0" xr:uid="{00000000-0006-0000-0800-00008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0" authorId="0" shapeId="0" xr:uid="{00000000-0006-0000-0800-00008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1" authorId="0" shapeId="0" xr:uid="{00000000-0006-0000-0800-00008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1" authorId="0" shapeId="0" xr:uid="{00000000-0006-0000-0800-00008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2" authorId="0" shapeId="0" xr:uid="{00000000-0006-0000-0800-00008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2" authorId="0" shapeId="0" xr:uid="{00000000-0006-0000-0800-00008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3" authorId="0" shapeId="0" xr:uid="{00000000-0006-0000-0800-00008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3" authorId="0" shapeId="0" xr:uid="{00000000-0006-0000-0800-00008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4" authorId="0" shapeId="0" xr:uid="{00000000-0006-0000-0800-00008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4" authorId="0" shapeId="0" xr:uid="{00000000-0006-0000-0800-00009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5" authorId="0" shapeId="0" xr:uid="{00000000-0006-0000-0800-00009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5" authorId="0" shapeId="0" xr:uid="{00000000-0006-0000-0800-00009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6" authorId="0" shapeId="0" xr:uid="{00000000-0006-0000-0800-00009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6" authorId="0" shapeId="0" xr:uid="{00000000-0006-0000-0800-00009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7" authorId="0" shapeId="0" xr:uid="{00000000-0006-0000-0800-00009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7" authorId="0" shapeId="0" xr:uid="{00000000-0006-0000-0800-00009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8" authorId="0" shapeId="0" xr:uid="{00000000-0006-0000-0800-00009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8" authorId="0" shapeId="0" xr:uid="{00000000-0006-0000-0800-00009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79" authorId="0" shapeId="0" xr:uid="{00000000-0006-0000-0800-00009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79" authorId="0" shapeId="0" xr:uid="{00000000-0006-0000-0800-00009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0" authorId="0" shapeId="0" xr:uid="{00000000-0006-0000-0800-00009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0" authorId="0" shapeId="0" xr:uid="{00000000-0006-0000-0800-00009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1" authorId="0" shapeId="0" xr:uid="{00000000-0006-0000-0800-00009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1" authorId="0" shapeId="0" xr:uid="{00000000-0006-0000-0800-00009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2" authorId="0" shapeId="0" xr:uid="{00000000-0006-0000-0800-00009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2" authorId="0" shapeId="0" xr:uid="{00000000-0006-0000-0800-0000A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3" authorId="0" shapeId="0" xr:uid="{00000000-0006-0000-0800-0000A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3" authorId="0" shapeId="0" xr:uid="{00000000-0006-0000-0800-0000A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4" authorId="0" shapeId="0" xr:uid="{00000000-0006-0000-0800-0000A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4" authorId="0" shapeId="0" xr:uid="{00000000-0006-0000-0800-0000A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5" authorId="0" shapeId="0" xr:uid="{00000000-0006-0000-0800-0000A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5" authorId="0" shapeId="0" xr:uid="{00000000-0006-0000-0800-0000A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6" authorId="0" shapeId="0" xr:uid="{00000000-0006-0000-0800-0000A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6" authorId="0" shapeId="0" xr:uid="{00000000-0006-0000-0800-0000A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7" authorId="0" shapeId="0" xr:uid="{00000000-0006-0000-0800-0000A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7" authorId="0" shapeId="0" xr:uid="{00000000-0006-0000-0800-0000A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8" authorId="0" shapeId="0" xr:uid="{00000000-0006-0000-0800-0000A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8" authorId="0" shapeId="0" xr:uid="{00000000-0006-0000-0800-0000A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89" authorId="0" shapeId="0" xr:uid="{00000000-0006-0000-0800-0000A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89" authorId="0" shapeId="0" xr:uid="{00000000-0006-0000-0800-0000A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0" authorId="0" shapeId="0" xr:uid="{00000000-0006-0000-0800-0000A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0" authorId="0" shapeId="0" xr:uid="{00000000-0006-0000-0800-0000B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1" authorId="0" shapeId="0" xr:uid="{00000000-0006-0000-0800-0000B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1" authorId="0" shapeId="0" xr:uid="{00000000-0006-0000-0800-0000B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2" authorId="0" shapeId="0" xr:uid="{00000000-0006-0000-0800-0000B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2" authorId="0" shapeId="0" xr:uid="{00000000-0006-0000-0800-0000B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3" authorId="0" shapeId="0" xr:uid="{00000000-0006-0000-0800-0000B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3" authorId="0" shapeId="0" xr:uid="{00000000-0006-0000-0800-0000B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4" authorId="0" shapeId="0" xr:uid="{00000000-0006-0000-0800-0000B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4" authorId="0" shapeId="0" xr:uid="{00000000-0006-0000-0800-0000B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5" authorId="0" shapeId="0" xr:uid="{00000000-0006-0000-0800-0000B9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5" authorId="0" shapeId="0" xr:uid="{00000000-0006-0000-0800-0000BA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6" authorId="0" shapeId="0" xr:uid="{00000000-0006-0000-0800-0000BB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6" authorId="0" shapeId="0" xr:uid="{00000000-0006-0000-0800-0000BC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7" authorId="0" shapeId="0" xr:uid="{00000000-0006-0000-0800-0000BD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7" authorId="0" shapeId="0" xr:uid="{00000000-0006-0000-0800-0000BE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8" authorId="0" shapeId="0" xr:uid="{00000000-0006-0000-0800-0000BF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8" authorId="0" shapeId="0" xr:uid="{00000000-0006-0000-0800-0000C0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99" authorId="0" shapeId="0" xr:uid="{00000000-0006-0000-0800-0000C1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99" authorId="0" shapeId="0" xr:uid="{00000000-0006-0000-0800-0000C2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0" authorId="0" shapeId="0" xr:uid="{00000000-0006-0000-0800-0000C3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0" authorId="0" shapeId="0" xr:uid="{00000000-0006-0000-0800-0000C4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1" authorId="0" shapeId="0" xr:uid="{00000000-0006-0000-0800-0000C5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1" authorId="0" shapeId="0" xr:uid="{00000000-0006-0000-0800-0000C6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A102" authorId="0" shapeId="0" xr:uid="{00000000-0006-0000-0800-0000C7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  <comment ref="B102" authorId="0" shapeId="0" xr:uid="{00000000-0006-0000-0800-0000C8000000}">
      <text>
        <r>
          <rPr>
            <b/>
            <sz val="11"/>
            <color indexed="81"/>
            <rFont val="細明體"/>
            <family val="3"/>
            <charset val="136"/>
          </rPr>
          <t>請在基本設定中修改，切勿在此修改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陳彥旭</author>
    <author>藍建義</author>
  </authors>
  <commentList>
    <comment ref="Q9" authorId="0" shapeId="0" xr:uid="{00000000-0006-0000-0A00-000001000000}">
      <text>
        <r>
          <rPr>
            <b/>
            <sz val="9"/>
            <color indexed="81"/>
            <rFont val="新細明體"/>
            <family val="1"/>
            <charset val="136"/>
          </rPr>
          <t>請各負責部門自訂切合試驗報告之本欄位名稱。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D9" authorId="0" shapeId="0" xr:uid="{00000000-0006-0000-0A00-000002000000}">
      <text>
        <r>
          <rPr>
            <b/>
            <sz val="9"/>
            <color indexed="81"/>
            <rFont val="新細明體"/>
            <family val="1"/>
            <charset val="136"/>
          </rPr>
          <t>依工作委託單之委試內容及本報告工作項目扼要填寫，如：</t>
        </r>
        <r>
          <rPr>
            <sz val="9"/>
            <color indexed="81"/>
            <rFont val="新細明體"/>
            <family val="1"/>
            <charset val="136"/>
          </rPr>
          <t xml:space="preserve">
電度表例行試驗、變比器定型試驗、 變壓器見證試驗、電纜用膠帶依本公司材規XXXX號試驗、絕緣油含水量試驗、XXXX接地電阻試驗、XXXX線路常數試驗、XXXX對相試驗、XXXX絕緣試驗等等。</t>
        </r>
      </text>
    </comment>
    <comment ref="AD10" authorId="0" shapeId="0" xr:uid="{00000000-0006-0000-0A00-000003000000}">
      <text>
        <r>
          <rPr>
            <b/>
            <sz val="9"/>
            <color indexed="81"/>
            <rFont val="新細明體"/>
            <family val="1"/>
            <charset val="136"/>
          </rPr>
          <t>鍵入報告編號。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D11" authorId="0" shapeId="0" xr:uid="{00000000-0006-0000-0A00-000004000000}">
      <text>
        <r>
          <rPr>
            <b/>
            <sz val="9"/>
            <color indexed="81"/>
            <rFont val="新細明體"/>
            <family val="1"/>
            <charset val="136"/>
          </rPr>
          <t>鍵入工作委託單上之受託編號。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D12" authorId="0" shapeId="0" xr:uid="{00000000-0006-0000-0A00-000005000000}">
      <text>
        <r>
          <rPr>
            <b/>
            <sz val="9"/>
            <color indexed="81"/>
            <rFont val="新細明體"/>
            <family val="1"/>
            <charset val="136"/>
          </rPr>
          <t>鍵入委託單位或客戶名稱。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D13" authorId="0" shapeId="0" xr:uid="{00000000-0006-0000-0A00-000006000000}">
      <text>
        <r>
          <rPr>
            <b/>
            <sz val="9"/>
            <color indexed="81"/>
            <rFont val="新細明體"/>
            <family val="1"/>
            <charset val="136"/>
          </rPr>
          <t>鍵入委託單位或客戶名稱。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Q16" authorId="0" shapeId="0" xr:uid="{00000000-0006-0000-0A00-000007000000}">
      <text>
        <r>
          <rPr>
            <b/>
            <sz val="9"/>
            <color indexed="81"/>
            <rFont val="新細明體"/>
            <family val="1"/>
            <charset val="136"/>
          </rPr>
          <t>請各負責部門自訂切合試驗報告之本欄位名稱。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D16" authorId="0" shapeId="0" xr:uid="{00000000-0006-0000-0A00-000008000000}">
      <text>
        <r>
          <rPr>
            <b/>
            <sz val="9"/>
            <color indexed="81"/>
            <rFont val="新細明體"/>
            <family val="1"/>
            <charset val="136"/>
          </rPr>
          <t>依工作委託單之委試內容及本報告工作項目扼要填寫，如：</t>
        </r>
        <r>
          <rPr>
            <sz val="9"/>
            <color indexed="81"/>
            <rFont val="新細明體"/>
            <family val="1"/>
            <charset val="136"/>
          </rPr>
          <t xml:space="preserve">
電度表例行試驗、變比器定型試驗、 變壓器見證試驗、電纜用膠帶依本公司材規XXXX號試驗、絕緣油含水量試驗、XXXX接地電阻試驗、XXXX線路常數試驗、XXXX對相試驗、XXXX絕緣試驗等等。</t>
        </r>
      </text>
    </comment>
    <comment ref="U19" authorId="0" shapeId="0" xr:uid="{00000000-0006-0000-0A00-000009000000}">
      <text>
        <r>
          <rPr>
            <b/>
            <sz val="9"/>
            <color indexed="81"/>
            <rFont val="新細明體"/>
            <family val="1"/>
            <charset val="136"/>
          </rPr>
          <t>鍵入試驗起始年。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B19" authorId="0" shapeId="0" xr:uid="{00000000-0006-0000-0A00-00000A000000}">
      <text>
        <r>
          <rPr>
            <b/>
            <sz val="9"/>
            <color indexed="81"/>
            <rFont val="新細明體"/>
            <family val="1"/>
            <charset val="136"/>
          </rPr>
          <t>鍵入試驗起始月。</t>
        </r>
      </text>
    </comment>
    <comment ref="AH19" authorId="0" shapeId="0" xr:uid="{00000000-0006-0000-0A00-00000B000000}">
      <text>
        <r>
          <rPr>
            <b/>
            <sz val="9"/>
            <color indexed="81"/>
            <rFont val="新細明體"/>
            <family val="1"/>
            <charset val="136"/>
          </rPr>
          <t>鍵入試驗起始日。</t>
        </r>
      </text>
    </comment>
    <comment ref="AP19" authorId="0" shapeId="0" xr:uid="{52245E8D-9628-4F35-81CC-648C195AD436}">
      <text>
        <r>
          <rPr>
            <b/>
            <sz val="9"/>
            <color indexed="81"/>
            <rFont val="新細明體"/>
            <family val="1"/>
            <charset val="136"/>
          </rPr>
          <t>鍵入試驗起始年。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W19" authorId="0" shapeId="0" xr:uid="{BE3DC79D-B7A5-4DF9-8703-EF453ED0761C}">
      <text>
        <r>
          <rPr>
            <b/>
            <sz val="9"/>
            <color indexed="81"/>
            <rFont val="新細明體"/>
            <family val="1"/>
            <charset val="136"/>
          </rPr>
          <t>鍵入試驗起始月。</t>
        </r>
      </text>
    </comment>
    <comment ref="BC19" authorId="0" shapeId="0" xr:uid="{53CF2D5D-8375-488A-870A-8D91F0CD4BA2}">
      <text>
        <r>
          <rPr>
            <b/>
            <sz val="9"/>
            <color indexed="81"/>
            <rFont val="新細明體"/>
            <family val="1"/>
            <charset val="136"/>
          </rPr>
          <t>鍵入試驗起始日。</t>
        </r>
      </text>
    </comment>
    <comment ref="U20" authorId="0" shapeId="0" xr:uid="{00000000-0006-0000-0A00-00000F000000}">
      <text>
        <r>
          <rPr>
            <b/>
            <sz val="9"/>
            <color indexed="81"/>
            <rFont val="新細明體"/>
            <family val="1"/>
            <charset val="136"/>
          </rPr>
          <t>請鍵入試驗地點，如：</t>
        </r>
        <r>
          <rPr>
            <sz val="9"/>
            <color indexed="81"/>
            <rFont val="新細明體"/>
            <family val="1"/>
            <charset val="136"/>
          </rPr>
          <t xml:space="preserve">
本所公館所區、本所樹林所區、某變電所、某發電廠等等。</t>
        </r>
      </text>
    </comment>
    <comment ref="U22" authorId="0" shapeId="0" xr:uid="{00000000-0006-0000-0A00-000010000000}">
      <text>
        <r>
          <rPr>
            <b/>
            <sz val="9"/>
            <color indexed="81"/>
            <rFont val="新細明體"/>
            <family val="1"/>
            <charset val="136"/>
          </rPr>
          <t>請鍵入試驗地點，如：</t>
        </r>
        <r>
          <rPr>
            <sz val="9"/>
            <color indexed="81"/>
            <rFont val="新細明體"/>
            <family val="1"/>
            <charset val="136"/>
          </rPr>
          <t xml:space="preserve">
本所公館所區、本所樹林所區、某變電所、某發電廠等等。</t>
        </r>
      </text>
    </comment>
    <comment ref="U23" authorId="0" shapeId="0" xr:uid="{00000000-0006-0000-0A00-000011000000}">
      <text>
        <r>
          <rPr>
            <b/>
            <sz val="9"/>
            <color indexed="81"/>
            <rFont val="新細明體"/>
            <family val="1"/>
            <charset val="136"/>
          </rPr>
          <t>請鍵入本試驗報告分送單位三，如：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  <r>
          <rPr>
            <b/>
            <sz val="9"/>
            <color indexed="81"/>
            <rFont val="新細明體"/>
            <family val="1"/>
            <charset val="136"/>
          </rPr>
          <t>供電處、發電處、核火工程處等等。
若無第三分送單位則免填。</t>
        </r>
      </text>
    </comment>
    <comment ref="AU24" authorId="1" shapeId="0" xr:uid="{00000000-0006-0000-0A00-000012000000}">
      <text>
        <r>
          <rPr>
            <b/>
            <sz val="9"/>
            <color indexed="81"/>
            <rFont val="細明體"/>
            <family val="3"/>
            <charset val="136"/>
          </rPr>
          <t>陳彥旭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5" authorId="0" shapeId="0" xr:uid="{00000000-0006-0000-0A00-000013000000}">
      <text>
        <r>
          <rPr>
            <b/>
            <sz val="9"/>
            <color indexed="81"/>
            <rFont val="新細明體"/>
            <family val="1"/>
            <charset val="136"/>
          </rPr>
          <t>各部門請視需要鍵入正確的試驗結果。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AC34" authorId="2" shapeId="0" xr:uid="{00000000-0006-0000-0A00-000014000000}">
      <text>
        <r>
          <rPr>
            <b/>
            <sz val="10"/>
            <color indexed="81"/>
            <rFont val="新細明體"/>
            <family val="1"/>
            <charset val="136"/>
          </rPr>
          <t>請核各部門之所長授權章。</t>
        </r>
        <r>
          <rPr>
            <sz val="10"/>
            <color indexed="81"/>
            <rFont val="新細明體"/>
            <family val="1"/>
            <charset val="136"/>
          </rPr>
          <t xml:space="preserve">
</t>
        </r>
      </text>
    </comment>
    <comment ref="AC36" authorId="2" shapeId="0" xr:uid="{00000000-0006-0000-0A00-000015000000}">
      <text>
        <r>
          <rPr>
            <b/>
            <sz val="10"/>
            <color indexed="81"/>
            <rFont val="新細明體"/>
            <family val="1"/>
            <charset val="136"/>
          </rPr>
          <t>請核各部門之所長授權章。</t>
        </r>
        <r>
          <rPr>
            <sz val="10"/>
            <color indexed="81"/>
            <rFont val="新細明體"/>
            <family val="1"/>
            <charset val="136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0000000-0006-0000-0B00-000001000000}">
      <text>
        <r>
          <rPr>
            <b/>
            <sz val="9"/>
            <color indexed="81"/>
            <rFont val="新細明體"/>
            <family val="1"/>
            <charset val="136"/>
          </rPr>
          <t>user: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9E08ECF8-81D2-473B-ACF2-DA962D0AA35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CF6381E6-7A13-4663-8B5A-C6CD83E608F6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404CA47A-EC00-4691-BF55-74929A6D9609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0E1B9145-B76C-4FE8-AD8F-BBCD160BB83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8BEA0800-8CF1-47F5-9A16-4EE0FB438FC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I53" authorId="0" shapeId="0" xr:uid="{E9CA0EFC-E82F-4073-81DB-6D8C11FBAC67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53" authorId="0" shapeId="0" xr:uid="{511046F7-9505-44B3-86BA-AB8AE8C104B4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53" authorId="0" shapeId="0" xr:uid="{6BCBC304-1105-4EA3-AC10-58A34F1AC851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54" authorId="0" shapeId="0" xr:uid="{EF2EAA46-F274-45F1-9FC9-A27C6F561DA8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54" authorId="0" shapeId="0" xr:uid="{77FACF18-0798-42BC-8E51-25F59CF73FC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4156D71C-CFB4-42A5-B7F8-67919C592005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8B5091C4-272F-4523-8C1D-AF16B409C580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4435DBEC-70FF-4785-8E73-F789B4D33B8C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CF01FED1-645B-4CDA-BA85-01D4FC5F506C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02C4C100-DCBC-492C-848B-7218DB42B7B0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B2A890A2-A473-4807-82FF-A75D9B27693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58D45FAF-6C01-4B4D-826D-386AD02946A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5081DB2B-F15C-4258-80A8-B7933D2A6F60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21267F78-D288-4A17-BCDD-FF703A44F651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C1BB69F7-C84D-41B2-B8E8-581C93EE807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3874925D-9ADE-47E1-9E54-537C440DE29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2DA3FF4F-AD77-431E-993C-C3DAF9F6B475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7CE0BA6C-75C2-4578-A1A3-97C3516A7DDC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B7159A81-4A6E-43F5-98A0-8D7C01BEB7D6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A06C158E-BA31-48F0-ACDF-ABE4FE0047A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B6676423-1882-46BC-A46B-68A40C0A5A6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9137C975-12BD-4619-B358-CDBC6CC11D3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D37B38FC-71A1-4AD6-8632-51983E5B0B4B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9D153BB4-20B7-49B1-9FC5-6A30FFC3898F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1C09A222-E08B-42FF-B41C-4EC7F7FE90AC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3F69FB32-640F-4D0E-A42C-529D108671B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4E0C80C9-B302-4360-A504-27F3C8F99DC1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0183E99F-2E8D-42A8-86B6-ECFCE2EAF00F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9C3C44C4-30B1-4D57-B7A8-B9BCECEF98E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26A9E658-7543-4B56-8A3C-EFE6DD1F9C5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15A876FD-7F36-43A6-BCD7-0741504EA3B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950FE8A9-971C-4D25-BF0D-D2AAA1459228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8E6D8C29-07A4-4CB4-B79F-C836802FF92C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88FD1EFF-49EB-4BEE-BAFB-397DDD5E2666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18428AA2-6D35-450B-B6DE-176D7CE0F95F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1D7A143B-B240-4628-AEDE-CEC0885D554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9DE5C711-099F-4A57-BE03-58C29AFC3B0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D566D010-8B4A-4338-82C5-5A9329AFEE7E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EB1DDAFB-A050-471A-9AAF-F66D9D42EA4D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F3D34836-1EBD-46BB-BD69-09234DF9E9F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89ACD718-7BB4-40F2-8363-82CF542325BD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535A9DF4-4556-4E5C-B5DF-1AB7602125F6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E636D606-0B29-4ACC-AC45-0D346DB77920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BBD1AFE9-3688-4F9F-B7B2-DF325C11A7B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82C26522-2D52-4EFF-AA89-03BD798EF8F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1F013AED-1049-47D9-8DBE-34EDF2CFB86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DE852F74-2967-42D1-ABD3-FD3865DD704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C55E8961-5172-4482-9A0C-412EE0AC617F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2D846B4B-4564-4207-95DE-25E7190D1510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E05A320B-0A6A-419D-9E3C-E8B5093A3986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3CE70863-18AE-4CB0-8AD0-B3C04CAC0D7C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3859D83E-3AA3-4BE9-BC90-84EF8BD55D9F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1A530E12-51B5-434A-9369-7FBB31F4C46A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74555E2B-6157-420A-8322-21BD995F1B2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DB9FB4E5-D4B2-44BF-BF61-969C56192AD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31637F90-255B-4370-82B2-DAFA36FDF68E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9B2D850B-8F53-44AF-A7BE-9D1D07442190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27A63825-9FD5-4871-82C3-A9FC269F7587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7B452FA9-9C15-49C6-BC0A-46FD0E7B675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0C20C0A9-1689-4B29-AE95-DBE790817B1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BDF4869E-F22D-459C-AAAF-D4F0B5CE0C35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18C8A1FC-5E49-4F1D-9E21-001E5A5E31D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A79EAA52-4384-4433-B24A-AB3F57DBF016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541C9C0B-AB08-45DB-B0B4-B7F5BD7912C6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E04DBFAA-B901-4C05-9477-CF141F5A06D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28CF107A-BC36-46BF-B147-E714A868699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8242C03D-0DF9-41B1-AFD4-416670F3A60E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E5F2F169-2185-47F6-8E59-A502F0EC7AB9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32CC1F51-107E-4F93-8541-570A246A276C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DCDEAB3F-3702-4488-8ABF-33853CF4D838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7EB221B5-AECA-4A8D-9602-E436D568AE0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3397BBCB-0784-4F36-BC09-1F60BBF4C337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EE4B4D63-91D9-4E9D-9736-F08E030A0D31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31486311-2925-44DE-94D8-73C71FEA9C38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E82FADC5-288B-47B6-A79E-599A40E857C5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03795A3C-1E0C-4825-8A89-864FF16BF7E7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167A125C-6647-489A-A3A2-6C2CF7459627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8FB79E54-CF23-444D-AC74-349FABD57CA0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05CFA989-F584-4C3B-B990-079845860E1E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59616A84-4EAD-4429-AAE1-B0908460616F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92E96A0A-9048-4017-B998-93FCB3AFBD3D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F272E5B4-7C88-40DB-AB89-43DADECEF05D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21845FDA-A16C-433A-B8F6-357A18096AF2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F54DC8A8-3A32-421A-B167-BCB66F6093C4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0EF430A6-3739-46C8-8EA0-04C5F5E3F201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C7EBDA71-8ACD-4131-9A5C-D6D7424EB2B8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16DD6814-8A6F-4C56-B46D-D02422232307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5BC416EB-3210-4A64-9C97-C91FDE925388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2E66E3B3-2FC8-4A3E-A900-32E134DDCD4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FB7BC33C-7B14-48DA-BE4C-738731F98991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29434F07-D515-4DEF-8F5E-E16B9E2AA3C4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B93BE53C-1721-49F4-AB39-F4701F5CB3E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5EC44F22-128F-4D36-8086-729792213635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117781CD-4085-468B-882F-572FCCF8FEF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DDB28909-D9FE-4EB4-B9E9-EB579A5592D1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AF68E66D-F415-4EA8-957F-7027FAE8765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F2E611C1-1F71-4EBA-96A2-68E9E4264EB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DCDCA375-D118-4FD8-8787-D5A048E2FF2E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B4622068-E79E-42B2-8833-30CBBAEC26BD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6DD3E41B-B3F5-4FD3-81E2-BFB07AE5A782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D60CEA6D-0324-4147-B2AF-0940E64D4D2C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B398935C-27D3-4C25-9E8B-295037D2C7D0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6CA9F128-5E67-488B-8640-C0EBC210C536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71324144-D0F0-4CC0-BAAD-6E6D930AEA1F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2DEE7448-E52A-47D1-B07B-FE926CC0574D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81BEAFCB-349F-41BF-85FA-24A5D851ACBD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8AD6E0B9-19FF-4122-A31A-6D8B13A67CD3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B470E41F-5360-4DD2-A08C-A4937227B872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1929BC25-0E78-481A-B561-F1FF6ED03B40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8207C9E0-CEC7-4557-9C5C-D4F04954BAA7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3C0C7E06-4C77-4FB0-93CF-ECDA9EAF9EB1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C19B47DA-1B48-4A5D-80CC-7966A2EE9EFC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32478FDC-19E5-4ECA-B7FA-2F8ECB8D9A0B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BC333BBC-749C-4850-AB45-2F3A0D9C4D46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44E06001-88B4-4A5B-A6EE-45F4FD83483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C65488FC-7C11-4339-945B-8F27BD427A3E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1F44EA1A-BC54-454C-91B4-67D9BFDF57EA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652F70AA-F64A-4E62-895C-FDDEF19C1316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21DD57A7-6513-4F13-A3B2-28D2A8E626BB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78B49FEB-B7B6-4A5D-8FDE-125B9607D15E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Zaetheo</author>
  </authors>
  <commentList>
    <comment ref="CI3" authorId="0" shapeId="0" xr:uid="{8FF6DF13-5520-4034-B51D-78DECF735EFF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3" authorId="0" shapeId="0" xr:uid="{05AD2928-AB57-4C5E-A965-0894A74B9C7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L3" authorId="0" shapeId="0" xr:uid="{A9072CFB-3E22-48D0-A1A1-DABC942D64A0}">
      <text>
        <r>
          <rPr>
            <sz val="12"/>
            <color theme="1"/>
            <rFont val="新細明體"/>
            <family val="2"/>
            <charset val="136"/>
            <scheme val="minor"/>
          </rPr>
          <t>請勿修改此值</t>
        </r>
      </text>
    </comment>
    <comment ref="CI4" authorId="0" shapeId="0" xr:uid="{C07BF81C-7207-4DE6-974A-65C013DBF0E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  <comment ref="CJ4" authorId="0" shapeId="0" xr:uid="{7A6EEDA3-A962-49A3-B02D-C109227878B9}">
      <text>
        <r>
          <rPr>
            <b/>
            <sz val="10"/>
            <color indexed="81"/>
            <rFont val="細明體"/>
            <family val="3"/>
            <charset val="136"/>
          </rPr>
          <t xml:space="preserve">請勿在此修改變壓及變流比，請在
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首頁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第二步</t>
        </r>
        <r>
          <rPr>
            <b/>
            <sz val="10"/>
            <color indexed="81"/>
            <rFont val="Tahoma"/>
            <family val="2"/>
          </rPr>
          <t>-&gt;</t>
        </r>
        <r>
          <rPr>
            <b/>
            <sz val="10"/>
            <color indexed="81"/>
            <rFont val="細明體"/>
            <family val="3"/>
            <charset val="136"/>
          </rPr>
          <t>基本設定</t>
        </r>
        <r>
          <rPr>
            <b/>
            <sz val="10"/>
            <color indexed="81"/>
            <rFont val="Tahoma"/>
            <family val="2"/>
          </rPr>
          <t>"</t>
        </r>
        <r>
          <rPr>
            <b/>
            <sz val="10"/>
            <color indexed="81"/>
            <rFont val="細明體"/>
            <family val="3"/>
            <charset val="136"/>
          </rPr>
          <t>中設定</t>
        </r>
      </text>
    </comment>
  </commentList>
</comments>
</file>

<file path=xl/sharedStrings.xml><?xml version="1.0" encoding="utf-8"?>
<sst xmlns="http://schemas.openxmlformats.org/spreadsheetml/2006/main" count="10884" uniqueCount="442">
  <si>
    <t>Index</t>
    <phoneticPr fontId="1" type="noConversion"/>
  </si>
  <si>
    <t>盤名</t>
    <phoneticPr fontId="1" type="noConversion"/>
  </si>
  <si>
    <t>Index</t>
    <phoneticPr fontId="1" type="noConversion"/>
  </si>
  <si>
    <t/>
  </si>
  <si>
    <t>Index</t>
    <phoneticPr fontId="1" type="noConversion"/>
  </si>
  <si>
    <t>盤名</t>
    <phoneticPr fontId="1" type="noConversion"/>
  </si>
  <si>
    <t>盤名</t>
    <phoneticPr fontId="1" type="noConversion"/>
  </si>
  <si>
    <t>試品序號</t>
  </si>
  <si>
    <t>報告編號</t>
  </si>
  <si>
    <t>二次側額定電壓(V)</t>
  </si>
  <si>
    <t>一次側額定電流(A)</t>
  </si>
  <si>
    <t>二次側額定電流(A)</t>
  </si>
  <si>
    <t>試驗結果</t>
  </si>
  <si>
    <t>試驗日期</t>
  </si>
  <si>
    <t>環境溫度(℃)</t>
  </si>
  <si>
    <t>類型</t>
  </si>
  <si>
    <t>59 標置電壓 1</t>
    <phoneticPr fontId="1" type="noConversion"/>
  </si>
  <si>
    <t>59 時間標置 1</t>
    <phoneticPr fontId="1" type="noConversion"/>
  </si>
  <si>
    <t>59 標置電壓 2</t>
    <phoneticPr fontId="1" type="noConversion"/>
  </si>
  <si>
    <t>59 時間標置 2</t>
    <phoneticPr fontId="1" type="noConversion"/>
  </si>
  <si>
    <t>59 標置電壓 3</t>
    <phoneticPr fontId="1" type="noConversion"/>
  </si>
  <si>
    <t>59 時間標置 3</t>
    <phoneticPr fontId="1" type="noConversion"/>
  </si>
  <si>
    <t>27 時間標置 1</t>
    <phoneticPr fontId="1" type="noConversion"/>
  </si>
  <si>
    <t>27 時間標置 2</t>
    <phoneticPr fontId="1" type="noConversion"/>
  </si>
  <si>
    <t>27 時間標置 3</t>
    <phoneticPr fontId="1" type="noConversion"/>
  </si>
  <si>
    <t>閉鎖電驛(86)</t>
    <phoneticPr fontId="1" type="noConversion"/>
  </si>
  <si>
    <t>閉鎖接點(79 LOA)</t>
    <phoneticPr fontId="1" type="noConversion"/>
  </si>
  <si>
    <t>斷路器接點</t>
    <phoneticPr fontId="1" type="noConversion"/>
  </si>
  <si>
    <t>：</t>
  </si>
  <si>
    <t>相
別</t>
    <phoneticPr fontId="4" type="noConversion"/>
  </si>
  <si>
    <t>電流標置</t>
    <phoneticPr fontId="4" type="noConversion"/>
  </si>
  <si>
    <t>時間標置</t>
    <phoneticPr fontId="4" type="noConversion"/>
  </si>
  <si>
    <t>始動電流</t>
    <phoneticPr fontId="4" type="noConversion"/>
  </si>
  <si>
    <t>動   作   時   間   特   性(s) / 誤差(%)</t>
  </si>
  <si>
    <t>動作接</t>
    <phoneticPr fontId="4" type="noConversion"/>
  </si>
  <si>
    <t>瞬 跳 動 作 元 件 特 性</t>
    <phoneticPr fontId="4" type="noConversion"/>
  </si>
  <si>
    <t>(A)</t>
    <phoneticPr fontId="4" type="noConversion"/>
  </si>
  <si>
    <t>(TD)</t>
    <phoneticPr fontId="4" type="noConversion"/>
  </si>
  <si>
    <t>點指示</t>
    <phoneticPr fontId="4" type="noConversion"/>
  </si>
  <si>
    <t>標置(A)</t>
    <phoneticPr fontId="4" type="noConversion"/>
  </si>
  <si>
    <t>始動(A)</t>
    <phoneticPr fontId="4" type="noConversion"/>
  </si>
  <si>
    <t>測試(A)</t>
    <phoneticPr fontId="4" type="noConversion"/>
  </si>
  <si>
    <t>時間(s)</t>
    <phoneticPr fontId="4" type="noConversion"/>
  </si>
  <si>
    <t>標準值</t>
    <phoneticPr fontId="4" type="noConversion"/>
  </si>
  <si>
    <t>/</t>
    <phoneticPr fontId="4" type="noConversion"/>
  </si>
  <si>
    <t>3.過壓電驛(59)特性試驗：</t>
    <phoneticPr fontId="4" type="noConversion"/>
  </si>
  <si>
    <t>電壓標置</t>
    <phoneticPr fontId="4" type="noConversion"/>
  </si>
  <si>
    <t>動作時間特性(s) / 誤差(%)</t>
  </si>
  <si>
    <t>備    註</t>
    <phoneticPr fontId="4" type="noConversion"/>
  </si>
  <si>
    <t>(V)</t>
    <phoneticPr fontId="4" type="noConversion"/>
  </si>
  <si>
    <t xml:space="preserve"> </t>
    <phoneticPr fontId="4" type="noConversion"/>
  </si>
  <si>
    <t>4.欠壓電驛(27)特性試驗：</t>
    <phoneticPr fontId="4" type="noConversion"/>
  </si>
  <si>
    <t>5.復閉電驛(79)特性試驗：</t>
    <phoneticPr fontId="4" type="noConversion"/>
  </si>
  <si>
    <t>動 作 時 間 特 性(s) / 誤差(%)</t>
    <phoneticPr fontId="4" type="noConversion"/>
  </si>
  <si>
    <t>斷  路  器</t>
    <phoneticPr fontId="4" type="noConversion"/>
  </si>
  <si>
    <t>自動復閉</t>
    <phoneticPr fontId="4" type="noConversion"/>
  </si>
  <si>
    <t>第一次復閉</t>
    <phoneticPr fontId="4" type="noConversion"/>
  </si>
  <si>
    <t>誤差(%)</t>
    <phoneticPr fontId="4" type="noConversion"/>
  </si>
  <si>
    <t>第二次復閉</t>
    <phoneticPr fontId="4" type="noConversion"/>
  </si>
  <si>
    <t>第三次復閉</t>
    <phoneticPr fontId="4" type="noConversion"/>
  </si>
  <si>
    <t>第四次復閉</t>
    <phoneticPr fontId="4" type="noConversion"/>
  </si>
  <si>
    <t>故障跳脫</t>
    <phoneticPr fontId="4" type="noConversion"/>
  </si>
  <si>
    <t>投      入</t>
    <phoneticPr fontId="4" type="noConversion"/>
  </si>
  <si>
    <t>6.電驛信號輸出接點：</t>
    <phoneticPr fontId="4" type="noConversion"/>
  </si>
  <si>
    <t>閉鎖接點(79 LOA)</t>
    <phoneticPr fontId="4" type="noConversion"/>
  </si>
  <si>
    <t>斷路器接點</t>
    <phoneticPr fontId="4" type="noConversion"/>
  </si>
  <si>
    <t>試驗日期</t>
    <phoneticPr fontId="4" type="noConversion"/>
  </si>
  <si>
    <t>:</t>
    <phoneticPr fontId="4" type="noConversion"/>
  </si>
  <si>
    <t>環境溫度</t>
  </si>
  <si>
    <t xml:space="preserve"> 相對濕度</t>
    <phoneticPr fontId="4" type="noConversion"/>
  </si>
  <si>
    <t>200% / 誤差(%)</t>
    <phoneticPr fontId="4" type="noConversion"/>
  </si>
  <si>
    <t>300% / 誤差(%)</t>
    <phoneticPr fontId="4" type="noConversion"/>
  </si>
  <si>
    <t>500% / 誤差(%)</t>
    <phoneticPr fontId="4" type="noConversion"/>
  </si>
  <si>
    <t>% / 誤差(%)</t>
    <phoneticPr fontId="4" type="noConversion"/>
  </si>
  <si>
    <t>盤名：</t>
    <phoneticPr fontId="4" type="noConversion"/>
  </si>
  <si>
    <t>報告編號：</t>
    <phoneticPr fontId="4" type="noConversion"/>
  </si>
  <si>
    <t>1.電壓</t>
  </si>
  <si>
    <t>2.電流</t>
  </si>
  <si>
    <t>3.瓦特</t>
  </si>
  <si>
    <t>5.瓦時</t>
  </si>
  <si>
    <t>7.功率因數</t>
  </si>
  <si>
    <t>8.頻率</t>
  </si>
  <si>
    <t>試驗結果：</t>
    <phoneticPr fontId="5" type="noConversion"/>
  </si>
  <si>
    <t>委試品名：</t>
    <phoneticPr fontId="5" type="noConversion"/>
  </si>
  <si>
    <t>廠牌型式：</t>
    <phoneticPr fontId="5" type="noConversion"/>
  </si>
  <si>
    <t>試品序號：</t>
    <phoneticPr fontId="5" type="noConversion"/>
  </si>
  <si>
    <t>120V</t>
    <phoneticPr fontId="1" type="noConversion"/>
  </si>
  <si>
    <t>115V</t>
    <phoneticPr fontId="1" type="noConversion"/>
  </si>
  <si>
    <t>110V</t>
    <phoneticPr fontId="1" type="noConversion"/>
  </si>
  <si>
    <t>5A</t>
    <phoneticPr fontId="1" type="noConversion"/>
  </si>
  <si>
    <t>2.5A</t>
    <phoneticPr fontId="1" type="noConversion"/>
  </si>
  <si>
    <t>0.5A</t>
    <phoneticPr fontId="1" type="noConversion"/>
  </si>
  <si>
    <t>變壓比</t>
    <phoneticPr fontId="1" type="noConversion"/>
  </si>
  <si>
    <t>變流比</t>
    <phoneticPr fontId="1" type="noConversion"/>
  </si>
  <si>
    <t>一次側</t>
    <phoneticPr fontId="1" type="noConversion"/>
  </si>
  <si>
    <t>二次側</t>
    <phoneticPr fontId="1" type="noConversion"/>
  </si>
  <si>
    <t>/</t>
    <phoneticPr fontId="1" type="noConversion"/>
  </si>
  <si>
    <t>Hz</t>
    <phoneticPr fontId="1" type="noConversion"/>
  </si>
  <si>
    <t>110% / 誤差(%)</t>
    <phoneticPr fontId="4" type="noConversion"/>
  </si>
  <si>
    <t>120% / 誤差(%)</t>
    <phoneticPr fontId="4" type="noConversion"/>
  </si>
  <si>
    <t>130% / 誤差(%)</t>
    <phoneticPr fontId="4" type="noConversion"/>
  </si>
  <si>
    <t>90% / 誤差(%)</t>
    <phoneticPr fontId="4" type="noConversion"/>
  </si>
  <si>
    <t>60% / 誤差(%)</t>
    <phoneticPr fontId="4" type="noConversion"/>
  </si>
  <si>
    <t>30% / 誤差(%)</t>
    <phoneticPr fontId="4" type="noConversion"/>
  </si>
  <si>
    <t>附    記：</t>
    <phoneticPr fontId="5" type="noConversion"/>
  </si>
  <si>
    <t>第一步</t>
    <phoneticPr fontId="1" type="noConversion"/>
  </si>
  <si>
    <t>總盤數</t>
    <phoneticPr fontId="1" type="noConversion"/>
  </si>
  <si>
    <t>型式</t>
    <phoneticPr fontId="1" type="noConversion"/>
  </si>
  <si>
    <t>廠牌</t>
    <phoneticPr fontId="1" type="noConversion"/>
  </si>
  <si>
    <t>一次側額定電壓(V)</t>
    <phoneticPr fontId="1" type="noConversion"/>
  </si>
  <si>
    <t>委試品名</t>
    <phoneticPr fontId="1" type="noConversion"/>
  </si>
  <si>
    <t>相對濕度(%)</t>
    <phoneticPr fontId="1" type="noConversion"/>
  </si>
  <si>
    <t>使用曲線</t>
    <phoneticPr fontId="1" type="noConversion"/>
  </si>
  <si>
    <t>使用曲線</t>
    <phoneticPr fontId="1" type="noConversion"/>
  </si>
  <si>
    <t>27 標置電壓 1</t>
    <phoneticPr fontId="1" type="noConversion"/>
  </si>
  <si>
    <t>27 標置電壓 3</t>
    <phoneticPr fontId="1" type="noConversion"/>
  </si>
  <si>
    <t>27 標置電壓 2</t>
    <phoneticPr fontId="1" type="noConversion"/>
  </si>
  <si>
    <t>1st復閉時間 1</t>
    <phoneticPr fontId="1" type="noConversion"/>
  </si>
  <si>
    <t>2nd復閉時間 1</t>
    <phoneticPr fontId="1" type="noConversion"/>
  </si>
  <si>
    <t>3rd復閉時間 1</t>
    <phoneticPr fontId="1" type="noConversion"/>
  </si>
  <si>
    <t>4th復閉時間 1</t>
    <phoneticPr fontId="1" type="noConversion"/>
  </si>
  <si>
    <t>閉鎖電驛(86)</t>
    <phoneticPr fontId="4" type="noConversion"/>
  </si>
  <si>
    <t>合格</t>
    <phoneticPr fontId="1" type="noConversion"/>
  </si>
  <si>
    <t>不合格</t>
    <phoneticPr fontId="1" type="noConversion"/>
  </si>
  <si>
    <t>詳試驗內容</t>
    <phoneticPr fontId="1" type="noConversion"/>
  </si>
  <si>
    <t>類型</t>
    <phoneticPr fontId="1" type="noConversion"/>
  </si>
  <si>
    <t>FEEDER</t>
    <phoneticPr fontId="1" type="noConversion"/>
  </si>
  <si>
    <t>TIE</t>
    <phoneticPr fontId="1" type="noConversion"/>
  </si>
  <si>
    <t>SC</t>
    <phoneticPr fontId="1" type="noConversion"/>
  </si>
  <si>
    <t>SSTR</t>
    <phoneticPr fontId="1" type="noConversion"/>
  </si>
  <si>
    <t>MAIN</t>
    <phoneticPr fontId="1" type="noConversion"/>
  </si>
  <si>
    <t>PT</t>
    <phoneticPr fontId="1" type="noConversion"/>
  </si>
  <si>
    <t>試驗結果</t>
    <phoneticPr fontId="1" type="noConversion"/>
  </si>
  <si>
    <t>下拉式清單選項</t>
    <phoneticPr fontId="1" type="noConversion"/>
  </si>
  <si>
    <t>下拉式清單</t>
    <phoneticPr fontId="1" type="noConversion"/>
  </si>
  <si>
    <t>接點狀態</t>
    <phoneticPr fontId="1" type="noConversion"/>
  </si>
  <si>
    <t>正常</t>
    <phoneticPr fontId="1" type="noConversion"/>
  </si>
  <si>
    <t>不正常</t>
    <phoneticPr fontId="1" type="noConversion"/>
  </si>
  <si>
    <t>盤 名：</t>
    <phoneticPr fontId="4" type="noConversion"/>
  </si>
  <si>
    <t>Index</t>
    <phoneticPr fontId="1" type="noConversion"/>
  </si>
  <si>
    <t>盤名</t>
    <phoneticPr fontId="1" type="noConversion"/>
  </si>
  <si>
    <t>電量試驗</t>
    <phoneticPr fontId="1" type="noConversion"/>
  </si>
  <si>
    <t>特性試驗</t>
    <phoneticPr fontId="1" type="noConversion"/>
  </si>
  <si>
    <t>盤名</t>
    <phoneticPr fontId="1" type="noConversion"/>
  </si>
  <si>
    <t>第二步</t>
    <phoneticPr fontId="1" type="noConversion"/>
  </si>
  <si>
    <t>第三步</t>
    <phoneticPr fontId="1" type="noConversion"/>
  </si>
  <si>
    <t>版本</t>
    <phoneticPr fontId="1" type="noConversion"/>
  </si>
  <si>
    <t>備註</t>
    <phoneticPr fontId="1" type="noConversion"/>
  </si>
  <si>
    <t>V1.0.0</t>
    <phoneticPr fontId="1" type="noConversion"/>
  </si>
  <si>
    <t>編輯者</t>
    <phoneticPr fontId="1" type="noConversion"/>
  </si>
  <si>
    <t>梁威志</t>
    <phoneticPr fontId="1" type="noConversion"/>
  </si>
  <si>
    <t xml:space="preserve"> </t>
  </si>
  <si>
    <t>備註</t>
    <phoneticPr fontId="1" type="noConversion"/>
  </si>
  <si>
    <t>備註</t>
    <phoneticPr fontId="1" type="noConversion"/>
  </si>
  <si>
    <t xml:space="preserve"> </t>
    <phoneticPr fontId="1" type="noConversion"/>
  </si>
  <si>
    <t xml:space="preserve"> </t>
    <phoneticPr fontId="1" type="noConversion"/>
  </si>
  <si>
    <t>點入各藍色按鈕，輸入各盤之各項設定值，若無對應之設定值，空白即可。</t>
    <phoneticPr fontId="1" type="noConversion"/>
  </si>
  <si>
    <t>編輯時間</t>
    <phoneticPr fontId="1" type="noConversion"/>
  </si>
  <si>
    <t>台灣電力公司綜合研究所</t>
  </si>
  <si>
    <t xml:space="preserve">臺北市羅斯福路4段198號 </t>
    <phoneticPr fontId="4" type="noConversion"/>
  </si>
  <si>
    <t>客服電話：02-23601234    客服台電微波電話：92-80345</t>
    <phoneticPr fontId="4" type="noConversion"/>
  </si>
  <si>
    <t>報告名稱：</t>
    <phoneticPr fontId="4" type="noConversion"/>
  </si>
  <si>
    <t>智慧型電子裝置(IED)試驗報告</t>
    <phoneticPr fontId="4" type="noConversion"/>
  </si>
  <si>
    <t>報告編號：</t>
    <phoneticPr fontId="4" type="noConversion"/>
  </si>
  <si>
    <t>受託編號：</t>
    <phoneticPr fontId="4" type="noConversion"/>
  </si>
  <si>
    <t>委託單位：</t>
    <phoneticPr fontId="4" type="noConversion"/>
  </si>
  <si>
    <t>委託地址：</t>
    <phoneticPr fontId="4" type="noConversion"/>
  </si>
  <si>
    <t>一、</t>
    <phoneticPr fontId="4" type="noConversion"/>
  </si>
  <si>
    <t>試驗日期：</t>
    <phoneticPr fontId="41" type="noConversion"/>
  </si>
  <si>
    <t>年</t>
    <phoneticPr fontId="4" type="noConversion"/>
  </si>
  <si>
    <t>月</t>
    <phoneticPr fontId="4" type="noConversion"/>
  </si>
  <si>
    <t>二、</t>
    <phoneticPr fontId="4" type="noConversion"/>
  </si>
  <si>
    <t>試驗地點：</t>
    <phoneticPr fontId="41" type="noConversion"/>
  </si>
  <si>
    <t>三、</t>
    <phoneticPr fontId="4" type="noConversion"/>
  </si>
  <si>
    <t>試驗人員：</t>
    <phoneticPr fontId="4" type="noConversion"/>
  </si>
  <si>
    <t>四、</t>
    <phoneticPr fontId="4" type="noConversion"/>
  </si>
  <si>
    <t>分送單位：</t>
  </si>
  <si>
    <t>五、</t>
    <phoneticPr fontId="4" type="noConversion"/>
  </si>
  <si>
    <t>本所自存：</t>
    <phoneticPr fontId="4" type="noConversion"/>
  </si>
  <si>
    <t>儀器組電驛維修課</t>
    <phoneticPr fontId="4" type="noConversion"/>
  </si>
  <si>
    <t>六、</t>
    <phoneticPr fontId="4" type="noConversion"/>
  </si>
  <si>
    <t>報告頁數：</t>
  </si>
  <si>
    <t>七、</t>
    <phoneticPr fontId="4" type="noConversion"/>
  </si>
  <si>
    <t>試驗結果：</t>
    <phoneticPr fontId="41" type="noConversion"/>
  </si>
  <si>
    <t>詳試驗內容。</t>
    <phoneticPr fontId="4" type="noConversion"/>
  </si>
  <si>
    <t xml:space="preserve"> </t>
    <phoneticPr fontId="4" type="noConversion"/>
  </si>
  <si>
    <t>所 長：</t>
  </si>
  <si>
    <t>TPRI-W-MI001 版次：1</t>
    <phoneticPr fontId="4" type="noConversion"/>
  </si>
  <si>
    <t>試　驗    報    告    摘    要</t>
    <phoneticPr fontId="4" type="noConversion"/>
  </si>
  <si>
    <t>項次</t>
    <phoneticPr fontId="4" type="noConversion"/>
  </si>
  <si>
    <t>說　　　　　　　　　　　　明</t>
    <phoneticPr fontId="4" type="noConversion"/>
  </si>
  <si>
    <t>備　　　　註</t>
    <phoneticPr fontId="4" type="noConversion"/>
  </si>
  <si>
    <t>一</t>
    <phoneticPr fontId="4" type="noConversion"/>
  </si>
  <si>
    <t>試　驗　類　別　或　方　式</t>
    <phoneticPr fontId="4" type="noConversion"/>
  </si>
  <si>
    <r>
      <t>1.電量</t>
    </r>
    <r>
      <rPr>
        <sz val="12"/>
        <color theme="1"/>
        <rFont val="新細明體"/>
        <family val="2"/>
        <charset val="136"/>
        <scheme val="minor"/>
      </rPr>
      <t>&amp;電驛</t>
    </r>
    <r>
      <rPr>
        <sz val="12"/>
        <rFont val="新細明體"/>
        <family val="1"/>
        <charset val="136"/>
      </rPr>
      <t>功能試驗。</t>
    </r>
    <phoneticPr fontId="4" type="noConversion"/>
  </si>
  <si>
    <t>二</t>
    <phoneticPr fontId="4" type="noConversion"/>
  </si>
  <si>
    <t>報　　告　　內　　容</t>
    <phoneticPr fontId="4" type="noConversion"/>
  </si>
  <si>
    <t>頁　　　　次</t>
    <phoneticPr fontId="4" type="noConversion"/>
  </si>
  <si>
    <r>
      <t>1.</t>
    </r>
    <r>
      <rPr>
        <sz val="12"/>
        <rFont val="新細明體"/>
        <family val="1"/>
        <charset val="136"/>
      </rPr>
      <t>電量</t>
    </r>
    <phoneticPr fontId="4" type="noConversion"/>
  </si>
  <si>
    <t>第</t>
    <phoneticPr fontId="4" type="noConversion"/>
  </si>
  <si>
    <t>～</t>
    <phoneticPr fontId="4" type="noConversion"/>
  </si>
  <si>
    <t>頁</t>
  </si>
  <si>
    <r>
      <t>2.</t>
    </r>
    <r>
      <rPr>
        <sz val="12"/>
        <rFont val="新細明體"/>
        <family val="1"/>
        <charset val="136"/>
      </rPr>
      <t>電驛</t>
    </r>
    <phoneticPr fontId="4" type="noConversion"/>
  </si>
  <si>
    <t>三</t>
    <phoneticPr fontId="4" type="noConversion"/>
  </si>
  <si>
    <t>試　　驗　　數　　量　</t>
    <phoneticPr fontId="4" type="noConversion"/>
  </si>
  <si>
    <t>1.智慧型電子裝置(IED)</t>
    <phoneticPr fontId="4" type="noConversion"/>
  </si>
  <si>
    <t>:</t>
    <phoneticPr fontId="4" type="noConversion"/>
  </si>
  <si>
    <t>四</t>
    <phoneticPr fontId="4" type="noConversion"/>
  </si>
  <si>
    <r>
      <t xml:space="preserve">校  </t>
    </r>
    <r>
      <rPr>
        <sz val="12"/>
        <rFont val="新細明體"/>
        <family val="1"/>
        <charset val="136"/>
      </rPr>
      <t xml:space="preserve">      驗        設       備</t>
    </r>
    <phoneticPr fontId="4" type="noConversion"/>
  </si>
  <si>
    <t>設 備 名 稱</t>
  </si>
  <si>
    <t>序  號  (s/n)</t>
    <phoneticPr fontId="4" type="noConversion"/>
  </si>
  <si>
    <t>校正日期</t>
    <phoneticPr fontId="4" type="noConversion"/>
  </si>
  <si>
    <t>五</t>
    <phoneticPr fontId="4" type="noConversion"/>
  </si>
  <si>
    <t>試      驗       結        果</t>
    <phoneticPr fontId="4" type="noConversion"/>
  </si>
  <si>
    <t>1. 詳試驗內容。</t>
    <phoneticPr fontId="4" type="noConversion"/>
  </si>
  <si>
    <t>六</t>
    <phoneticPr fontId="4" type="noConversion"/>
  </si>
  <si>
    <t>建 議 事 項 或 處 理 情 形 說 明</t>
    <phoneticPr fontId="4" type="noConversion"/>
  </si>
  <si>
    <r>
      <t>T</t>
    </r>
    <r>
      <rPr>
        <sz val="12"/>
        <color theme="1"/>
        <rFont val="新細明體"/>
        <family val="2"/>
        <charset val="136"/>
        <scheme val="minor"/>
      </rPr>
      <t>PRI-MI001-C 版次</t>
    </r>
    <r>
      <rPr>
        <sz val="12"/>
        <rFont val="新細明體"/>
        <family val="1"/>
        <charset val="136"/>
      </rPr>
      <t>：4</t>
    </r>
    <phoneticPr fontId="4" type="noConversion"/>
  </si>
  <si>
    <t>試  驗  報  告</t>
    <phoneticPr fontId="4" type="noConversion"/>
  </si>
  <si>
    <t>第四步</t>
    <phoneticPr fontId="1" type="noConversion"/>
  </si>
  <si>
    <t>點選以下連結前往編輯試驗報告頁首及試驗報告摘要</t>
    <phoneticPr fontId="1" type="noConversion"/>
  </si>
  <si>
    <t>試驗報告頁首</t>
    <phoneticPr fontId="1" type="noConversion"/>
  </si>
  <si>
    <t>試驗報告摘要</t>
    <phoneticPr fontId="1" type="noConversion"/>
  </si>
  <si>
    <t>點我前往編輯</t>
    <phoneticPr fontId="1" type="noConversion"/>
  </si>
  <si>
    <t>點我前往編輯</t>
    <phoneticPr fontId="1" type="noConversion"/>
  </si>
  <si>
    <t>第五步</t>
    <phoneticPr fontId="1" type="noConversion"/>
  </si>
  <si>
    <t>列印報告</t>
    <phoneticPr fontId="1" type="noConversion"/>
  </si>
  <si>
    <t>點我前往首頁開始使用本檔案</t>
    <phoneticPr fontId="1" type="noConversion"/>
  </si>
  <si>
    <t>點選下表對應之資料，即可開始編輯試驗資料，試驗過程中可隨時返回第二步更改設定資料。</t>
    <phoneticPr fontId="1" type="noConversion"/>
  </si>
  <si>
    <t>點我前往編輯電量</t>
  </si>
  <si>
    <t>點我前往編輯特性</t>
  </si>
  <si>
    <t>1st復閉時間 2</t>
    <phoneticPr fontId="1" type="noConversion"/>
  </si>
  <si>
    <t>2nd復閉時間 2</t>
    <phoneticPr fontId="1" type="noConversion"/>
  </si>
  <si>
    <t>3rd復閉時間 2</t>
    <phoneticPr fontId="1" type="noConversion"/>
  </si>
  <si>
    <t>4th復閉時間 2</t>
    <phoneticPr fontId="1" type="noConversion"/>
  </si>
  <si>
    <r>
      <t xml:space="preserve">1. </t>
    </r>
    <r>
      <rPr>
        <u val="double"/>
        <sz val="12"/>
        <color rgb="FFFF0000"/>
        <rFont val="微軟正黑體"/>
        <family val="2"/>
        <charset val="136"/>
      </rPr>
      <t>本檔案適用於 EXCEL 2010</t>
    </r>
    <r>
      <rPr>
        <sz val="12"/>
        <color theme="1"/>
        <rFont val="微軟正黑體"/>
        <family val="2"/>
        <charset val="136"/>
      </rPr>
      <t xml:space="preserve">，若使用其他版本之EXCEL不保證能正常執行。
2. 本檔案尚未具有插入及移除報告之功能，在產生空白報告時需確認總盤數。
3. 本檔案尚未具有運算標準值之功能，請使用者自行填入。
4. </t>
    </r>
    <r>
      <rPr>
        <u val="double"/>
        <sz val="12"/>
        <color rgb="FFFF0000"/>
        <rFont val="微軟正黑體"/>
        <family val="2"/>
        <charset val="136"/>
      </rPr>
      <t>請勿自行更動標籤之順序及名稱</t>
    </r>
    <r>
      <rPr>
        <sz val="12"/>
        <color theme="1"/>
        <rFont val="微軟正黑體"/>
        <family val="2"/>
        <charset val="136"/>
      </rPr>
      <t>，發生錯誤一律不負責。</t>
    </r>
    <phoneticPr fontId="1" type="noConversion"/>
  </si>
  <si>
    <t>V1.0.1</t>
    <phoneticPr fontId="1" type="noConversion"/>
  </si>
  <si>
    <t>梁威志</t>
    <phoneticPr fontId="1" type="noConversion"/>
  </si>
  <si>
    <t>1. 修正空白表格錯誤。</t>
    <phoneticPr fontId="1" type="noConversion"/>
  </si>
  <si>
    <t>輸入值/對應值</t>
    <phoneticPr fontId="4" type="noConversion"/>
  </si>
  <si>
    <t>(   V / kV   )</t>
    <phoneticPr fontId="4" type="noConversion"/>
  </si>
  <si>
    <t>V1 指示值/誤差</t>
    <phoneticPr fontId="4" type="noConversion"/>
  </si>
  <si>
    <t>(   kV / %   )</t>
    <phoneticPr fontId="4" type="noConversion"/>
  </si>
  <si>
    <t>V2 指示值/誤差</t>
    <phoneticPr fontId="4" type="noConversion"/>
  </si>
  <si>
    <t>V3 指示值/誤差</t>
    <phoneticPr fontId="4" type="noConversion"/>
  </si>
  <si>
    <t>(   A / A   )</t>
    <phoneticPr fontId="4" type="noConversion"/>
  </si>
  <si>
    <r>
      <t>I1</t>
    </r>
    <r>
      <rPr>
        <vertAlign val="subscript"/>
        <sz val="10"/>
        <rFont val="新細明體"/>
        <family val="1"/>
        <charset val="136"/>
        <scheme val="major"/>
      </rPr>
      <t xml:space="preserve">  </t>
    </r>
    <r>
      <rPr>
        <sz val="10"/>
        <rFont val="新細明體"/>
        <family val="1"/>
        <charset val="136"/>
        <scheme val="major"/>
      </rPr>
      <t>指示值/誤差</t>
    </r>
    <phoneticPr fontId="4" type="noConversion"/>
  </si>
  <si>
    <t>(   A / %   )</t>
    <phoneticPr fontId="4" type="noConversion"/>
  </si>
  <si>
    <r>
      <t>I2</t>
    </r>
    <r>
      <rPr>
        <vertAlign val="subscript"/>
        <sz val="10"/>
        <rFont val="新細明體"/>
        <family val="1"/>
        <charset val="136"/>
        <scheme val="major"/>
      </rPr>
      <t xml:space="preserve">  </t>
    </r>
    <r>
      <rPr>
        <sz val="10"/>
        <rFont val="新細明體"/>
        <family val="1"/>
        <charset val="136"/>
        <scheme val="major"/>
      </rPr>
      <t>指示值/誤差</t>
    </r>
    <phoneticPr fontId="4" type="noConversion"/>
  </si>
  <si>
    <r>
      <t>I3</t>
    </r>
    <r>
      <rPr>
        <vertAlign val="subscript"/>
        <sz val="10"/>
        <rFont val="新細明體"/>
        <family val="1"/>
        <charset val="136"/>
        <scheme val="major"/>
      </rPr>
      <t xml:space="preserve"> </t>
    </r>
    <r>
      <rPr>
        <sz val="10"/>
        <rFont val="新細明體"/>
        <family val="1"/>
        <charset val="136"/>
        <scheme val="major"/>
      </rPr>
      <t>指示值/誤差</t>
    </r>
    <phoneticPr fontId="4" type="noConversion"/>
  </si>
  <si>
    <t>功率因數</t>
    <phoneticPr fontId="4" type="noConversion"/>
  </si>
  <si>
    <t>(   PF   )</t>
    <phoneticPr fontId="4" type="noConversion"/>
  </si>
  <si>
    <t>計器指示/誤差</t>
    <phoneticPr fontId="4" type="noConversion"/>
  </si>
  <si>
    <t>4.乏</t>
    <phoneticPr fontId="4" type="noConversion"/>
  </si>
  <si>
    <t>功率因數 /  負載</t>
    <phoneticPr fontId="4" type="noConversion"/>
  </si>
  <si>
    <t>(   PF / %   )</t>
    <phoneticPr fontId="4" type="noConversion"/>
  </si>
  <si>
    <t>6.乏時</t>
    <phoneticPr fontId="4" type="noConversion"/>
  </si>
  <si>
    <t>功率因數/負載</t>
    <phoneticPr fontId="4" type="noConversion"/>
  </si>
  <si>
    <t>標準指示</t>
    <phoneticPr fontId="4" type="noConversion"/>
  </si>
  <si>
    <t>(        PF         )</t>
    <phoneticPr fontId="4" type="noConversion"/>
  </si>
  <si>
    <t>(   PF / PF   )</t>
    <phoneticPr fontId="4" type="noConversion"/>
  </si>
  <si>
    <t>(   Hz   )</t>
    <phoneticPr fontId="4" type="noConversion"/>
  </si>
  <si>
    <t>(   Hz / Hz   )</t>
    <phoneticPr fontId="4" type="noConversion"/>
  </si>
  <si>
    <t>備                     註：</t>
    <phoneticPr fontId="4" type="noConversion"/>
  </si>
  <si>
    <t xml:space="preserve"> 3相4線系統 V1=Vr-n(Van)、V2=Vs-n(Vbn)、V3=Vt-n(Vcn)。</t>
    <phoneticPr fontId="4" type="noConversion"/>
  </si>
  <si>
    <t>V1.0.2</t>
    <phoneticPr fontId="1" type="noConversion"/>
  </si>
  <si>
    <t>1. 修正按鈕巨集連結錯誤。</t>
    <phoneticPr fontId="1" type="noConversion"/>
  </si>
  <si>
    <t>V1.0.3</t>
    <phoneticPr fontId="1" type="noConversion"/>
  </si>
  <si>
    <t>1. 修正空白表格連結。
2. 加入電量範圍判別，當電量超過額定額定輸入之2%，數字轉為紅色。</t>
    <phoneticPr fontId="1" type="noConversion"/>
  </si>
  <si>
    <t>V1.0.4</t>
  </si>
  <si>
    <t>轉供</t>
    <phoneticPr fontId="1" type="noConversion"/>
  </si>
  <si>
    <t>V1.0.5</t>
    <phoneticPr fontId="1" type="noConversion"/>
  </si>
  <si>
    <t>1. 修正電量範圍判別之錯誤。</t>
    <phoneticPr fontId="1" type="noConversion"/>
  </si>
  <si>
    <t>1. 修正頁面邊界大小。
2. 修正復閉電驛試驗資料連結錯誤。</t>
    <phoneticPr fontId="1" type="noConversion"/>
  </si>
  <si>
    <t>V1.0.6</t>
    <phoneticPr fontId="1" type="noConversion"/>
  </si>
  <si>
    <t>1. 修正頁面邊界大小和格式錯誤。</t>
    <phoneticPr fontId="1" type="noConversion"/>
  </si>
  <si>
    <t>V1.0.7</t>
    <phoneticPr fontId="1" type="noConversion"/>
  </si>
  <si>
    <t>1. 新增OMICRON試驗資料轉換功能。</t>
    <phoneticPr fontId="1" type="noConversion"/>
  </si>
  <si>
    <t>V1.0.8</t>
    <phoneticPr fontId="1" type="noConversion"/>
  </si>
  <si>
    <t>1. 修改OMICRON試驗資料轉換功能。
2. 修正電量表格連結錯誤。</t>
    <phoneticPr fontId="1" type="noConversion"/>
  </si>
  <si>
    <t>智慧型電子裝置(IED)</t>
    <phoneticPr fontId="1" type="noConversion"/>
  </si>
  <si>
    <t>詳試驗內容</t>
  </si>
  <si>
    <t>額定或變壓比：</t>
    <phoneticPr fontId="4" type="noConversion"/>
  </si>
  <si>
    <t>額定或變流比：</t>
    <phoneticPr fontId="4" type="noConversion"/>
  </si>
  <si>
    <t>日</t>
  </si>
  <si>
    <t>除本頁與摘要外，內文共</t>
    <phoneticPr fontId="1" type="noConversion"/>
  </si>
  <si>
    <t>頁，分離無效。</t>
    <phoneticPr fontId="1" type="noConversion"/>
  </si>
  <si>
    <t>具</t>
    <phoneticPr fontId="1" type="noConversion"/>
  </si>
  <si>
    <t>( Var / kVar )</t>
  </si>
  <si>
    <t>(   kVar / %   )</t>
  </si>
  <si>
    <t>( Varh /kVarh )</t>
  </si>
  <si>
    <t>( kVarh / % )</t>
  </si>
  <si>
    <t>(   W / kw   )</t>
  </si>
  <si>
    <t>(   kw / %   )</t>
  </si>
  <si>
    <t>( Wh / kwh )</t>
  </si>
  <si>
    <t>( kwh / % )</t>
  </si>
  <si>
    <t>1.接地過流延時特性曲線要輸入在備註欄內
2.曲線只有ANSI(IEEE)沒有 IEC，如果曲線是IEC 動作時間使用計算書計算後再貼上
3.S0是非轉供，S1是轉供</t>
    <phoneticPr fontId="1" type="noConversion"/>
  </si>
  <si>
    <t>正常</t>
  </si>
  <si>
    <t>李昆紘</t>
    <phoneticPr fontId="1" type="noConversion"/>
  </si>
  <si>
    <r>
      <t>2. 過電流保護電驛(50/51</t>
    </r>
    <r>
      <rPr>
        <sz val="12"/>
        <rFont val="新細明體"/>
        <family val="1"/>
        <charset val="136"/>
      </rPr>
      <t>、</t>
    </r>
    <r>
      <rPr>
        <sz val="12"/>
        <color theme="1"/>
        <rFont val="新細明體"/>
        <family val="2"/>
        <charset val="136"/>
        <scheme val="minor"/>
      </rPr>
      <t>50N/51N)，</t>
    </r>
    <r>
      <rPr>
        <sz val="12"/>
        <rFont val="新細明體"/>
        <family val="1"/>
        <charset val="136"/>
      </rPr>
      <t>動作時間準確度≦±</t>
    </r>
    <r>
      <rPr>
        <sz val="12"/>
        <color theme="1"/>
        <rFont val="新細明體"/>
        <family val="2"/>
        <charset val="136"/>
        <scheme val="minor"/>
      </rPr>
      <t>5%</t>
    </r>
    <phoneticPr fontId="4" type="noConversion"/>
  </si>
  <si>
    <t>或動作時間≦50ms容許誤差範圍≦25ms。</t>
    <phoneticPr fontId="1" type="noConversion"/>
  </si>
  <si>
    <t>始動電壓</t>
    <phoneticPr fontId="4" type="noConversion"/>
  </si>
  <si>
    <t>59</t>
    <phoneticPr fontId="4" type="noConversion"/>
  </si>
  <si>
    <t>順序</t>
    <phoneticPr fontId="1" type="noConversion"/>
  </si>
  <si>
    <t>台北供電區營運處</t>
    <phoneticPr fontId="1" type="noConversion"/>
  </si>
  <si>
    <t>台北市北投區立德路1號</t>
    <phoneticPr fontId="1" type="noConversion"/>
  </si>
  <si>
    <t>、</t>
    <phoneticPr fontId="1" type="noConversion"/>
  </si>
  <si>
    <t>G1 curve</t>
    <phoneticPr fontId="1" type="noConversion"/>
  </si>
  <si>
    <t>G2 curve</t>
    <phoneticPr fontId="1" type="noConversion"/>
  </si>
  <si>
    <t>W</t>
    <phoneticPr fontId="4" type="noConversion"/>
  </si>
  <si>
    <t>Q</t>
    <phoneticPr fontId="4" type="noConversion"/>
  </si>
  <si>
    <t>114121428</t>
    <phoneticPr fontId="1" type="noConversion"/>
  </si>
  <si>
    <t>二重D/S</t>
    <phoneticPr fontId="1" type="noConversion"/>
  </si>
  <si>
    <t>石翔元</t>
    <phoneticPr fontId="1" type="noConversion"/>
  </si>
  <si>
    <t>陳彥旭</t>
    <phoneticPr fontId="1" type="noConversion"/>
  </si>
  <si>
    <t>1.電驛試驗設備(Doble/6150)</t>
    <phoneticPr fontId="4" type="noConversion"/>
  </si>
  <si>
    <t>032009325</t>
    <phoneticPr fontId="4" type="noConversion"/>
  </si>
  <si>
    <t>114/4/1</t>
    <phoneticPr fontId="4" type="noConversion"/>
  </si>
  <si>
    <t>031908771</t>
    <phoneticPr fontId="1" type="noConversion"/>
  </si>
  <si>
    <t>2.電驛試驗設備(Doble/6150)</t>
    <phoneticPr fontId="1" type="noConversion"/>
  </si>
  <si>
    <t>114/6/3</t>
    <phoneticPr fontId="1" type="noConversion"/>
  </si>
  <si>
    <r>
      <t>於下方欄位先輸入"總盤數"，再點兩下右側按鈕即可產生報告空白表格，輸入完成後</t>
    </r>
    <r>
      <rPr>
        <b/>
        <sz val="12"/>
        <color rgb="FFFF0000"/>
        <rFont val="微軟正黑體"/>
        <family val="2"/>
        <charset val="136"/>
      </rPr>
      <t>請勿再次變動</t>
    </r>
    <r>
      <rPr>
        <b/>
        <sz val="12"/>
        <rFont val="微軟正黑體"/>
        <family val="2"/>
        <charset val="136"/>
      </rPr>
      <t>，</t>
    </r>
    <r>
      <rPr>
        <sz val="12"/>
        <color theme="1"/>
        <rFont val="微軟正黑體"/>
        <family val="2"/>
        <charset val="136"/>
      </rPr>
      <t>否則將造成表格重新產生造成</t>
    </r>
    <r>
      <rPr>
        <b/>
        <u/>
        <sz val="12"/>
        <color theme="1"/>
        <rFont val="微軟正黑體"/>
        <family val="2"/>
        <charset val="136"/>
      </rPr>
      <t>試驗資料被刪除遺失</t>
    </r>
    <r>
      <rPr>
        <sz val="12"/>
        <color theme="1"/>
        <rFont val="微軟正黑體"/>
        <family val="2"/>
        <charset val="136"/>
      </rPr>
      <t>，因此總盤數需一開始就確認清楚。</t>
    </r>
    <phoneticPr fontId="1" type="noConversion"/>
  </si>
  <si>
    <t>Disable</t>
    <phoneticPr fontId="1" type="noConversion"/>
  </si>
  <si>
    <r>
      <t>I0</t>
    </r>
    <r>
      <rPr>
        <vertAlign val="subscript"/>
        <sz val="10"/>
        <rFont val="新細明體"/>
        <family val="1"/>
        <charset val="136"/>
        <scheme val="major"/>
      </rPr>
      <t xml:space="preserve"> </t>
    </r>
    <r>
      <rPr>
        <sz val="10"/>
        <rFont val="新細明體"/>
        <family val="1"/>
        <charset val="136"/>
        <scheme val="major"/>
      </rPr>
      <t>指示值/誤差</t>
    </r>
    <phoneticPr fontId="4" type="noConversion"/>
  </si>
  <si>
    <t>I0</t>
    <phoneticPr fontId="4" type="noConversion"/>
  </si>
  <si>
    <t>ABB</t>
  </si>
  <si>
    <t>REF620</t>
  </si>
  <si>
    <t>115.2.11</t>
    <phoneticPr fontId="1" type="noConversion"/>
  </si>
  <si>
    <t>Index</t>
  </si>
  <si>
    <t>額定2%</t>
  </si>
  <si>
    <t>※註: 
   IED4 電氣量測值
   需在額定輸入下準確度≦±2%</t>
  </si>
  <si>
    <t>G1</t>
  </si>
  <si>
    <t>Actual</t>
  </si>
  <si>
    <t>AB過流2</t>
  </si>
  <si>
    <t>AB過流3</t>
  </si>
  <si>
    <t>AB過流5</t>
  </si>
  <si>
    <t>BC過流2</t>
  </si>
  <si>
    <t>BC過流3</t>
  </si>
  <si>
    <t>BC過流5</t>
  </si>
  <si>
    <t>CA過流2</t>
  </si>
  <si>
    <t>CA過流3</t>
  </si>
  <si>
    <t>CA過流5</t>
  </si>
  <si>
    <t>3Φ過流2</t>
  </si>
  <si>
    <t>3Φ過流3</t>
  </si>
  <si>
    <t>3Φ過流5</t>
  </si>
  <si>
    <t>AN過流2</t>
  </si>
  <si>
    <t>AN過流3</t>
  </si>
  <si>
    <t>AN過流5</t>
  </si>
  <si>
    <t>BN過流2</t>
  </si>
  <si>
    <t>BN過流3</t>
  </si>
  <si>
    <t>BN過流5</t>
  </si>
  <si>
    <t>CN過流2</t>
  </si>
  <si>
    <t>CN過流3</t>
  </si>
  <si>
    <t>CN過流5</t>
  </si>
  <si>
    <t>AB瞬跳始動</t>
  </si>
  <si>
    <t>BC瞬跳始動</t>
  </si>
  <si>
    <t>CA瞬跳始動</t>
  </si>
  <si>
    <t>3Φ瞬跳始動</t>
  </si>
  <si>
    <t>AB瞬跳</t>
    <phoneticPr fontId="1" type="noConversion"/>
  </si>
  <si>
    <t>BC瞬跳</t>
  </si>
  <si>
    <t>G2</t>
  </si>
  <si>
    <t>CA瞬跳</t>
  </si>
  <si>
    <t>3Φ瞬跳</t>
  </si>
  <si>
    <t>AN瞬跳始動</t>
  </si>
  <si>
    <t>BN瞬跳始動</t>
  </si>
  <si>
    <t>CN瞬跳始動</t>
  </si>
  <si>
    <t>AN瞬跳</t>
    <phoneticPr fontId="1" type="noConversion"/>
  </si>
  <si>
    <t>BN瞬跳</t>
    <phoneticPr fontId="1" type="noConversion"/>
  </si>
  <si>
    <t>CN瞬跳</t>
    <phoneticPr fontId="1" type="noConversion"/>
  </si>
  <si>
    <t>轉供AB過流2</t>
  </si>
  <si>
    <t>轉供AB過流3</t>
  </si>
  <si>
    <t>轉供AB過流5</t>
  </si>
  <si>
    <t>轉供BC過流2</t>
  </si>
  <si>
    <t>轉供BC過流3</t>
  </si>
  <si>
    <t>轉供BC過流5</t>
  </si>
  <si>
    <t>轉供CA過流2</t>
  </si>
  <si>
    <t>轉供CA過流3</t>
  </si>
  <si>
    <t>轉供CA過流5</t>
  </si>
  <si>
    <t>轉供3Φ過流2</t>
  </si>
  <si>
    <t>轉供3Φ過流3</t>
  </si>
  <si>
    <t>轉供3Φ過流5</t>
  </si>
  <si>
    <t>轉供AN過流2</t>
  </si>
  <si>
    <t>轉供AN過流3</t>
  </si>
  <si>
    <t>轉供AN過流5</t>
  </si>
  <si>
    <t>轉供BN過流2</t>
  </si>
  <si>
    <t>轉供BN過流3</t>
  </si>
  <si>
    <t>轉供BN過流5</t>
  </si>
  <si>
    <t>轉供CN過流2</t>
  </si>
  <si>
    <t>轉供CN過流3</t>
  </si>
  <si>
    <t>轉供CN過流5</t>
  </si>
  <si>
    <t>轉供AB瞬跳始動</t>
  </si>
  <si>
    <t>轉供BC瞬跳始動</t>
  </si>
  <si>
    <t>轉供CA瞬跳始動</t>
  </si>
  <si>
    <t>轉供3Φ瞬跳始動</t>
  </si>
  <si>
    <t>轉供AB瞬跳</t>
  </si>
  <si>
    <t>轉供BC瞬跳</t>
  </si>
  <si>
    <t>轉供CA瞬跳</t>
  </si>
  <si>
    <t>轉供3Φ瞬跳</t>
  </si>
  <si>
    <t>轉供AN瞬跳始動</t>
  </si>
  <si>
    <t>轉供BN瞬跳始動</t>
  </si>
  <si>
    <t>轉供CN瞬跳始動</t>
  </si>
  <si>
    <t>轉供AN瞬跳</t>
    <phoneticPr fontId="1" type="noConversion"/>
  </si>
  <si>
    <t>轉供BN瞬跳</t>
    <phoneticPr fontId="1" type="noConversion"/>
  </si>
  <si>
    <t>轉供CN瞬跳</t>
    <phoneticPr fontId="1" type="noConversion"/>
  </si>
  <si>
    <t>過壓始動</t>
  </si>
  <si>
    <t>過壓動作1.1</t>
  </si>
  <si>
    <t>過壓動作1.2</t>
  </si>
  <si>
    <t>過壓動作1.3</t>
  </si>
  <si>
    <t>欠壓始動</t>
  </si>
  <si>
    <t>欠壓動作0.9</t>
  </si>
  <si>
    <t>欠壓動作0.6</t>
  </si>
  <si>
    <t>欠壓動作0.3</t>
  </si>
  <si>
    <t>復閉一次</t>
    <phoneticPr fontId="1" type="noConversion"/>
  </si>
  <si>
    <t>轉供復閉一次</t>
    <phoneticPr fontId="1" type="noConversion"/>
  </si>
  <si>
    <t>SSTR</t>
  </si>
  <si>
    <t>#2 MAIN</t>
    <phoneticPr fontId="1" type="noConversion"/>
  </si>
  <si>
    <t>SJ57</t>
    <phoneticPr fontId="1" type="noConversion"/>
  </si>
  <si>
    <t>SJ58</t>
  </si>
  <si>
    <t>SJ59</t>
  </si>
  <si>
    <t>SJ60</t>
  </si>
  <si>
    <t>SJ61</t>
  </si>
  <si>
    <t>SJ62</t>
  </si>
  <si>
    <t>PT</t>
    <phoneticPr fontId="1" type="noConversion"/>
  </si>
  <si>
    <t>IEC NI</t>
    <phoneticPr fontId="1" type="noConversion"/>
  </si>
  <si>
    <t>IEC VI</t>
    <phoneticPr fontId="1" type="noConversion"/>
  </si>
  <si>
    <t>復閉次數</t>
    <phoneticPr fontId="4" type="noConversion"/>
  </si>
  <si>
    <t>(次)</t>
    <phoneticPr fontId="4" type="noConversion"/>
  </si>
  <si>
    <t>相間燈號顯示(PHA)</t>
    <phoneticPr fontId="4" type="noConversion"/>
  </si>
  <si>
    <t>對地燈號顯示(GDA)</t>
    <phoneticPr fontId="4" type="noConversion"/>
  </si>
  <si>
    <t>#2 MAIN</t>
  </si>
  <si>
    <t>SC</t>
  </si>
  <si>
    <t>TIE</t>
  </si>
  <si>
    <t>SJ57</t>
  </si>
  <si>
    <t>51 電流標置</t>
    <phoneticPr fontId="1" type="noConversion"/>
  </si>
  <si>
    <t>51 時間標置</t>
    <phoneticPr fontId="1" type="noConversion"/>
  </si>
  <si>
    <t>51N 電流標置</t>
    <phoneticPr fontId="1" type="noConversion"/>
  </si>
  <si>
    <t>51N 時間標置</t>
    <phoneticPr fontId="1" type="noConversion"/>
  </si>
  <si>
    <t>50 電流標置</t>
    <phoneticPr fontId="1" type="noConversion"/>
  </si>
  <si>
    <t>50N 電流標置</t>
    <phoneticPr fontId="1" type="noConversion"/>
  </si>
  <si>
    <t>PT</t>
  </si>
  <si>
    <t>相間接點(PHA)</t>
    <phoneticPr fontId="1" type="noConversion"/>
  </si>
  <si>
    <t>對地接點(GDA)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</si>
</sst>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&quot;$&quot;* #,##0_);_(&quot;$&quot;* \(#,##0\);_(&quot;$&quot;* &quot;-&quot;_);_(@_)"/>
    <numFmt numFmtId="177" formatCode="0.00_);[Red]\(0.00\)"/>
    <numFmt numFmtId="178" formatCode="0.000_ "/>
    <numFmt numFmtId="179" formatCode="0.0_ "/>
    <numFmt numFmtId="180" formatCode="0.0_);[Red]\(0.0\)"/>
    <numFmt numFmtId="181" formatCode="0.00_ "/>
    <numFmt numFmtId="182" formatCode="0;[Red]0"/>
    <numFmt numFmtId="183" formatCode="0_ "/>
    <numFmt numFmtId="184" formatCode="0.0;[Red]0.0"/>
    <numFmt numFmtId="185" formatCode="0.00;[Red]0.00"/>
    <numFmt numFmtId="186" formatCode="0_);[Red]\(0\)"/>
    <numFmt numFmtId="187" formatCode="0.00_);\(0.00\)"/>
    <numFmt numFmtId="188" formatCode="[$-404]e/m/d;@"/>
    <numFmt numFmtId="189" formatCode="0.000_);[Red]\(0.000\)"/>
  </numFmts>
  <fonts count="7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4"/>
      <name val="新細明體"/>
      <family val="1"/>
      <charset val="136"/>
      <scheme val="major"/>
    </font>
    <font>
      <sz val="10"/>
      <name val="新細明體"/>
      <family val="1"/>
      <charset val="136"/>
      <scheme val="major"/>
    </font>
    <font>
      <b/>
      <sz val="12"/>
      <color indexed="10"/>
      <name val="新細明體"/>
      <family val="1"/>
      <charset val="136"/>
      <scheme val="major"/>
    </font>
    <font>
      <sz val="12"/>
      <name val="新細明體"/>
      <family val="1"/>
      <charset val="136"/>
      <scheme val="major"/>
    </font>
    <font>
      <sz val="12"/>
      <color theme="1"/>
      <name val="新細明體"/>
      <family val="1"/>
      <charset val="136"/>
      <scheme val="major"/>
    </font>
    <font>
      <sz val="8"/>
      <name val="新細明體"/>
      <family val="1"/>
      <charset val="136"/>
      <scheme val="major"/>
    </font>
    <font>
      <sz val="9"/>
      <name val="新細明體"/>
      <family val="1"/>
      <charset val="136"/>
      <scheme val="major"/>
    </font>
    <font>
      <b/>
      <sz val="12"/>
      <name val="新細明體"/>
      <family val="1"/>
      <charset val="136"/>
      <scheme val="major"/>
    </font>
    <font>
      <b/>
      <sz val="12"/>
      <color indexed="57"/>
      <name val="新細明體"/>
      <family val="1"/>
      <charset val="136"/>
      <scheme val="major"/>
    </font>
    <font>
      <sz val="11"/>
      <name val="新細明體"/>
      <family val="1"/>
      <charset val="136"/>
      <scheme val="major"/>
    </font>
    <font>
      <vertAlign val="subscript"/>
      <sz val="10"/>
      <name val="新細明體"/>
      <family val="1"/>
      <charset val="136"/>
      <scheme val="major"/>
    </font>
    <font>
      <b/>
      <sz val="12"/>
      <color rgb="FFFF0000"/>
      <name val="新細明體"/>
      <family val="1"/>
      <charset val="136"/>
      <scheme val="major"/>
    </font>
    <font>
      <sz val="16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10"/>
      <color indexed="81"/>
      <name val="細明體"/>
      <family val="3"/>
      <charset val="136"/>
    </font>
    <font>
      <b/>
      <sz val="10"/>
      <color indexed="81"/>
      <name val="Tahoma"/>
      <family val="2"/>
    </font>
    <font>
      <sz val="12"/>
      <name val="新細明體"/>
      <family val="2"/>
      <charset val="136"/>
      <scheme val="minor"/>
    </font>
    <font>
      <b/>
      <sz val="12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1"/>
      <color indexed="81"/>
      <name val="細明體"/>
      <family val="3"/>
      <charset val="136"/>
    </font>
    <font>
      <b/>
      <sz val="12"/>
      <color indexed="81"/>
      <name val="微軟正黑體"/>
      <family val="2"/>
      <charset val="136"/>
    </font>
    <font>
      <u val="double"/>
      <sz val="12"/>
      <color rgb="FFFF000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sz val="10"/>
      <name val="細明體"/>
      <family val="3"/>
      <charset val="136"/>
    </font>
    <font>
      <sz val="12"/>
      <name val="細明體"/>
      <family val="3"/>
      <charset val="136"/>
    </font>
    <font>
      <b/>
      <sz val="14"/>
      <name val="細明體"/>
      <family val="3"/>
      <charset val="136"/>
    </font>
    <font>
      <sz val="12"/>
      <color indexed="9"/>
      <name val="細明體"/>
      <family val="3"/>
      <charset val="136"/>
    </font>
    <font>
      <b/>
      <sz val="20"/>
      <name val="細明體"/>
      <family val="3"/>
      <charset val="136"/>
    </font>
    <font>
      <b/>
      <sz val="16"/>
      <name val="細明體"/>
      <family val="3"/>
      <charset val="136"/>
    </font>
    <font>
      <b/>
      <sz val="16"/>
      <name val="新細明體"/>
      <family val="1"/>
      <charset val="136"/>
    </font>
    <font>
      <b/>
      <sz val="12"/>
      <name val="細明體"/>
      <family val="3"/>
      <charset val="136"/>
    </font>
    <font>
      <sz val="10"/>
      <name val="新細明體"/>
      <family val="1"/>
      <charset val="136"/>
    </font>
    <font>
      <sz val="12"/>
      <name val="Times New Roman"/>
      <family val="1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10"/>
      <color indexed="81"/>
      <name val="新細明體"/>
      <family val="1"/>
      <charset val="136"/>
    </font>
    <font>
      <sz val="10"/>
      <color indexed="81"/>
      <name val="新細明體"/>
      <family val="1"/>
      <charset val="136"/>
    </font>
    <font>
      <b/>
      <sz val="18"/>
      <name val="新細明體"/>
      <family val="1"/>
      <charset val="136"/>
    </font>
    <font>
      <sz val="18"/>
      <name val="新細明體"/>
      <family val="1"/>
      <charset val="136"/>
    </font>
    <font>
      <sz val="14"/>
      <name val="新細明體"/>
      <family val="1"/>
      <charset val="136"/>
    </font>
    <font>
      <sz val="12"/>
      <color rgb="FF000000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8"/>
      <color theme="1"/>
      <name val="新細明體"/>
      <family val="1"/>
      <charset val="136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.5"/>
      <name val="新細明體"/>
      <family val="1"/>
      <charset val="136"/>
      <scheme val="major"/>
    </font>
    <font>
      <sz val="10"/>
      <color rgb="FF0000FF"/>
      <name val="Arial"/>
      <family val="2"/>
    </font>
    <font>
      <b/>
      <sz val="13"/>
      <name val="細明體"/>
      <family val="3"/>
      <charset val="136"/>
    </font>
    <font>
      <sz val="13"/>
      <name val="新細明體"/>
      <family val="1"/>
      <charset val="136"/>
    </font>
    <font>
      <b/>
      <sz val="13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3"/>
      <charset val="136"/>
    </font>
    <font>
      <b/>
      <sz val="11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ajor"/>
    </font>
    <font>
      <b/>
      <sz val="12"/>
      <color theme="3"/>
      <name val="新細明體"/>
      <family val="1"/>
      <charset val="136"/>
      <scheme val="major"/>
    </font>
    <font>
      <b/>
      <sz val="22"/>
      <name val="新細明體"/>
      <family val="1"/>
      <charset val="136"/>
      <scheme val="major"/>
    </font>
    <font>
      <b/>
      <sz val="22"/>
      <color theme="1"/>
      <name val="新細明體"/>
      <family val="1"/>
      <charset val="136"/>
      <scheme val="major"/>
    </font>
    <font>
      <b/>
      <sz val="12"/>
      <color theme="5"/>
      <name val="新細明體"/>
      <family val="1"/>
      <charset val="136"/>
      <scheme val="major"/>
    </font>
    <font>
      <b/>
      <sz val="11"/>
      <name val="新細明體"/>
      <family val="1"/>
      <charset val="136"/>
      <scheme val="major"/>
    </font>
    <font>
      <sz val="11"/>
      <color theme="1"/>
      <name val="新細明體"/>
      <family val="2"/>
      <charset val="136"/>
      <scheme val="minor"/>
    </font>
    <font>
      <b/>
      <sz val="12"/>
      <color rgb="FFFF0000"/>
      <name val="微軟正黑體"/>
      <family val="2"/>
      <charset val="136"/>
    </font>
    <font>
      <b/>
      <u/>
      <sz val="12"/>
      <color theme="1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</fills>
  <borders count="1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4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176" fontId="3" fillId="0" borderId="0" applyFont="0" applyFill="0" applyBorder="0" applyAlignment="0" applyProtection="0"/>
    <xf numFmtId="0" fontId="69" fillId="0" borderId="0">
      <alignment vertical="center"/>
    </xf>
    <xf numFmtId="0" fontId="69" fillId="0" borderId="0">
      <alignment vertical="center"/>
    </xf>
  </cellStyleXfs>
  <cellXfs count="616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49" fontId="9" fillId="0" borderId="2" xfId="1" applyNumberFormat="1" applyFont="1" applyBorder="1" applyAlignment="1">
      <alignment horizontal="left" vertical="center"/>
    </xf>
    <xf numFmtId="49" fontId="9" fillId="0" borderId="0" xfId="1" applyNumberFormat="1" applyFont="1">
      <alignment vertical="center"/>
    </xf>
    <xf numFmtId="49" fontId="9" fillId="0" borderId="0" xfId="1" applyNumberFormat="1" applyFont="1" applyAlignment="1">
      <alignment horizontal="center" vertical="center"/>
    </xf>
    <xf numFmtId="0" fontId="10" fillId="0" borderId="0" xfId="0" applyFont="1">
      <alignment vertical="center"/>
    </xf>
    <xf numFmtId="49" fontId="9" fillId="0" borderId="0" xfId="2" applyNumberFormat="1" applyFont="1">
      <alignment vertical="center"/>
    </xf>
    <xf numFmtId="0" fontId="7" fillId="0" borderId="0" xfId="0" applyFont="1">
      <alignment vertical="center"/>
    </xf>
    <xf numFmtId="49" fontId="9" fillId="0" borderId="0" xfId="4" applyNumberFormat="1" applyFont="1">
      <alignment vertical="center"/>
    </xf>
    <xf numFmtId="49" fontId="9" fillId="0" borderId="0" xfId="5" applyNumberFormat="1" applyFont="1">
      <alignment vertical="center"/>
    </xf>
    <xf numFmtId="49" fontId="9" fillId="0" borderId="8" xfId="1" applyNumberFormat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49" fontId="7" fillId="0" borderId="0" xfId="1" applyNumberFormat="1" applyFont="1" applyAlignment="1">
      <alignment horizontal="left" vertical="center"/>
    </xf>
    <xf numFmtId="49" fontId="7" fillId="0" borderId="0" xfId="1" applyNumberFormat="1" applyFont="1">
      <alignment vertical="center"/>
    </xf>
    <xf numFmtId="49" fontId="7" fillId="0" borderId="0" xfId="1" applyNumberFormat="1" applyFont="1" applyAlignment="1"/>
    <xf numFmtId="49" fontId="9" fillId="0" borderId="2" xfId="0" applyNumberFormat="1" applyFont="1" applyBorder="1" applyAlignment="1"/>
    <xf numFmtId="49" fontId="9" fillId="0" borderId="0" xfId="0" applyNumberFormat="1" applyFont="1" applyAlignment="1"/>
    <xf numFmtId="49" fontId="9" fillId="0" borderId="0" xfId="0" applyNumberFormat="1" applyFont="1" applyAlignment="1">
      <alignment horizontal="center"/>
    </xf>
    <xf numFmtId="49" fontId="7" fillId="0" borderId="0" xfId="0" applyNumberFormat="1" applyFont="1" applyAlignment="1"/>
    <xf numFmtId="0" fontId="10" fillId="0" borderId="3" xfId="0" applyFont="1" applyBorder="1" applyAlignment="1">
      <alignment horizontal="left" vertical="top"/>
    </xf>
    <xf numFmtId="0" fontId="7" fillId="0" borderId="0" xfId="0" applyFont="1" applyAlignment="1">
      <alignment horizontal="distributed" vertical="center" shrinkToFit="1"/>
    </xf>
    <xf numFmtId="0" fontId="10" fillId="0" borderId="0" xfId="0" applyFont="1" applyAlignment="1">
      <alignment horizontal="left" vertical="top"/>
    </xf>
    <xf numFmtId="49" fontId="15" fillId="0" borderId="0" xfId="0" applyNumberFormat="1" applyFont="1" applyAlignment="1">
      <alignment horizontal="center" vertical="center"/>
    </xf>
    <xf numFmtId="0" fontId="10" fillId="0" borderId="4" xfId="0" applyFont="1" applyBorder="1">
      <alignment vertical="center"/>
    </xf>
    <xf numFmtId="0" fontId="10" fillId="0" borderId="4" xfId="0" applyFont="1" applyBorder="1" applyAlignment="1">
      <alignment horizontal="left" vertical="top"/>
    </xf>
    <xf numFmtId="0" fontId="7" fillId="0" borderId="0" xfId="0" applyFont="1" applyAlignment="1"/>
    <xf numFmtId="49" fontId="7" fillId="0" borderId="0" xfId="0" applyNumberFormat="1" applyFont="1">
      <alignment vertical="center"/>
    </xf>
    <xf numFmtId="49" fontId="9" fillId="0" borderId="0" xfId="0" applyNumberFormat="1" applyFont="1">
      <alignment vertical="center"/>
    </xf>
    <xf numFmtId="179" fontId="9" fillId="0" borderId="0" xfId="0" applyNumberFormat="1" applyFont="1">
      <alignment vertical="center"/>
    </xf>
    <xf numFmtId="183" fontId="9" fillId="0" borderId="0" xfId="0" quotePrefix="1" applyNumberFormat="1" applyFont="1" applyAlignment="1">
      <alignment horizontal="center" vertical="center"/>
    </xf>
    <xf numFmtId="183" fontId="9" fillId="0" borderId="0" xfId="0" applyNumberFormat="1" applyFont="1" applyAlignment="1">
      <alignment horizontal="center" vertical="center"/>
    </xf>
    <xf numFmtId="179" fontId="9" fillId="0" borderId="0" xfId="0" applyNumberFormat="1" applyFont="1" applyAlignment="1">
      <alignment horizontal="center" vertical="center"/>
    </xf>
    <xf numFmtId="181" fontId="7" fillId="0" borderId="0" xfId="0" quotePrefix="1" applyNumberFormat="1" applyFont="1" applyAlignment="1">
      <alignment horizontal="center" vertical="center"/>
    </xf>
    <xf numFmtId="181" fontId="7" fillId="0" borderId="0" xfId="0" applyNumberFormat="1" applyFont="1" applyAlignment="1">
      <alignment horizontal="center" vertical="center"/>
    </xf>
    <xf numFmtId="181" fontId="7" fillId="0" borderId="0" xfId="0" applyNumberFormat="1" applyFont="1">
      <alignment vertical="center"/>
    </xf>
    <xf numFmtId="49" fontId="7" fillId="0" borderId="0" xfId="0" applyNumberFormat="1" applyFont="1" applyAlignment="1">
      <alignment horizontal="center" vertical="center"/>
    </xf>
    <xf numFmtId="12" fontId="15" fillId="0" borderId="0" xfId="0" applyNumberFormat="1" applyFont="1" applyAlignment="1">
      <alignment vertical="center" justifyLastLine="1"/>
    </xf>
    <xf numFmtId="12" fontId="15" fillId="0" borderId="4" xfId="0" applyNumberFormat="1" applyFont="1" applyBorder="1" applyAlignment="1">
      <alignment vertical="center" justifyLastLine="1"/>
    </xf>
    <xf numFmtId="0" fontId="10" fillId="0" borderId="1" xfId="0" applyFont="1" applyBorder="1">
      <alignment vertical="center"/>
    </xf>
    <xf numFmtId="0" fontId="10" fillId="0" borderId="60" xfId="0" applyFont="1" applyBorder="1">
      <alignment vertical="center"/>
    </xf>
    <xf numFmtId="0" fontId="19" fillId="0" borderId="0" xfId="0" applyFont="1">
      <alignment vertical="center"/>
    </xf>
    <xf numFmtId="0" fontId="10" fillId="0" borderId="66" xfId="0" applyFont="1" applyBorder="1">
      <alignment vertical="center"/>
    </xf>
    <xf numFmtId="0" fontId="10" fillId="0" borderId="67" xfId="0" applyFont="1" applyBorder="1">
      <alignment vertical="center"/>
    </xf>
    <xf numFmtId="0" fontId="10" fillId="0" borderId="68" xfId="0" applyFont="1" applyBorder="1">
      <alignment vertical="center"/>
    </xf>
    <xf numFmtId="0" fontId="10" fillId="0" borderId="69" xfId="0" applyFont="1" applyBorder="1">
      <alignment vertical="center"/>
    </xf>
    <xf numFmtId="0" fontId="10" fillId="0" borderId="70" xfId="0" applyFont="1" applyBorder="1">
      <alignment vertical="center"/>
    </xf>
    <xf numFmtId="0" fontId="10" fillId="0" borderId="71" xfId="0" applyFont="1" applyBorder="1">
      <alignment vertical="center"/>
    </xf>
    <xf numFmtId="0" fontId="10" fillId="0" borderId="72" xfId="0" applyFont="1" applyBorder="1">
      <alignment vertical="center"/>
    </xf>
    <xf numFmtId="0" fontId="10" fillId="0" borderId="73" xfId="0" applyFont="1" applyBorder="1">
      <alignment vertical="center"/>
    </xf>
    <xf numFmtId="0" fontId="10" fillId="0" borderId="74" xfId="0" applyFont="1" applyBorder="1">
      <alignment vertical="center"/>
    </xf>
    <xf numFmtId="0" fontId="10" fillId="0" borderId="75" xfId="0" applyFont="1" applyBorder="1" applyAlignment="1">
      <alignment horizontal="center" vertical="center"/>
    </xf>
    <xf numFmtId="0" fontId="0" fillId="0" borderId="0" xfId="0" quotePrefix="1" applyAlignment="1">
      <alignment vertical="center" wrapText="1"/>
    </xf>
    <xf numFmtId="49" fontId="7" fillId="0" borderId="2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6" xfId="0" quotePrefix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vertical="center" wrapText="1"/>
    </xf>
    <xf numFmtId="0" fontId="26" fillId="0" borderId="6" xfId="0" applyFont="1" applyBorder="1">
      <alignment vertical="center"/>
    </xf>
    <xf numFmtId="0" fontId="19" fillId="2" borderId="61" xfId="0" applyFont="1" applyFill="1" applyBorder="1">
      <alignment vertical="center"/>
    </xf>
    <xf numFmtId="0" fontId="19" fillId="2" borderId="55" xfId="0" applyFont="1" applyFill="1" applyBorder="1">
      <alignment vertical="center"/>
    </xf>
    <xf numFmtId="0" fontId="19" fillId="2" borderId="62" xfId="0" applyFont="1" applyFill="1" applyBorder="1">
      <alignment vertical="center"/>
    </xf>
    <xf numFmtId="0" fontId="19" fillId="2" borderId="63" xfId="0" applyFont="1" applyFill="1" applyBorder="1">
      <alignment vertical="center"/>
    </xf>
    <xf numFmtId="0" fontId="19" fillId="2" borderId="0" xfId="0" applyFont="1" applyFill="1">
      <alignment vertical="center"/>
    </xf>
    <xf numFmtId="0" fontId="19" fillId="2" borderId="59" xfId="0" applyFont="1" applyFill="1" applyBorder="1">
      <alignment vertical="center"/>
    </xf>
    <xf numFmtId="0" fontId="19" fillId="2" borderId="64" xfId="0" applyFont="1" applyFill="1" applyBorder="1">
      <alignment vertical="center"/>
    </xf>
    <xf numFmtId="0" fontId="19" fillId="2" borderId="4" xfId="0" applyFont="1" applyFill="1" applyBorder="1">
      <alignment vertical="center"/>
    </xf>
    <xf numFmtId="0" fontId="19" fillId="2" borderId="65" xfId="0" applyFont="1" applyFill="1" applyBorder="1">
      <alignment vertical="center"/>
    </xf>
    <xf numFmtId="0" fontId="19" fillId="0" borderId="6" xfId="0" applyFont="1" applyBorder="1" applyAlignment="1">
      <alignment horizontal="center" vertical="center"/>
    </xf>
    <xf numFmtId="0" fontId="19" fillId="0" borderId="0" xfId="0" quotePrefix="1" applyFont="1">
      <alignment vertical="center"/>
    </xf>
    <xf numFmtId="14" fontId="19" fillId="0" borderId="6" xfId="0" applyNumberFormat="1" applyFont="1" applyBorder="1" applyAlignment="1">
      <alignment horizontal="center" vertical="center"/>
    </xf>
    <xf numFmtId="0" fontId="19" fillId="0" borderId="6" xfId="0" applyFont="1" applyBorder="1" applyAlignment="1">
      <alignment horizontal="left" vertical="center" wrapText="1"/>
    </xf>
    <xf numFmtId="49" fontId="0" fillId="0" borderId="0" xfId="0" quotePrefix="1" applyNumberFormat="1">
      <alignment vertical="center"/>
    </xf>
    <xf numFmtId="181" fontId="7" fillId="0" borderId="0" xfId="0" applyNumberFormat="1" applyFont="1" applyAlignment="1">
      <alignment horizontal="right" vertical="center"/>
    </xf>
    <xf numFmtId="49" fontId="7" fillId="0" borderId="8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quotePrefix="1" applyFont="1">
      <alignment vertical="center"/>
    </xf>
    <xf numFmtId="177" fontId="0" fillId="0" borderId="0" xfId="0" quotePrefix="1" applyNumberFormat="1">
      <alignment vertical="center"/>
    </xf>
    <xf numFmtId="0" fontId="33" fillId="0" borderId="0" xfId="8" applyFont="1" applyAlignment="1" applyProtection="1">
      <alignment vertical="center"/>
      <protection locked="0"/>
    </xf>
    <xf numFmtId="0" fontId="33" fillId="0" borderId="0" xfId="8" applyFont="1" applyAlignment="1">
      <alignment vertical="center"/>
    </xf>
    <xf numFmtId="0" fontId="34" fillId="0" borderId="0" xfId="8" applyFont="1"/>
    <xf numFmtId="0" fontId="3" fillId="0" borderId="0" xfId="8" applyAlignment="1">
      <alignment vertical="center"/>
    </xf>
    <xf numFmtId="0" fontId="34" fillId="0" borderId="0" xfId="8" applyFont="1" applyAlignment="1">
      <alignment vertical="center"/>
    </xf>
    <xf numFmtId="0" fontId="33" fillId="0" borderId="0" xfId="8" applyFont="1" applyAlignment="1">
      <alignment horizontal="left" vertical="center"/>
    </xf>
    <xf numFmtId="0" fontId="34" fillId="0" borderId="0" xfId="8" applyFont="1" applyAlignment="1">
      <alignment horizontal="left" vertical="center"/>
    </xf>
    <xf numFmtId="0" fontId="36" fillId="0" borderId="0" xfId="8" applyFont="1" applyAlignment="1">
      <alignment vertical="center"/>
    </xf>
    <xf numFmtId="0" fontId="33" fillId="0" borderId="0" xfId="8" applyFont="1" applyAlignment="1" applyProtection="1">
      <alignment horizontal="center" vertical="center"/>
      <protection hidden="1"/>
    </xf>
    <xf numFmtId="0" fontId="33" fillId="0" borderId="0" xfId="8" applyFont="1" applyAlignment="1">
      <alignment horizontal="distributed" vertical="center" shrinkToFit="1"/>
    </xf>
    <xf numFmtId="0" fontId="33" fillId="0" borderId="0" xfId="8" applyFont="1" applyAlignment="1">
      <alignment horizontal="center" vertical="center"/>
    </xf>
    <xf numFmtId="12" fontId="36" fillId="0" borderId="0" xfId="8" applyNumberFormat="1" applyFont="1" applyAlignment="1">
      <alignment horizontal="center" vertical="center"/>
    </xf>
    <xf numFmtId="0" fontId="36" fillId="0" borderId="0" xfId="8" applyFont="1" applyAlignment="1">
      <alignment horizontal="center" vertical="center"/>
    </xf>
    <xf numFmtId="187" fontId="36" fillId="0" borderId="0" xfId="8" applyNumberFormat="1" applyFont="1" applyAlignment="1">
      <alignment horizontal="center" vertical="center"/>
    </xf>
    <xf numFmtId="0" fontId="33" fillId="0" borderId="0" xfId="8" applyFont="1" applyAlignment="1">
      <alignment horizontal="distributed" vertical="center"/>
    </xf>
    <xf numFmtId="0" fontId="33" fillId="0" borderId="0" xfId="8" applyFont="1" applyAlignment="1">
      <alignment horizontal="right" vertical="center"/>
    </xf>
    <xf numFmtId="0" fontId="34" fillId="0" borderId="0" xfId="8" applyFont="1" applyAlignment="1">
      <alignment horizontal="right" vertical="center"/>
    </xf>
    <xf numFmtId="0" fontId="37" fillId="0" borderId="0" xfId="8" applyFont="1" applyAlignment="1">
      <alignment horizontal="center" vertical="center"/>
    </xf>
    <xf numFmtId="0" fontId="34" fillId="0" borderId="0" xfId="8" applyFont="1" applyAlignment="1">
      <alignment horizontal="center" vertical="center"/>
    </xf>
    <xf numFmtId="0" fontId="34" fillId="0" borderId="61" xfId="8" applyFont="1" applyBorder="1"/>
    <xf numFmtId="0" fontId="34" fillId="0" borderId="55" xfId="8" applyFont="1" applyBorder="1"/>
    <xf numFmtId="0" fontId="34" fillId="0" borderId="62" xfId="8" applyFont="1" applyBorder="1"/>
    <xf numFmtId="0" fontId="34" fillId="0" borderId="63" xfId="8" applyFont="1" applyBorder="1"/>
    <xf numFmtId="0" fontId="34" fillId="0" borderId="59" xfId="8" applyFont="1" applyBorder="1"/>
    <xf numFmtId="0" fontId="3" fillId="0" borderId="59" xfId="8" applyBorder="1" applyAlignment="1">
      <alignment vertical="center"/>
    </xf>
    <xf numFmtId="0" fontId="34" fillId="0" borderId="0" xfId="8" applyFont="1" applyAlignment="1" applyProtection="1">
      <alignment vertical="center"/>
      <protection locked="0"/>
    </xf>
    <xf numFmtId="0" fontId="34" fillId="0" borderId="64" xfId="8" applyFont="1" applyBorder="1"/>
    <xf numFmtId="0" fontId="34" fillId="0" borderId="4" xfId="8" applyFont="1" applyBorder="1"/>
    <xf numFmtId="0" fontId="34" fillId="0" borderId="65" xfId="8" applyFont="1" applyBorder="1"/>
    <xf numFmtId="0" fontId="38" fillId="0" borderId="0" xfId="8" applyFont="1" applyAlignment="1" applyProtection="1">
      <alignment vertical="center"/>
      <protection hidden="1"/>
    </xf>
    <xf numFmtId="0" fontId="38" fillId="0" borderId="0" xfId="8" applyFont="1" applyAlignment="1" applyProtection="1">
      <alignment vertical="center"/>
      <protection locked="0"/>
    </xf>
    <xf numFmtId="0" fontId="39" fillId="0" borderId="0" xfId="8" applyFont="1" applyAlignment="1">
      <alignment vertical="center"/>
    </xf>
    <xf numFmtId="49" fontId="38" fillId="0" borderId="0" xfId="8" applyNumberFormat="1" applyFont="1" applyAlignment="1" applyProtection="1">
      <alignment horizontal="left" vertical="center"/>
      <protection locked="0"/>
    </xf>
    <xf numFmtId="49" fontId="39" fillId="0" borderId="0" xfId="8" applyNumberFormat="1" applyFont="1" applyAlignment="1">
      <alignment horizontal="left" vertical="center"/>
    </xf>
    <xf numFmtId="0" fontId="40" fillId="0" borderId="0" xfId="8" applyFont="1" applyAlignment="1">
      <alignment horizontal="right" vertical="center"/>
    </xf>
    <xf numFmtId="0" fontId="34" fillId="0" borderId="0" xfId="8" applyFont="1" applyAlignment="1" applyProtection="1">
      <alignment vertical="center"/>
      <protection hidden="1"/>
    </xf>
    <xf numFmtId="0" fontId="38" fillId="0" borderId="0" xfId="8" applyFont="1" applyAlignment="1" applyProtection="1">
      <alignment horizontal="center" vertical="center"/>
      <protection locked="0"/>
    </xf>
    <xf numFmtId="0" fontId="40" fillId="0" borderId="0" xfId="8" applyFont="1" applyAlignment="1" applyProtection="1">
      <alignment vertical="center"/>
      <protection locked="0"/>
    </xf>
    <xf numFmtId="0" fontId="38" fillId="0" borderId="0" xfId="8" applyFont="1" applyAlignment="1">
      <alignment vertical="center"/>
    </xf>
    <xf numFmtId="0" fontId="42" fillId="0" borderId="0" xfId="8" applyFont="1"/>
    <xf numFmtId="0" fontId="3" fillId="0" borderId="0" xfId="10">
      <alignment vertical="center"/>
    </xf>
    <xf numFmtId="18" fontId="3" fillId="0" borderId="0" xfId="10" applyNumberFormat="1">
      <alignment vertical="center"/>
    </xf>
    <xf numFmtId="0" fontId="19" fillId="4" borderId="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81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78" fontId="7" fillId="0" borderId="0" xfId="0" applyNumberFormat="1" applyFont="1" applyAlignment="1">
      <alignment horizontal="left" vertical="center"/>
    </xf>
    <xf numFmtId="179" fontId="7" fillId="0" borderId="0" xfId="0" applyNumberFormat="1" applyFont="1" applyAlignment="1">
      <alignment horizontal="left" vertical="center"/>
    </xf>
    <xf numFmtId="0" fontId="9" fillId="0" borderId="0" xfId="1" applyFont="1">
      <alignment vertical="center"/>
    </xf>
    <xf numFmtId="0" fontId="9" fillId="0" borderId="0" xfId="2" applyFont="1">
      <alignment vertical="center"/>
    </xf>
    <xf numFmtId="0" fontId="11" fillId="0" borderId="0" xfId="1" applyFont="1" applyAlignment="1">
      <alignment horizontal="center" vertical="center"/>
    </xf>
    <xf numFmtId="0" fontId="52" fillId="0" borderId="0" xfId="0" applyFont="1">
      <alignment vertical="center"/>
    </xf>
    <xf numFmtId="0" fontId="11" fillId="0" borderId="0" xfId="0" applyFont="1" applyAlignment="1">
      <alignment horizontal="center"/>
    </xf>
    <xf numFmtId="0" fontId="11" fillId="0" borderId="0" xfId="1" applyFont="1" applyAlignment="1">
      <alignment horizontal="center"/>
    </xf>
    <xf numFmtId="0" fontId="19" fillId="0" borderId="6" xfId="0" applyFont="1" applyBorder="1" applyAlignment="1">
      <alignment vertical="center" wrapText="1"/>
    </xf>
    <xf numFmtId="14" fontId="0" fillId="0" borderId="0" xfId="0" quotePrefix="1" applyNumberFormat="1">
      <alignment vertical="center"/>
    </xf>
    <xf numFmtId="0" fontId="61" fillId="0" borderId="0" xfId="8" applyFont="1"/>
    <xf numFmtId="0" fontId="60" fillId="0" borderId="0" xfId="8" applyFont="1" applyAlignment="1" applyProtection="1">
      <alignment vertical="center"/>
      <protection locked="0"/>
    </xf>
    <xf numFmtId="0" fontId="60" fillId="0" borderId="0" xfId="8" applyFont="1" applyAlignment="1" applyProtection="1">
      <alignment vertical="center"/>
      <protection hidden="1"/>
    </xf>
    <xf numFmtId="0" fontId="27" fillId="2" borderId="13" xfId="0" applyFont="1" applyFill="1" applyBorder="1" applyAlignment="1">
      <alignment horizontal="center" vertical="center"/>
    </xf>
    <xf numFmtId="0" fontId="7" fillId="0" borderId="19" xfId="0" applyFont="1" applyBorder="1">
      <alignment vertical="center"/>
    </xf>
    <xf numFmtId="0" fontId="11" fillId="0" borderId="19" xfId="0" applyFont="1" applyBorder="1" applyAlignment="1">
      <alignment horizontal="center" vertical="center"/>
    </xf>
    <xf numFmtId="0" fontId="7" fillId="0" borderId="27" xfId="0" applyFont="1" applyBorder="1">
      <alignment vertical="center"/>
    </xf>
    <xf numFmtId="0" fontId="7" fillId="0" borderId="19" xfId="0" applyFont="1" applyBorder="1" applyAlignment="1">
      <alignment horizontal="center" vertical="center"/>
    </xf>
    <xf numFmtId="49" fontId="13" fillId="0" borderId="6" xfId="2" applyNumberFormat="1" applyFont="1" applyBorder="1" applyAlignment="1">
      <alignment horizontal="center" vertical="center"/>
    </xf>
    <xf numFmtId="189" fontId="13" fillId="0" borderId="6" xfId="0" applyNumberFormat="1" applyFont="1" applyBorder="1" applyAlignment="1">
      <alignment horizontal="center" vertical="center"/>
    </xf>
    <xf numFmtId="49" fontId="13" fillId="0" borderId="0" xfId="1" applyNumberFormat="1" applyFont="1" applyAlignment="1">
      <alignment horizontal="center" vertical="center"/>
    </xf>
    <xf numFmtId="0" fontId="13" fillId="0" borderId="0" xfId="1" applyFont="1">
      <alignment vertical="center"/>
    </xf>
    <xf numFmtId="49" fontId="13" fillId="0" borderId="0" xfId="1" applyNumberFormat="1" applyFont="1">
      <alignment vertical="center"/>
    </xf>
    <xf numFmtId="0" fontId="63" fillId="0" borderId="74" xfId="0" applyFont="1" applyBorder="1">
      <alignment vertical="center"/>
    </xf>
    <xf numFmtId="0" fontId="63" fillId="0" borderId="0" xfId="0" applyFont="1">
      <alignment vertical="center"/>
    </xf>
    <xf numFmtId="0" fontId="63" fillId="0" borderId="75" xfId="0" applyFont="1" applyBorder="1" applyAlignment="1">
      <alignment horizontal="center" vertical="center"/>
    </xf>
    <xf numFmtId="0" fontId="63" fillId="0" borderId="52" xfId="0" applyFont="1" applyBorder="1" applyAlignment="1">
      <alignment horizontal="center" vertical="center"/>
    </xf>
    <xf numFmtId="0" fontId="63" fillId="0" borderId="54" xfId="0" applyFont="1" applyBorder="1">
      <alignment vertical="center"/>
    </xf>
    <xf numFmtId="49" fontId="13" fillId="0" borderId="0" xfId="0" applyNumberFormat="1" applyFont="1" applyAlignment="1"/>
    <xf numFmtId="0" fontId="13" fillId="0" borderId="0" xfId="0" applyFont="1" applyAlignment="1"/>
    <xf numFmtId="0" fontId="63" fillId="0" borderId="6" xfId="0" applyFont="1" applyBorder="1" applyAlignment="1">
      <alignment horizontal="center" vertical="center"/>
    </xf>
    <xf numFmtId="0" fontId="20" fillId="2" borderId="13" xfId="0" applyFont="1" applyFill="1" applyBorder="1">
      <alignment vertical="center"/>
    </xf>
    <xf numFmtId="0" fontId="13" fillId="0" borderId="6" xfId="0" applyFont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177" fontId="13" fillId="0" borderId="6" xfId="2" applyNumberFormat="1" applyFont="1" applyBorder="1" applyAlignment="1">
      <alignment horizontal="center" vertical="center"/>
    </xf>
    <xf numFmtId="180" fontId="13" fillId="0" borderId="6" xfId="2" applyNumberFormat="1" applyFont="1" applyBorder="1" applyAlignment="1">
      <alignment horizontal="center" vertical="center"/>
    </xf>
    <xf numFmtId="189" fontId="63" fillId="0" borderId="6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49" fontId="13" fillId="0" borderId="0" xfId="2" applyNumberFormat="1" applyFont="1" applyAlignment="1">
      <alignment horizontal="center" vertical="center"/>
    </xf>
    <xf numFmtId="49" fontId="13" fillId="0" borderId="6" xfId="1" applyNumberFormat="1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3" fillId="0" borderId="37" xfId="2" applyFont="1" applyBorder="1" applyAlignment="1">
      <alignment horizontal="center" vertical="center"/>
    </xf>
    <xf numFmtId="0" fontId="8" fillId="0" borderId="37" xfId="2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0" fontId="66" fillId="0" borderId="0" xfId="0" applyFont="1">
      <alignment vertical="center"/>
    </xf>
    <xf numFmtId="49" fontId="9" fillId="0" borderId="0" xfId="2" applyNumberFormat="1" applyFont="1" applyAlignment="1">
      <alignment horizontal="center" vertical="center"/>
    </xf>
    <xf numFmtId="189" fontId="10" fillId="0" borderId="0" xfId="0" applyNumberFormat="1" applyFont="1" applyAlignment="1">
      <alignment horizontal="center" vertical="center"/>
    </xf>
    <xf numFmtId="189" fontId="9" fillId="0" borderId="0" xfId="0" applyNumberFormat="1" applyFont="1" applyAlignment="1">
      <alignment horizontal="center" vertical="center"/>
    </xf>
    <xf numFmtId="0" fontId="13" fillId="0" borderId="0" xfId="5" applyFont="1">
      <alignment vertical="center"/>
    </xf>
    <xf numFmtId="49" fontId="13" fillId="0" borderId="0" xfId="5" applyNumberFormat="1" applyFont="1">
      <alignment vertical="center"/>
    </xf>
    <xf numFmtId="49" fontId="13" fillId="0" borderId="0" xfId="1" applyNumberFormat="1" applyFont="1" applyAlignment="1">
      <alignment horizontal="center"/>
    </xf>
    <xf numFmtId="0" fontId="13" fillId="0" borderId="0" xfId="1" applyFont="1" applyAlignment="1"/>
    <xf numFmtId="49" fontId="13" fillId="0" borderId="0" xfId="1" applyNumberFormat="1" applyFont="1" applyAlignment="1"/>
    <xf numFmtId="0" fontId="64" fillId="0" borderId="0" xfId="0" applyFont="1" applyAlignment="1">
      <alignment horizontal="center" vertical="center"/>
    </xf>
    <xf numFmtId="49" fontId="65" fillId="0" borderId="0" xfId="2" applyNumberFormat="1" applyFont="1">
      <alignment vertical="center"/>
    </xf>
    <xf numFmtId="0" fontId="64" fillId="0" borderId="0" xfId="0" applyFont="1">
      <alignment vertical="center"/>
    </xf>
    <xf numFmtId="49" fontId="13" fillId="0" borderId="0" xfId="2" applyNumberFormat="1" applyFont="1">
      <alignment vertical="center"/>
    </xf>
    <xf numFmtId="0" fontId="13" fillId="0" borderId="0" xfId="1" applyFont="1" applyAlignment="1">
      <alignment horizontal="center" vertical="center"/>
    </xf>
    <xf numFmtId="0" fontId="22" fillId="0" borderId="0" xfId="7">
      <alignment vertical="center"/>
    </xf>
    <xf numFmtId="49" fontId="13" fillId="0" borderId="37" xfId="2" applyNumberFormat="1" applyFont="1" applyBorder="1" applyAlignment="1">
      <alignment horizontal="center" vertical="center"/>
    </xf>
    <xf numFmtId="178" fontId="63" fillId="0" borderId="6" xfId="0" applyNumberFormat="1" applyFont="1" applyBorder="1" applyAlignment="1">
      <alignment horizontal="center" vertical="center"/>
    </xf>
    <xf numFmtId="186" fontId="13" fillId="0" borderId="0" xfId="1" applyNumberFormat="1" applyFont="1" applyAlignment="1">
      <alignment horizontal="center" vertical="center"/>
    </xf>
    <xf numFmtId="186" fontId="13" fillId="0" borderId="0" xfId="2" applyNumberFormat="1" applyFont="1" applyAlignment="1">
      <alignment horizontal="center" vertical="center"/>
    </xf>
    <xf numFmtId="186" fontId="13" fillId="0" borderId="37" xfId="2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63" fillId="6" borderId="6" xfId="2" applyFont="1" applyFill="1" applyBorder="1" applyAlignment="1">
      <alignment horizontal="center" vertical="center"/>
    </xf>
    <xf numFmtId="0" fontId="63" fillId="0" borderId="6" xfId="2" applyFont="1" applyBorder="1" applyAlignment="1">
      <alignment horizontal="center" vertical="center"/>
    </xf>
    <xf numFmtId="189" fontId="13" fillId="0" borderId="6" xfId="2" applyNumberFormat="1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63" fillId="0" borderId="52" xfId="0" applyFont="1" applyBorder="1" applyAlignment="1">
      <alignment horizontal="center" vertical="top"/>
    </xf>
    <xf numFmtId="0" fontId="63" fillId="0" borderId="53" xfId="0" applyFont="1" applyBorder="1" applyAlignment="1">
      <alignment horizontal="center" vertical="top"/>
    </xf>
    <xf numFmtId="0" fontId="63" fillId="0" borderId="109" xfId="0" applyFont="1" applyBorder="1" applyAlignment="1">
      <alignment horizontal="center" vertical="top"/>
    </xf>
    <xf numFmtId="0" fontId="63" fillId="0" borderId="54" xfId="0" applyFont="1" applyBorder="1" applyAlignment="1">
      <alignment horizontal="center" vertical="top"/>
    </xf>
    <xf numFmtId="0" fontId="63" fillId="0" borderId="111" xfId="0" applyFont="1" applyBorder="1" applyAlignment="1">
      <alignment horizontal="center" vertical="top"/>
    </xf>
    <xf numFmtId="0" fontId="63" fillId="0" borderId="112" xfId="0" applyFont="1" applyBorder="1" applyAlignment="1">
      <alignment horizontal="center" vertical="top"/>
    </xf>
    <xf numFmtId="0" fontId="63" fillId="0" borderId="113" xfId="0" applyFont="1" applyBorder="1" applyAlignment="1">
      <alignment horizontal="center" vertical="top"/>
    </xf>
    <xf numFmtId="0" fontId="63" fillId="0" borderId="110" xfId="0" applyFont="1" applyBorder="1" applyAlignment="1">
      <alignment horizontal="center" vertical="top"/>
    </xf>
    <xf numFmtId="179" fontId="63" fillId="0" borderId="52" xfId="0" applyNumberFormat="1" applyFont="1" applyBorder="1" applyAlignment="1">
      <alignment horizontal="center" vertical="top"/>
    </xf>
    <xf numFmtId="0" fontId="56" fillId="0" borderId="0" xfId="12" applyFont="1" applyAlignment="1">
      <alignment horizontal="center" vertical="center"/>
    </xf>
    <xf numFmtId="0" fontId="10" fillId="0" borderId="52" xfId="0" applyFont="1" applyBorder="1">
      <alignment vertical="center"/>
    </xf>
    <xf numFmtId="0" fontId="10" fillId="0" borderId="53" xfId="0" applyFont="1" applyBorder="1">
      <alignment vertical="center"/>
    </xf>
    <xf numFmtId="0" fontId="10" fillId="0" borderId="54" xfId="0" applyFont="1" applyBorder="1">
      <alignment vertical="center"/>
    </xf>
    <xf numFmtId="0" fontId="64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64" fillId="7" borderId="0" xfId="0" applyFont="1" applyFill="1">
      <alignment vertical="center"/>
    </xf>
    <xf numFmtId="0" fontId="17" fillId="0" borderId="0" xfId="0" applyFont="1">
      <alignment vertical="center"/>
    </xf>
    <xf numFmtId="189" fontId="13" fillId="0" borderId="0" xfId="0" applyNumberFormat="1" applyFont="1" applyAlignment="1">
      <alignment horizontal="center" vertical="center"/>
    </xf>
    <xf numFmtId="0" fontId="64" fillId="7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22" fillId="0" borderId="37" xfId="7" applyBorder="1" applyAlignment="1">
      <alignment horizontal="right" vertical="center"/>
    </xf>
    <xf numFmtId="0" fontId="22" fillId="0" borderId="5" xfId="7" applyBorder="1" applyAlignment="1">
      <alignment horizontal="right" vertical="center"/>
    </xf>
    <xf numFmtId="0" fontId="22" fillId="0" borderId="38" xfId="7" applyBorder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1" fillId="3" borderId="97" xfId="0" applyFont="1" applyFill="1" applyBorder="1" applyAlignment="1">
      <alignment horizontal="center" vertical="center"/>
    </xf>
    <xf numFmtId="0" fontId="21" fillId="3" borderId="98" xfId="0" applyFont="1" applyFill="1" applyBorder="1" applyAlignment="1">
      <alignment horizontal="center" vertical="center"/>
    </xf>
    <xf numFmtId="0" fontId="21" fillId="3" borderId="96" xfId="0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21" fillId="3" borderId="102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28" fillId="2" borderId="76" xfId="0" applyFont="1" applyFill="1" applyBorder="1" applyAlignment="1">
      <alignment horizontal="center" vertical="center" textRotation="255"/>
    </xf>
    <xf numFmtId="0" fontId="28" fillId="2" borderId="77" xfId="0" applyFont="1" applyFill="1" applyBorder="1" applyAlignment="1">
      <alignment horizontal="center" vertical="center" textRotation="255"/>
    </xf>
    <xf numFmtId="0" fontId="28" fillId="2" borderId="78" xfId="0" applyFont="1" applyFill="1" applyBorder="1" applyAlignment="1">
      <alignment horizontal="center" vertical="center" textRotation="255"/>
    </xf>
    <xf numFmtId="0" fontId="28" fillId="0" borderId="94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8" fillId="0" borderId="95" xfId="0" applyFont="1" applyBorder="1" applyAlignment="1">
      <alignment horizontal="center" vertical="center"/>
    </xf>
    <xf numFmtId="0" fontId="21" fillId="3" borderId="97" xfId="0" quotePrefix="1" applyFont="1" applyFill="1" applyBorder="1" applyAlignment="1">
      <alignment horizontal="center" vertical="center"/>
    </xf>
    <xf numFmtId="0" fontId="19" fillId="5" borderId="99" xfId="0" applyFont="1" applyFill="1" applyBorder="1" applyAlignment="1">
      <alignment horizontal="left" vertical="center" wrapText="1"/>
    </xf>
    <xf numFmtId="0" fontId="19" fillId="5" borderId="98" xfId="0" applyFont="1" applyFill="1" applyBorder="1" applyAlignment="1">
      <alignment horizontal="left" vertical="center" wrapText="1"/>
    </xf>
    <xf numFmtId="0" fontId="19" fillId="5" borderId="100" xfId="0" applyFont="1" applyFill="1" applyBorder="1" applyAlignment="1">
      <alignment horizontal="left" vertical="center" wrapText="1"/>
    </xf>
    <xf numFmtId="0" fontId="19" fillId="5" borderId="63" xfId="0" applyFont="1" applyFill="1" applyBorder="1" applyAlignment="1">
      <alignment horizontal="left" vertical="center" wrapText="1"/>
    </xf>
    <xf numFmtId="0" fontId="19" fillId="5" borderId="0" xfId="0" applyFont="1" applyFill="1" applyAlignment="1">
      <alignment horizontal="left" vertical="center" wrapText="1"/>
    </xf>
    <xf numFmtId="0" fontId="19" fillId="5" borderId="101" xfId="0" applyFont="1" applyFill="1" applyBorder="1" applyAlignment="1">
      <alignment horizontal="left" vertical="center" wrapText="1"/>
    </xf>
    <xf numFmtId="0" fontId="19" fillId="5" borderId="104" xfId="0" applyFont="1" applyFill="1" applyBorder="1" applyAlignment="1">
      <alignment horizontal="left" vertical="center" wrapText="1"/>
    </xf>
    <xf numFmtId="0" fontId="19" fillId="5" borderId="103" xfId="0" applyFont="1" applyFill="1" applyBorder="1" applyAlignment="1">
      <alignment horizontal="left" vertical="center" wrapText="1"/>
    </xf>
    <xf numFmtId="0" fontId="19" fillId="5" borderId="105" xfId="0" applyFont="1" applyFill="1" applyBorder="1" applyAlignment="1">
      <alignment horizontal="left" vertical="center" wrapText="1"/>
    </xf>
    <xf numFmtId="0" fontId="18" fillId="5" borderId="99" xfId="0" applyFont="1" applyFill="1" applyBorder="1" applyAlignment="1">
      <alignment horizontal="left" vertical="center" wrapText="1"/>
    </xf>
    <xf numFmtId="0" fontId="18" fillId="5" borderId="98" xfId="0" applyFont="1" applyFill="1" applyBorder="1" applyAlignment="1">
      <alignment horizontal="left" vertical="center" wrapText="1"/>
    </xf>
    <xf numFmtId="0" fontId="18" fillId="5" borderId="100" xfId="0" applyFont="1" applyFill="1" applyBorder="1" applyAlignment="1">
      <alignment horizontal="left" vertical="center" wrapText="1"/>
    </xf>
    <xf numFmtId="0" fontId="18" fillId="5" borderId="63" xfId="0" applyFont="1" applyFill="1" applyBorder="1" applyAlignment="1">
      <alignment horizontal="left" vertical="center" wrapText="1"/>
    </xf>
    <xf numFmtId="0" fontId="18" fillId="5" borderId="0" xfId="0" applyFont="1" applyFill="1" applyAlignment="1">
      <alignment horizontal="left" vertical="center" wrapText="1"/>
    </xf>
    <xf numFmtId="0" fontId="18" fillId="5" borderId="101" xfId="0" applyFont="1" applyFill="1" applyBorder="1" applyAlignment="1">
      <alignment horizontal="left" vertical="center" wrapText="1"/>
    </xf>
    <xf numFmtId="0" fontId="18" fillId="5" borderId="104" xfId="0" applyFont="1" applyFill="1" applyBorder="1" applyAlignment="1">
      <alignment horizontal="left" vertical="center" wrapText="1"/>
    </xf>
    <xf numFmtId="0" fontId="18" fillId="5" borderId="103" xfId="0" applyFont="1" applyFill="1" applyBorder="1" applyAlignment="1">
      <alignment horizontal="left" vertical="center" wrapText="1"/>
    </xf>
    <xf numFmtId="0" fontId="18" fillId="5" borderId="105" xfId="0" applyFont="1" applyFill="1" applyBorder="1" applyAlignment="1">
      <alignment horizontal="left" vertical="center" wrapText="1"/>
    </xf>
    <xf numFmtId="0" fontId="32" fillId="0" borderId="62" xfId="0" applyFont="1" applyBorder="1" applyAlignment="1">
      <alignment horizontal="center" vertical="center"/>
    </xf>
    <xf numFmtId="0" fontId="32" fillId="0" borderId="59" xfId="0" applyFont="1" applyBorder="1" applyAlignment="1">
      <alignment horizontal="center" vertical="center"/>
    </xf>
    <xf numFmtId="0" fontId="32" fillId="0" borderId="65" xfId="0" applyFont="1" applyBorder="1" applyAlignment="1">
      <alignment horizontal="center" vertical="center"/>
    </xf>
    <xf numFmtId="0" fontId="27" fillId="2" borderId="13" xfId="0" applyFont="1" applyFill="1" applyBorder="1" applyAlignment="1">
      <alignment horizontal="center" vertical="center"/>
    </xf>
    <xf numFmtId="0" fontId="27" fillId="2" borderId="7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2" fillId="0" borderId="6" xfId="7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35" fillId="0" borderId="0" xfId="8" applyFont="1" applyAlignment="1" applyProtection="1">
      <alignment horizontal="center" vertical="center"/>
      <protection hidden="1"/>
    </xf>
    <xf numFmtId="0" fontId="3" fillId="0" borderId="0" xfId="8" applyAlignment="1">
      <alignment vertical="center"/>
    </xf>
    <xf numFmtId="0" fontId="33" fillId="0" borderId="0" xfId="8" applyFont="1" applyAlignment="1" applyProtection="1">
      <alignment horizontal="center" vertical="center"/>
      <protection hidden="1"/>
    </xf>
    <xf numFmtId="0" fontId="37" fillId="0" borderId="0" xfId="8" applyFont="1" applyAlignment="1" applyProtection="1">
      <alignment horizontal="center" vertical="center"/>
      <protection hidden="1"/>
    </xf>
    <xf numFmtId="0" fontId="57" fillId="0" borderId="0" xfId="8" applyFont="1" applyAlignment="1" applyProtection="1">
      <alignment vertical="center"/>
      <protection hidden="1"/>
    </xf>
    <xf numFmtId="0" fontId="58" fillId="0" borderId="0" xfId="8" applyFont="1" applyAlignment="1">
      <alignment vertical="center"/>
    </xf>
    <xf numFmtId="0" fontId="57" fillId="0" borderId="0" xfId="9" applyFont="1" applyProtection="1">
      <alignment vertical="center"/>
      <protection locked="0"/>
    </xf>
    <xf numFmtId="0" fontId="59" fillId="0" borderId="0" xfId="9" applyFont="1">
      <alignment vertical="center"/>
    </xf>
    <xf numFmtId="0" fontId="57" fillId="0" borderId="0" xfId="8" applyFont="1" applyAlignment="1">
      <alignment horizontal="left" vertical="center"/>
    </xf>
    <xf numFmtId="49" fontId="57" fillId="0" borderId="0" xfId="8" applyNumberFormat="1" applyFont="1" applyAlignment="1" applyProtection="1">
      <alignment horizontal="left" vertical="center"/>
      <protection locked="0"/>
    </xf>
    <xf numFmtId="49" fontId="59" fillId="0" borderId="0" xfId="8" applyNumberFormat="1" applyFont="1" applyAlignment="1">
      <alignment horizontal="left" vertical="center"/>
    </xf>
    <xf numFmtId="0" fontId="57" fillId="0" borderId="0" xfId="8" applyFont="1" applyAlignment="1" applyProtection="1">
      <alignment vertical="center"/>
      <protection locked="0"/>
    </xf>
    <xf numFmtId="0" fontId="59" fillId="0" borderId="0" xfId="8" applyFont="1" applyAlignment="1">
      <alignment vertical="center"/>
    </xf>
    <xf numFmtId="0" fontId="60" fillId="0" borderId="0" xfId="8" applyFont="1" applyAlignment="1">
      <alignment horizontal="center" vertical="center"/>
    </xf>
    <xf numFmtId="0" fontId="60" fillId="0" borderId="0" xfId="8" applyFont="1" applyAlignment="1">
      <alignment vertical="center"/>
    </xf>
    <xf numFmtId="0" fontId="60" fillId="0" borderId="0" xfId="8" applyFont="1" applyAlignment="1" applyProtection="1">
      <alignment horizontal="right" vertical="center"/>
      <protection locked="0"/>
    </xf>
    <xf numFmtId="0" fontId="60" fillId="0" borderId="0" xfId="8" applyFont="1" applyAlignment="1" applyProtection="1">
      <alignment horizontal="center" vertical="center"/>
      <protection locked="0"/>
    </xf>
    <xf numFmtId="0" fontId="61" fillId="0" borderId="0" xfId="8" applyFont="1" applyAlignment="1">
      <alignment vertical="center"/>
    </xf>
    <xf numFmtId="0" fontId="60" fillId="0" borderId="0" xfId="8" applyFont="1" applyAlignment="1" applyProtection="1">
      <alignment horizontal="left" vertical="center"/>
      <protection locked="0"/>
    </xf>
    <xf numFmtId="0" fontId="60" fillId="0" borderId="0" xfId="8" applyFont="1" applyAlignment="1" applyProtection="1">
      <alignment vertical="center"/>
      <protection locked="0"/>
    </xf>
    <xf numFmtId="0" fontId="60" fillId="0" borderId="0" xfId="8" applyFont="1" applyAlignment="1" applyProtection="1">
      <alignment horizontal="left" vertical="center"/>
      <protection hidden="1"/>
    </xf>
    <xf numFmtId="0" fontId="61" fillId="0" borderId="0" xfId="8" applyFont="1" applyAlignment="1">
      <alignment horizontal="left" vertical="center"/>
    </xf>
    <xf numFmtId="0" fontId="61" fillId="0" borderId="0" xfId="8" applyFont="1" applyAlignment="1" applyProtection="1">
      <alignment vertical="center"/>
      <protection locked="0"/>
    </xf>
    <xf numFmtId="0" fontId="60" fillId="0" borderId="0" xfId="8" applyFont="1" applyAlignment="1" applyProtection="1">
      <alignment vertical="center"/>
      <protection hidden="1"/>
    </xf>
    <xf numFmtId="0" fontId="60" fillId="0" borderId="0" xfId="8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horizontal="center" vertical="center"/>
    </xf>
    <xf numFmtId="0" fontId="38" fillId="0" borderId="0" xfId="8" applyFont="1" applyAlignment="1">
      <alignment vertical="center"/>
    </xf>
    <xf numFmtId="0" fontId="34" fillId="0" borderId="0" xfId="8" applyFont="1" applyAlignment="1">
      <alignment horizontal="center"/>
    </xf>
    <xf numFmtId="0" fontId="47" fillId="0" borderId="79" xfId="10" applyFont="1" applyBorder="1" applyAlignment="1">
      <alignment horizontal="center" vertical="center"/>
    </xf>
    <xf numFmtId="0" fontId="48" fillId="0" borderId="80" xfId="10" applyFont="1" applyBorder="1">
      <alignment vertical="center"/>
    </xf>
    <xf numFmtId="0" fontId="48" fillId="0" borderId="56" xfId="10" applyFont="1" applyBorder="1">
      <alignment vertical="center"/>
    </xf>
    <xf numFmtId="0" fontId="48" fillId="0" borderId="57" xfId="10" applyFont="1" applyBorder="1">
      <alignment vertical="center"/>
    </xf>
    <xf numFmtId="0" fontId="48" fillId="0" borderId="6" xfId="10" applyFont="1" applyBorder="1">
      <alignment vertical="center"/>
    </xf>
    <xf numFmtId="0" fontId="48" fillId="0" borderId="58" xfId="10" applyFont="1" applyBorder="1">
      <alignment vertical="center"/>
    </xf>
    <xf numFmtId="0" fontId="3" fillId="0" borderId="57" xfId="10" applyBorder="1">
      <alignment vertical="center"/>
    </xf>
    <xf numFmtId="0" fontId="3" fillId="0" borderId="6" xfId="10" applyBorder="1">
      <alignment vertical="center"/>
    </xf>
    <xf numFmtId="0" fontId="3" fillId="0" borderId="6" xfId="10" applyBorder="1" applyAlignment="1">
      <alignment horizontal="center" vertical="center"/>
    </xf>
    <xf numFmtId="0" fontId="3" fillId="0" borderId="58" xfId="10" applyBorder="1" applyAlignment="1">
      <alignment horizontal="center" vertical="center"/>
    </xf>
    <xf numFmtId="0" fontId="49" fillId="0" borderId="81" xfId="10" applyFont="1" applyBorder="1" applyAlignment="1">
      <alignment horizontal="center" vertical="center"/>
    </xf>
    <xf numFmtId="0" fontId="3" fillId="0" borderId="8" xfId="10" applyBorder="1">
      <alignment vertical="center"/>
    </xf>
    <xf numFmtId="0" fontId="3" fillId="0" borderId="9" xfId="10" applyBorder="1">
      <alignment vertical="center"/>
    </xf>
    <xf numFmtId="0" fontId="3" fillId="0" borderId="63" xfId="10" applyBorder="1">
      <alignment vertical="center"/>
    </xf>
    <xf numFmtId="0" fontId="3" fillId="0" borderId="0" xfId="10">
      <alignment vertical="center"/>
    </xf>
    <xf numFmtId="0" fontId="3" fillId="0" borderId="15" xfId="10" applyBorder="1">
      <alignment vertical="center"/>
    </xf>
    <xf numFmtId="0" fontId="3" fillId="0" borderId="83" xfId="10" applyBorder="1">
      <alignment vertical="center"/>
    </xf>
    <xf numFmtId="0" fontId="3" fillId="0" borderId="84" xfId="10" applyBorder="1">
      <alignment vertical="center"/>
    </xf>
    <xf numFmtId="0" fontId="3" fillId="0" borderId="85" xfId="10" applyBorder="1">
      <alignment vertical="center"/>
    </xf>
    <xf numFmtId="0" fontId="3" fillId="0" borderId="37" xfId="10" applyBorder="1" applyAlignment="1">
      <alignment horizontal="center" vertical="center"/>
    </xf>
    <xf numFmtId="0" fontId="3" fillId="0" borderId="5" xfId="10" applyBorder="1">
      <alignment vertical="center"/>
    </xf>
    <xf numFmtId="0" fontId="3" fillId="0" borderId="38" xfId="10" applyBorder="1">
      <alignment vertical="center"/>
    </xf>
    <xf numFmtId="0" fontId="3" fillId="0" borderId="7" xfId="10" applyBorder="1">
      <alignment vertical="center"/>
    </xf>
    <xf numFmtId="0" fontId="3" fillId="0" borderId="82" xfId="10" applyBorder="1">
      <alignment vertical="center"/>
    </xf>
    <xf numFmtId="0" fontId="3" fillId="0" borderId="14" xfId="10" applyBorder="1">
      <alignment vertical="center"/>
    </xf>
    <xf numFmtId="0" fontId="3" fillId="0" borderId="59" xfId="10" applyBorder="1">
      <alignment vertical="center"/>
    </xf>
    <xf numFmtId="0" fontId="3" fillId="0" borderId="86" xfId="10" applyBorder="1">
      <alignment vertical="center"/>
    </xf>
    <xf numFmtId="0" fontId="3" fillId="0" borderId="87" xfId="10" applyBorder="1">
      <alignment vertical="center"/>
    </xf>
    <xf numFmtId="0" fontId="0" fillId="0" borderId="7" xfId="10" applyFont="1" applyBorder="1">
      <alignment vertical="center"/>
    </xf>
    <xf numFmtId="0" fontId="3" fillId="0" borderId="0" xfId="10" applyAlignment="1">
      <alignment horizontal="center" vertical="center"/>
    </xf>
    <xf numFmtId="0" fontId="0" fillId="0" borderId="14" xfId="10" applyFont="1" applyBorder="1">
      <alignment vertical="center"/>
    </xf>
    <xf numFmtId="0" fontId="3" fillId="0" borderId="14" xfId="10" applyBorder="1" applyAlignment="1">
      <alignment vertical="center" wrapText="1"/>
    </xf>
    <xf numFmtId="0" fontId="3" fillId="0" borderId="0" xfId="10" applyAlignment="1">
      <alignment vertical="center" wrapText="1"/>
    </xf>
    <xf numFmtId="0" fontId="3" fillId="0" borderId="15" xfId="10" applyBorder="1" applyAlignment="1">
      <alignment vertical="center" wrapText="1"/>
    </xf>
    <xf numFmtId="0" fontId="3" fillId="0" borderId="7" xfId="10" applyBorder="1" applyAlignment="1">
      <alignment horizontal="center" vertical="center"/>
    </xf>
    <xf numFmtId="0" fontId="3" fillId="0" borderId="89" xfId="10" applyBorder="1">
      <alignment vertical="center"/>
    </xf>
    <xf numFmtId="0" fontId="3" fillId="0" borderId="8" xfId="10" applyBorder="1" applyAlignment="1">
      <alignment horizontal="right" vertical="center"/>
    </xf>
    <xf numFmtId="0" fontId="3" fillId="0" borderId="9" xfId="10" applyBorder="1" applyAlignment="1">
      <alignment horizontal="right" vertical="center"/>
    </xf>
    <xf numFmtId="0" fontId="3" fillId="0" borderId="0" xfId="10" applyAlignment="1">
      <alignment horizontal="right" vertical="center"/>
    </xf>
    <xf numFmtId="0" fontId="3" fillId="0" borderId="90" xfId="10" applyBorder="1" applyAlignment="1">
      <alignment horizontal="right" vertical="center"/>
    </xf>
    <xf numFmtId="0" fontId="3" fillId="0" borderId="91" xfId="10" applyBorder="1">
      <alignment vertical="center"/>
    </xf>
    <xf numFmtId="0" fontId="3" fillId="0" borderId="15" xfId="10" applyBorder="1" applyAlignment="1">
      <alignment horizontal="right" vertical="center"/>
    </xf>
    <xf numFmtId="0" fontId="0" fillId="0" borderId="8" xfId="10" applyFont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49" fontId="0" fillId="0" borderId="14" xfId="10" applyNumberFormat="1" applyFont="1" applyBorder="1" applyAlignment="1">
      <alignment horizontal="left" vertical="center"/>
    </xf>
    <xf numFmtId="188" fontId="0" fillId="0" borderId="14" xfId="10" applyNumberFormat="1" applyFont="1" applyBorder="1" applyAlignment="1">
      <alignment horizontal="center" vertical="center"/>
    </xf>
    <xf numFmtId="188" fontId="3" fillId="0" borderId="0" xfId="10" applyNumberFormat="1" applyAlignment="1">
      <alignment horizontal="center" vertical="center"/>
    </xf>
    <xf numFmtId="188" fontId="3" fillId="0" borderId="15" xfId="10" applyNumberFormat="1" applyBorder="1" applyAlignment="1">
      <alignment horizontal="center" vertical="center"/>
    </xf>
    <xf numFmtId="0" fontId="3" fillId="0" borderId="38" xfId="10" applyBorder="1" applyAlignment="1">
      <alignment horizontal="center" vertical="center"/>
    </xf>
    <xf numFmtId="188" fontId="3" fillId="0" borderId="14" xfId="10" applyNumberFormat="1" applyBorder="1" applyAlignment="1">
      <alignment horizontal="center" vertical="center"/>
    </xf>
    <xf numFmtId="0" fontId="0" fillId="0" borderId="6" xfId="10" applyFont="1" applyBorder="1" applyAlignment="1">
      <alignment horizontal="center" vertical="center"/>
    </xf>
    <xf numFmtId="0" fontId="0" fillId="0" borderId="88" xfId="0" applyBorder="1" applyAlignment="1">
      <alignment horizontal="right" vertical="center"/>
    </xf>
    <xf numFmtId="0" fontId="0" fillId="0" borderId="37" xfId="10" applyFont="1" applyBorder="1" applyAlignment="1">
      <alignment horizontal="center" vertical="center"/>
    </xf>
    <xf numFmtId="188" fontId="3" fillId="0" borderId="86" xfId="10" applyNumberFormat="1" applyBorder="1" applyAlignment="1">
      <alignment horizontal="center" vertical="center"/>
    </xf>
    <xf numFmtId="188" fontId="3" fillId="0" borderId="84" xfId="10" applyNumberFormat="1" applyBorder="1" applyAlignment="1">
      <alignment horizontal="center" vertical="center"/>
    </xf>
    <xf numFmtId="188" fontId="3" fillId="0" borderId="85" xfId="10" applyNumberFormat="1" applyBorder="1" applyAlignment="1">
      <alignment horizontal="center" vertical="center"/>
    </xf>
    <xf numFmtId="188" fontId="3" fillId="0" borderId="6" xfId="10" applyNumberFormat="1" applyBorder="1" applyAlignment="1">
      <alignment horizontal="center" vertical="center"/>
    </xf>
    <xf numFmtId="0" fontId="0" fillId="0" borderId="7" xfId="10" applyFont="1" applyBorder="1" applyAlignment="1">
      <alignment horizontal="left" vertical="center"/>
    </xf>
    <xf numFmtId="49" fontId="0" fillId="0" borderId="7" xfId="10" applyNumberFormat="1" applyFont="1" applyBorder="1" applyAlignment="1">
      <alignment horizontal="center" vertical="center"/>
    </xf>
    <xf numFmtId="49" fontId="3" fillId="0" borderId="8" xfId="10" applyNumberFormat="1" applyBorder="1" applyAlignment="1">
      <alignment horizontal="center" vertical="center"/>
    </xf>
    <xf numFmtId="49" fontId="3" fillId="0" borderId="9" xfId="10" applyNumberFormat="1" applyBorder="1" applyAlignment="1">
      <alignment horizontal="center" vertical="center"/>
    </xf>
    <xf numFmtId="0" fontId="0" fillId="0" borderId="14" xfId="10" applyFont="1" applyBorder="1" applyAlignment="1">
      <alignment horizontal="left" vertical="center"/>
    </xf>
    <xf numFmtId="0" fontId="0" fillId="0" borderId="0" xfId="10" applyFont="1" applyAlignment="1">
      <alignment horizontal="center" vertical="center"/>
    </xf>
    <xf numFmtId="0" fontId="3" fillId="0" borderId="64" xfId="10" applyBorder="1">
      <alignment vertical="center"/>
    </xf>
    <xf numFmtId="0" fontId="3" fillId="0" borderId="4" xfId="10" applyBorder="1">
      <alignment vertical="center"/>
    </xf>
    <xf numFmtId="0" fontId="3" fillId="0" borderId="92" xfId="10" applyBorder="1">
      <alignment vertical="center"/>
    </xf>
    <xf numFmtId="0" fontId="3" fillId="0" borderId="93" xfId="10" applyBorder="1">
      <alignment vertical="center"/>
    </xf>
    <xf numFmtId="0" fontId="3" fillId="0" borderId="65" xfId="10" applyBorder="1">
      <alignment vertical="center"/>
    </xf>
    <xf numFmtId="49" fontId="6" fillId="0" borderId="2" xfId="1" applyNumberFormat="1" applyFont="1" applyBorder="1" applyAlignment="1">
      <alignment horizontal="distributed" vertical="center" justifyLastLine="1"/>
    </xf>
    <xf numFmtId="0" fontId="17" fillId="0" borderId="2" xfId="1" applyFont="1" applyBorder="1" applyAlignment="1">
      <alignment horizontal="left" vertical="center"/>
    </xf>
    <xf numFmtId="0" fontId="9" fillId="0" borderId="2" xfId="1" applyFont="1" applyBorder="1" applyAlignment="1">
      <alignment horizontal="left" vertical="center"/>
    </xf>
    <xf numFmtId="0" fontId="9" fillId="0" borderId="3" xfId="0" applyFont="1" applyBorder="1" applyAlignment="1">
      <alignment horizontal="distributed" vertical="center"/>
    </xf>
    <xf numFmtId="0" fontId="9" fillId="0" borderId="3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9" fillId="0" borderId="0" xfId="0" applyFont="1" applyAlignment="1">
      <alignment horizontal="distributed" vertical="center"/>
    </xf>
    <xf numFmtId="0" fontId="9" fillId="0" borderId="0" xfId="0" applyFont="1" applyAlignment="1">
      <alignment horizontal="left" vertical="center"/>
    </xf>
    <xf numFmtId="0" fontId="12" fillId="0" borderId="0" xfId="0" applyFont="1" applyAlignment="1">
      <alignment horizontal="distributed" vertical="center"/>
    </xf>
    <xf numFmtId="12" fontId="15" fillId="0" borderId="0" xfId="0" applyNumberFormat="1" applyFont="1" applyAlignment="1">
      <alignment horizontal="right" vertical="center" justifyLastLine="1"/>
    </xf>
    <xf numFmtId="12" fontId="15" fillId="0" borderId="0" xfId="0" applyNumberFormat="1" applyFont="1" applyAlignment="1">
      <alignment horizontal="left" vertical="center" justifyLastLine="1"/>
    </xf>
    <xf numFmtId="0" fontId="9" fillId="0" borderId="4" xfId="0" applyFont="1" applyBorder="1" applyAlignment="1">
      <alignment horizontal="distributed" vertical="center"/>
    </xf>
    <xf numFmtId="0" fontId="9" fillId="0" borderId="4" xfId="6" applyFont="1" applyBorder="1" applyAlignment="1">
      <alignment horizontal="left" vertical="center"/>
    </xf>
    <xf numFmtId="0" fontId="12" fillId="0" borderId="4" xfId="0" applyFont="1" applyBorder="1" applyAlignment="1">
      <alignment horizontal="distributed" vertical="center"/>
    </xf>
    <xf numFmtId="12" fontId="15" fillId="0" borderId="4" xfId="0" applyNumberFormat="1" applyFont="1" applyBorder="1" applyAlignment="1">
      <alignment horizontal="right" vertical="center" justifyLastLine="1"/>
    </xf>
    <xf numFmtId="12" fontId="15" fillId="0" borderId="4" xfId="0" applyNumberFormat="1" applyFont="1" applyBorder="1" applyAlignment="1">
      <alignment horizontal="left" vertical="center" justifyLastLine="1"/>
    </xf>
    <xf numFmtId="181" fontId="7" fillId="0" borderId="0" xfId="0" applyNumberFormat="1" applyFont="1" applyAlignment="1">
      <alignment horizontal="left" vertical="center"/>
    </xf>
    <xf numFmtId="181" fontId="7" fillId="0" borderId="0" xfId="0" applyNumberFormat="1" applyFont="1" applyAlignment="1">
      <alignment horizontal="right" vertical="center"/>
    </xf>
    <xf numFmtId="0" fontId="9" fillId="0" borderId="55" xfId="0" applyFont="1" applyBorder="1" applyAlignment="1">
      <alignment horizontal="left" vertical="center"/>
    </xf>
    <xf numFmtId="0" fontId="7" fillId="0" borderId="0" xfId="0" applyFont="1" applyAlignment="1">
      <alignment horizontal="distributed" vertical="center"/>
    </xf>
    <xf numFmtId="0" fontId="9" fillId="0" borderId="0" xfId="0" applyFont="1" applyAlignment="1">
      <alignment horizontal="center" vertical="center"/>
    </xf>
    <xf numFmtId="186" fontId="7" fillId="0" borderId="0" xfId="0" applyNumberFormat="1" applyFont="1" applyAlignment="1">
      <alignment horizontal="right" vertical="center"/>
    </xf>
    <xf numFmtId="177" fontId="7" fillId="0" borderId="0" xfId="0" applyNumberFormat="1" applyFont="1" applyAlignment="1">
      <alignment horizontal="left" vertical="center"/>
    </xf>
    <xf numFmtId="183" fontId="7" fillId="0" borderId="0" xfId="0" applyNumberFormat="1" applyFont="1" applyAlignment="1">
      <alignment horizontal="right" vertical="center"/>
    </xf>
    <xf numFmtId="177" fontId="7" fillId="0" borderId="0" xfId="0" applyNumberFormat="1" applyFont="1" applyAlignment="1">
      <alignment horizontal="right" vertical="center"/>
    </xf>
    <xf numFmtId="0" fontId="63" fillId="0" borderId="107" xfId="0" applyFont="1" applyBorder="1" applyAlignment="1">
      <alignment horizontal="center" vertical="center"/>
    </xf>
    <xf numFmtId="0" fontId="63" fillId="0" borderId="108" xfId="0" applyFont="1" applyBorder="1" applyAlignment="1">
      <alignment horizontal="center" vertical="center"/>
    </xf>
    <xf numFmtId="0" fontId="63" fillId="0" borderId="109" xfId="0" applyFont="1" applyBorder="1" applyAlignment="1">
      <alignment horizontal="center" vertical="center"/>
    </xf>
    <xf numFmtId="189" fontId="7" fillId="0" borderId="0" xfId="0" applyNumberFormat="1" applyFont="1" applyAlignment="1">
      <alignment horizontal="right" vertical="center"/>
    </xf>
    <xf numFmtId="180" fontId="12" fillId="0" borderId="0" xfId="0" applyNumberFormat="1" applyFont="1" applyAlignment="1">
      <alignment horizontal="right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184" fontId="7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horizontal="left" vertical="center"/>
    </xf>
    <xf numFmtId="180" fontId="7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horizontal="center" vertical="center"/>
    </xf>
    <xf numFmtId="180" fontId="55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horizontal="right" vertical="center"/>
    </xf>
    <xf numFmtId="179" fontId="7" fillId="0" borderId="0" xfId="0" applyNumberFormat="1" applyFont="1" applyAlignment="1">
      <alignment horizontal="left" vertical="center" shrinkToFit="1"/>
    </xf>
    <xf numFmtId="183" fontId="7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85" fontId="7" fillId="0" borderId="0" xfId="0" applyNumberFormat="1" applyFont="1" applyAlignment="1">
      <alignment horizontal="right" vertical="center"/>
    </xf>
    <xf numFmtId="182" fontId="7" fillId="0" borderId="0" xfId="0" applyNumberFormat="1" applyFont="1" applyAlignment="1">
      <alignment horizontal="left" vertical="center"/>
    </xf>
    <xf numFmtId="179" fontId="7" fillId="0" borderId="0" xfId="0" applyNumberFormat="1" applyFont="1" applyAlignment="1">
      <alignment horizontal="right" vertical="center"/>
    </xf>
    <xf numFmtId="49" fontId="68" fillId="0" borderId="107" xfId="0" applyNumberFormat="1" applyFont="1" applyBorder="1" applyAlignment="1">
      <alignment horizontal="center" vertical="center"/>
    </xf>
    <xf numFmtId="49" fontId="13" fillId="0" borderId="107" xfId="0" applyNumberFormat="1" applyFont="1" applyBorder="1" applyAlignment="1">
      <alignment horizontal="center" vertical="center"/>
    </xf>
    <xf numFmtId="49" fontId="13" fillId="0" borderId="108" xfId="0" applyNumberFormat="1" applyFont="1" applyBorder="1" applyAlignment="1">
      <alignment horizontal="center" vertical="center"/>
    </xf>
    <xf numFmtId="49" fontId="13" fillId="0" borderId="109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1" fillId="0" borderId="1" xfId="0" applyFont="1" applyBorder="1" applyAlignment="1">
      <alignment horizontal="left" vertical="center" wrapText="1"/>
    </xf>
    <xf numFmtId="0" fontId="0" fillId="0" borderId="55" xfId="0" applyBorder="1" applyAlignment="1"/>
    <xf numFmtId="0" fontId="0" fillId="0" borderId="62" xfId="0" applyBorder="1" applyAlignment="1"/>
    <xf numFmtId="0" fontId="0" fillId="0" borderId="63" xfId="0" applyBorder="1" applyAlignment="1"/>
    <xf numFmtId="0" fontId="10" fillId="0" borderId="0" xfId="0" applyFont="1">
      <alignment vertical="center"/>
    </xf>
    <xf numFmtId="0" fontId="52" fillId="0" borderId="0" xfId="0" applyFont="1">
      <alignment vertical="center"/>
    </xf>
    <xf numFmtId="0" fontId="63" fillId="0" borderId="0" xfId="0" applyFont="1" applyAlignment="1">
      <alignment horizontal="center" vertical="center"/>
    </xf>
    <xf numFmtId="0" fontId="0" fillId="0" borderId="59" xfId="0" applyBorder="1" applyAlignment="1"/>
    <xf numFmtId="0" fontId="0" fillId="0" borderId="64" xfId="0" applyBorder="1" applyAlignment="1"/>
    <xf numFmtId="0" fontId="0" fillId="0" borderId="4" xfId="0" applyBorder="1" applyAlignment="1"/>
    <xf numFmtId="0" fontId="0" fillId="0" borderId="65" xfId="0" applyBorder="1" applyAlignment="1"/>
    <xf numFmtId="177" fontId="7" fillId="0" borderId="0" xfId="0" applyNumberFormat="1" applyFont="1" applyAlignment="1">
      <alignment horizontal="center" vertical="center"/>
    </xf>
    <xf numFmtId="49" fontId="7" fillId="0" borderId="2" xfId="0" applyNumberFormat="1" applyFont="1" applyBorder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0" fontId="9" fillId="0" borderId="106" xfId="1" applyFont="1" applyBorder="1" applyAlignment="1">
      <alignment horizontal="left" vertical="center"/>
    </xf>
    <xf numFmtId="49" fontId="7" fillId="0" borderId="6" xfId="2" applyNumberFormat="1" applyFont="1" applyBorder="1" applyAlignment="1">
      <alignment horizontal="center" vertical="center" wrapText="1"/>
    </xf>
    <xf numFmtId="49" fontId="7" fillId="0" borderId="13" xfId="2" applyNumberFormat="1" applyFont="1" applyBorder="1" applyAlignment="1">
      <alignment horizontal="center" vertical="center" wrapText="1"/>
    </xf>
    <xf numFmtId="49" fontId="11" fillId="0" borderId="7" xfId="2" applyNumberFormat="1" applyFont="1" applyBorder="1" applyAlignment="1">
      <alignment horizontal="center" vertical="center"/>
    </xf>
    <xf numFmtId="49" fontId="11" fillId="0" borderId="8" xfId="2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49" fontId="12" fillId="0" borderId="10" xfId="3" applyNumberFormat="1" applyFont="1" applyBorder="1" applyAlignment="1">
      <alignment horizontal="center" vertical="center"/>
    </xf>
    <xf numFmtId="49" fontId="12" fillId="0" borderId="11" xfId="3" applyNumberFormat="1" applyFont="1" applyBorder="1" applyAlignment="1">
      <alignment horizontal="center" vertical="center"/>
    </xf>
    <xf numFmtId="49" fontId="12" fillId="0" borderId="12" xfId="3" applyNumberFormat="1" applyFont="1" applyBorder="1" applyAlignment="1">
      <alignment horizontal="center" vertical="center"/>
    </xf>
    <xf numFmtId="0" fontId="11" fillId="0" borderId="14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49" fontId="11" fillId="0" borderId="14" xfId="2" applyNumberFormat="1" applyFont="1" applyBorder="1" applyAlignment="1">
      <alignment horizontal="center" vertical="center"/>
    </xf>
    <xf numFmtId="49" fontId="11" fillId="0" borderId="0" xfId="2" applyNumberFormat="1" applyFont="1" applyAlignment="1">
      <alignment horizontal="center" vertical="center"/>
    </xf>
    <xf numFmtId="49" fontId="11" fillId="0" borderId="16" xfId="3" applyNumberFormat="1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49" fontId="11" fillId="0" borderId="17" xfId="3" applyNumberFormat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49" fontId="11" fillId="0" borderId="17" xfId="0" applyNumberFormat="1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49" fontId="11" fillId="0" borderId="18" xfId="0" applyNumberFormat="1" applyFont="1" applyBorder="1" applyAlignment="1">
      <alignment horizontal="right" vertical="center"/>
    </xf>
    <xf numFmtId="0" fontId="11" fillId="0" borderId="19" xfId="0" applyFont="1" applyBorder="1" applyAlignment="1">
      <alignment horizontal="right" vertical="center"/>
    </xf>
    <xf numFmtId="0" fontId="11" fillId="0" borderId="20" xfId="0" applyFont="1" applyBorder="1" applyAlignment="1">
      <alignment horizontal="right" vertical="center"/>
    </xf>
    <xf numFmtId="0" fontId="11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7" fillId="0" borderId="22" xfId="2" applyFont="1" applyBorder="1" applyAlignment="1">
      <alignment horizontal="center" vertical="center"/>
    </xf>
    <xf numFmtId="0" fontId="9" fillId="0" borderId="22" xfId="2" applyFont="1" applyBorder="1" applyAlignment="1">
      <alignment horizontal="center" vertical="center"/>
    </xf>
    <xf numFmtId="0" fontId="11" fillId="0" borderId="23" xfId="2" applyFont="1" applyBorder="1" applyAlignment="1">
      <alignment horizontal="center" vertical="center"/>
    </xf>
    <xf numFmtId="0" fontId="11" fillId="0" borderId="19" xfId="2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177" fontId="11" fillId="0" borderId="22" xfId="0" applyNumberFormat="1" applyFont="1" applyBorder="1" applyAlignment="1">
      <alignment horizontal="center" vertical="center"/>
    </xf>
    <xf numFmtId="178" fontId="11" fillId="0" borderId="16" xfId="0" applyNumberFormat="1" applyFont="1" applyBorder="1" applyAlignment="1">
      <alignment horizontal="right" vertical="center"/>
    </xf>
    <xf numFmtId="178" fontId="11" fillId="0" borderId="17" xfId="0" applyNumberFormat="1" applyFont="1" applyBorder="1" applyAlignment="1">
      <alignment horizontal="right" vertical="center"/>
    </xf>
    <xf numFmtId="178" fontId="11" fillId="0" borderId="18" xfId="0" applyNumberFormat="1" applyFont="1" applyBorder="1" applyAlignment="1">
      <alignment horizontal="right" vertical="center"/>
    </xf>
    <xf numFmtId="179" fontId="11" fillId="0" borderId="24" xfId="0" applyNumberFormat="1" applyFont="1" applyBorder="1" applyAlignment="1">
      <alignment horizontal="center" vertical="center"/>
    </xf>
    <xf numFmtId="179" fontId="10" fillId="0" borderId="17" xfId="0" applyNumberFormat="1" applyFont="1" applyBorder="1" applyAlignment="1">
      <alignment horizontal="center" vertical="center"/>
    </xf>
    <xf numFmtId="49" fontId="11" fillId="0" borderId="16" xfId="0" applyNumberFormat="1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0" fillId="0" borderId="0" xfId="0" applyAlignment="1"/>
    <xf numFmtId="179" fontId="11" fillId="0" borderId="19" xfId="0" applyNumberFormat="1" applyFont="1" applyBorder="1" applyAlignment="1">
      <alignment horizontal="center" vertical="center"/>
    </xf>
    <xf numFmtId="178" fontId="11" fillId="0" borderId="19" xfId="0" applyNumberFormat="1" applyFont="1" applyBorder="1" applyAlignment="1">
      <alignment horizontal="right" vertical="center"/>
    </xf>
    <xf numFmtId="0" fontId="11" fillId="0" borderId="23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6" xfId="3" applyFont="1" applyBorder="1" applyAlignment="1">
      <alignment horizontal="center" vertical="center"/>
    </xf>
    <xf numFmtId="180" fontId="11" fillId="0" borderId="18" xfId="2" applyNumberFormat="1" applyFont="1" applyBorder="1" applyAlignment="1">
      <alignment horizontal="center" vertical="center"/>
    </xf>
    <xf numFmtId="180" fontId="11" fillId="0" borderId="19" xfId="2" applyNumberFormat="1" applyFont="1" applyBorder="1" applyAlignment="1">
      <alignment horizontal="center" vertical="center"/>
    </xf>
    <xf numFmtId="180" fontId="11" fillId="0" borderId="24" xfId="2" applyNumberFormat="1" applyFont="1" applyBorder="1" applyAlignment="1">
      <alignment horizontal="center" vertical="center"/>
    </xf>
    <xf numFmtId="180" fontId="11" fillId="0" borderId="17" xfId="3" applyNumberFormat="1" applyFont="1" applyBorder="1" applyAlignment="1">
      <alignment horizontal="center" vertical="center"/>
    </xf>
    <xf numFmtId="180" fontId="10" fillId="0" borderId="17" xfId="0" applyNumberFormat="1" applyFont="1" applyBorder="1" applyAlignment="1">
      <alignment horizontal="center" vertical="center"/>
    </xf>
    <xf numFmtId="189" fontId="11" fillId="0" borderId="17" xfId="3" applyNumberFormat="1" applyFont="1" applyBorder="1" applyAlignment="1">
      <alignment horizontal="center" vertical="center"/>
    </xf>
    <xf numFmtId="189" fontId="10" fillId="0" borderId="17" xfId="0" applyNumberFormat="1" applyFont="1" applyBorder="1" applyAlignment="1">
      <alignment horizontal="center" vertical="center"/>
    </xf>
    <xf numFmtId="189" fontId="10" fillId="0" borderId="21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179" fontId="10" fillId="0" borderId="19" xfId="0" applyNumberFormat="1" applyFont="1" applyBorder="1" applyAlignment="1">
      <alignment horizontal="center" vertical="center"/>
    </xf>
    <xf numFmtId="179" fontId="10" fillId="0" borderId="20" xfId="0" applyNumberFormat="1" applyFont="1" applyBorder="1" applyAlignment="1">
      <alignment horizontal="center" vertical="center"/>
    </xf>
    <xf numFmtId="49" fontId="13" fillId="0" borderId="0" xfId="2" applyNumberFormat="1" applyFont="1" applyAlignment="1">
      <alignment horizontal="center" vertical="center"/>
    </xf>
    <xf numFmtId="180" fontId="11" fillId="0" borderId="31" xfId="3" applyNumberFormat="1" applyFont="1" applyBorder="1" applyAlignment="1">
      <alignment horizontal="center" vertical="center"/>
    </xf>
    <xf numFmtId="180" fontId="10" fillId="0" borderId="31" xfId="0" applyNumberFormat="1" applyFont="1" applyBorder="1" applyAlignment="1">
      <alignment horizontal="center" vertical="center"/>
    </xf>
    <xf numFmtId="0" fontId="9" fillId="0" borderId="5" xfId="1" applyFont="1" applyBorder="1" applyAlignment="1">
      <alignment horizontal="left" vertical="center"/>
    </xf>
    <xf numFmtId="178" fontId="11" fillId="0" borderId="26" xfId="0" applyNumberFormat="1" applyFont="1" applyBorder="1" applyAlignment="1">
      <alignment horizontal="right" vertical="center"/>
    </xf>
    <xf numFmtId="178" fontId="11" fillId="0" borderId="27" xfId="0" applyNumberFormat="1" applyFont="1" applyBorder="1" applyAlignment="1">
      <alignment horizontal="right" vertical="center"/>
    </xf>
    <xf numFmtId="179" fontId="11" fillId="0" borderId="27" xfId="0" applyNumberFormat="1" applyFont="1" applyBorder="1" applyAlignment="1">
      <alignment horizontal="center" vertical="center"/>
    </xf>
    <xf numFmtId="179" fontId="10" fillId="0" borderId="27" xfId="0" applyNumberFormat="1" applyFont="1" applyBorder="1" applyAlignment="1">
      <alignment horizontal="center" vertical="center"/>
    </xf>
    <xf numFmtId="179" fontId="10" fillId="0" borderId="28" xfId="0" applyNumberFormat="1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30" xfId="3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1" fillId="0" borderId="20" xfId="2" applyFont="1" applyBorder="1" applyAlignment="1">
      <alignment horizontal="center" vertical="center"/>
    </xf>
    <xf numFmtId="49" fontId="9" fillId="0" borderId="5" xfId="1" applyNumberFormat="1" applyFont="1" applyBorder="1" applyAlignment="1">
      <alignment horizontal="left" vertical="center"/>
    </xf>
    <xf numFmtId="49" fontId="7" fillId="0" borderId="32" xfId="2" applyNumberFormat="1" applyFont="1" applyBorder="1" applyAlignment="1">
      <alignment horizontal="center" vertical="center" wrapText="1"/>
    </xf>
    <xf numFmtId="49" fontId="7" fillId="0" borderId="7" xfId="2" applyNumberFormat="1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1" fillId="0" borderId="29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49" fontId="7" fillId="0" borderId="7" xfId="2" applyNumberFormat="1" applyFont="1" applyBorder="1" applyAlignment="1">
      <alignment horizontal="center" vertical="center"/>
    </xf>
    <xf numFmtId="49" fontId="7" fillId="0" borderId="8" xfId="2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49" fontId="9" fillId="0" borderId="7" xfId="2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49" fontId="7" fillId="0" borderId="14" xfId="2" applyNumberFormat="1" applyFont="1" applyBorder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0" fillId="0" borderId="15" xfId="0" applyFont="1" applyBorder="1" applyAlignment="1">
      <alignment horizontal="center" vertical="top"/>
    </xf>
    <xf numFmtId="49" fontId="11" fillId="0" borderId="23" xfId="0" applyNumberFormat="1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181" fontId="11" fillId="0" borderId="24" xfId="0" applyNumberFormat="1" applyFont="1" applyBorder="1" applyAlignment="1">
      <alignment horizontal="right" vertical="center"/>
    </xf>
    <xf numFmtId="181" fontId="11" fillId="0" borderId="17" xfId="0" applyNumberFormat="1" applyFont="1" applyBorder="1" applyAlignment="1">
      <alignment horizontal="right" vertical="center"/>
    </xf>
    <xf numFmtId="181" fontId="11" fillId="0" borderId="18" xfId="0" applyNumberFormat="1" applyFont="1" applyBorder="1" applyAlignment="1">
      <alignment horizontal="right" vertical="center"/>
    </xf>
    <xf numFmtId="177" fontId="11" fillId="0" borderId="24" xfId="0" applyNumberFormat="1" applyFont="1" applyBorder="1" applyAlignment="1">
      <alignment horizontal="center" vertical="center"/>
    </xf>
    <xf numFmtId="177" fontId="10" fillId="0" borderId="17" xfId="0" applyNumberFormat="1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3" xfId="2" applyFont="1" applyBorder="1" applyAlignment="1">
      <alignment horizontal="center" vertical="center"/>
    </xf>
    <xf numFmtId="0" fontId="7" fillId="0" borderId="19" xfId="2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6" xfId="2" applyFont="1" applyBorder="1" applyAlignment="1">
      <alignment horizontal="center" vertical="center"/>
    </xf>
    <xf numFmtId="0" fontId="9" fillId="0" borderId="36" xfId="2" applyFont="1" applyBorder="1" applyAlignment="1">
      <alignment horizontal="center" vertical="center"/>
    </xf>
    <xf numFmtId="181" fontId="11" fillId="0" borderId="16" xfId="0" applyNumberFormat="1" applyFont="1" applyBorder="1" applyAlignment="1">
      <alignment horizontal="right" vertical="center"/>
    </xf>
    <xf numFmtId="0" fontId="10" fillId="0" borderId="23" xfId="0" applyFont="1" applyBorder="1" applyAlignment="1">
      <alignment horizontal="center" vertical="center"/>
    </xf>
    <xf numFmtId="181" fontId="11" fillId="0" borderId="45" xfId="0" applyNumberFormat="1" applyFont="1" applyBorder="1" applyAlignment="1">
      <alignment horizontal="right" vertical="center"/>
    </xf>
    <xf numFmtId="181" fontId="11" fillId="0" borderId="43" xfId="0" applyNumberFormat="1" applyFont="1" applyBorder="1" applyAlignment="1">
      <alignment horizontal="right" vertical="center"/>
    </xf>
    <xf numFmtId="181" fontId="11" fillId="0" borderId="44" xfId="0" applyNumberFormat="1" applyFont="1" applyBorder="1" applyAlignment="1">
      <alignment horizontal="right" vertical="center"/>
    </xf>
    <xf numFmtId="177" fontId="11" fillId="0" borderId="45" xfId="0" applyNumberFormat="1" applyFont="1" applyBorder="1" applyAlignment="1">
      <alignment horizontal="center" vertical="center"/>
    </xf>
    <xf numFmtId="177" fontId="10" fillId="0" borderId="43" xfId="0" applyNumberFormat="1" applyFont="1" applyBorder="1" applyAlignment="1">
      <alignment horizontal="center" vertical="center"/>
    </xf>
    <xf numFmtId="179" fontId="11" fillId="0" borderId="45" xfId="0" applyNumberFormat="1" applyFont="1" applyBorder="1" applyAlignment="1">
      <alignment horizontal="center" vertical="center"/>
    </xf>
    <xf numFmtId="179" fontId="10" fillId="0" borderId="43" xfId="0" applyNumberFormat="1" applyFont="1" applyBorder="1" applyAlignment="1">
      <alignment horizontal="center" vertical="center"/>
    </xf>
    <xf numFmtId="179" fontId="10" fillId="0" borderId="46" xfId="0" applyNumberFormat="1" applyFont="1" applyBorder="1" applyAlignment="1">
      <alignment horizontal="center" vertical="center"/>
    </xf>
    <xf numFmtId="49" fontId="7" fillId="0" borderId="25" xfId="2" applyNumberFormat="1" applyFont="1" applyBorder="1" applyAlignment="1">
      <alignment horizontal="center" vertical="center"/>
    </xf>
    <xf numFmtId="0" fontId="9" fillId="0" borderId="25" xfId="2" applyFont="1" applyBorder="1" applyAlignment="1">
      <alignment horizontal="center" vertical="center"/>
    </xf>
    <xf numFmtId="0" fontId="7" fillId="0" borderId="29" xfId="2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7" fillId="0" borderId="27" xfId="2" applyFont="1" applyBorder="1" applyAlignment="1">
      <alignment horizontal="center" vertical="center"/>
    </xf>
    <xf numFmtId="0" fontId="7" fillId="0" borderId="28" xfId="2" applyFont="1" applyBorder="1" applyAlignment="1">
      <alignment horizontal="center" vertical="center"/>
    </xf>
    <xf numFmtId="181" fontId="11" fillId="0" borderId="30" xfId="0" applyNumberFormat="1" applyFont="1" applyBorder="1" applyAlignment="1">
      <alignment horizontal="right" vertical="center"/>
    </xf>
    <xf numFmtId="181" fontId="11" fillId="0" borderId="31" xfId="0" applyNumberFormat="1" applyFont="1" applyBorder="1" applyAlignment="1">
      <alignment horizontal="right" vertical="center"/>
    </xf>
    <xf numFmtId="181" fontId="11" fillId="0" borderId="26" xfId="0" applyNumberFormat="1" applyFont="1" applyBorder="1" applyAlignment="1">
      <alignment horizontal="right" vertical="center"/>
    </xf>
    <xf numFmtId="181" fontId="11" fillId="0" borderId="47" xfId="0" applyNumberFormat="1" applyFont="1" applyBorder="1" applyAlignment="1">
      <alignment horizontal="right" vertical="center"/>
    </xf>
    <xf numFmtId="49" fontId="7" fillId="0" borderId="39" xfId="2" applyNumberFormat="1" applyFont="1" applyBorder="1" applyAlignment="1">
      <alignment horizontal="center" vertical="center"/>
    </xf>
    <xf numFmtId="49" fontId="7" fillId="0" borderId="40" xfId="2" applyNumberFormat="1" applyFont="1" applyBorder="1" applyAlignment="1">
      <alignment horizontal="center" vertical="center"/>
    </xf>
    <xf numFmtId="49" fontId="7" fillId="0" borderId="41" xfId="2" applyNumberFormat="1" applyFont="1" applyBorder="1" applyAlignment="1">
      <alignment horizontal="center" vertical="center"/>
    </xf>
    <xf numFmtId="0" fontId="7" fillId="0" borderId="39" xfId="2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7" fillId="0" borderId="20" xfId="2" applyFont="1" applyBorder="1" applyAlignment="1">
      <alignment horizontal="center" vertical="center"/>
    </xf>
    <xf numFmtId="181" fontId="11" fillId="0" borderId="42" xfId="0" applyNumberFormat="1" applyFont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179" fontId="11" fillId="0" borderId="47" xfId="0" applyNumberFormat="1" applyFont="1" applyBorder="1" applyAlignment="1">
      <alignment horizontal="center" vertical="center"/>
    </xf>
    <xf numFmtId="179" fontId="10" fillId="0" borderId="31" xfId="0" applyNumberFormat="1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49" fontId="7" fillId="0" borderId="6" xfId="1" applyNumberFormat="1" applyFont="1" applyBorder="1" applyAlignment="1">
      <alignment horizontal="center" vertical="center" wrapText="1"/>
    </xf>
    <xf numFmtId="49" fontId="7" fillId="0" borderId="13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/>
    </xf>
    <xf numFmtId="49" fontId="7" fillId="0" borderId="8" xfId="1" applyNumberFormat="1" applyFont="1" applyBorder="1" applyAlignment="1">
      <alignment horizontal="center" vertical="center"/>
    </xf>
    <xf numFmtId="49" fontId="7" fillId="0" borderId="48" xfId="1" applyNumberFormat="1" applyFont="1" applyBorder="1" applyAlignment="1">
      <alignment horizontal="center" vertical="center"/>
    </xf>
    <xf numFmtId="49" fontId="7" fillId="0" borderId="49" xfId="1" applyNumberFormat="1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49" fontId="7" fillId="0" borderId="36" xfId="1" applyNumberFormat="1" applyFont="1" applyBorder="1" applyAlignment="1">
      <alignment horizontal="center" vertical="center"/>
    </xf>
    <xf numFmtId="0" fontId="11" fillId="0" borderId="14" xfId="0" applyFont="1" applyBorder="1">
      <alignment vertical="center"/>
    </xf>
    <xf numFmtId="49" fontId="7" fillId="0" borderId="22" xfId="1" applyNumberFormat="1" applyFont="1" applyBorder="1" applyAlignment="1">
      <alignment horizontal="center" vertical="center"/>
    </xf>
    <xf numFmtId="0" fontId="9" fillId="0" borderId="22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177" fontId="11" fillId="0" borderId="18" xfId="0" applyNumberFormat="1" applyFont="1" applyBorder="1" applyAlignment="1">
      <alignment horizontal="center" vertical="center"/>
    </xf>
    <xf numFmtId="177" fontId="11" fillId="0" borderId="19" xfId="0" applyNumberFormat="1" applyFont="1" applyBorder="1" applyAlignment="1">
      <alignment horizontal="center" vertical="center"/>
    </xf>
    <xf numFmtId="181" fontId="11" fillId="0" borderId="19" xfId="0" applyNumberFormat="1" applyFont="1" applyBorder="1" applyAlignment="1">
      <alignment horizontal="center" vertical="center"/>
    </xf>
    <xf numFmtId="181" fontId="11" fillId="0" borderId="24" xfId="0" applyNumberFormat="1" applyFont="1" applyBorder="1" applyAlignment="1">
      <alignment horizontal="center" vertical="center"/>
    </xf>
    <xf numFmtId="177" fontId="9" fillId="0" borderId="19" xfId="0" applyNumberFormat="1" applyFont="1" applyBorder="1" applyAlignment="1">
      <alignment horizontal="center" vertical="center"/>
    </xf>
    <xf numFmtId="0" fontId="11" fillId="0" borderId="0" xfId="0" applyFont="1">
      <alignment vertical="center"/>
    </xf>
    <xf numFmtId="0" fontId="10" fillId="0" borderId="51" xfId="0" applyFont="1" applyBorder="1">
      <alignment vertical="center"/>
    </xf>
    <xf numFmtId="49" fontId="15" fillId="0" borderId="37" xfId="4" applyNumberFormat="1" applyFont="1" applyBorder="1" applyAlignment="1">
      <alignment horizontal="center" vertical="center"/>
    </xf>
    <xf numFmtId="49" fontId="15" fillId="0" borderId="5" xfId="4" applyNumberFormat="1" applyFont="1" applyBorder="1" applyAlignment="1">
      <alignment horizontal="center" vertical="center"/>
    </xf>
    <xf numFmtId="49" fontId="15" fillId="0" borderId="38" xfId="4" applyNumberFormat="1" applyFont="1" applyBorder="1" applyAlignment="1">
      <alignment horizontal="center" vertical="center"/>
    </xf>
    <xf numFmtId="0" fontId="10" fillId="0" borderId="15" xfId="0" applyFont="1" applyBorder="1">
      <alignment vertical="center"/>
    </xf>
    <xf numFmtId="49" fontId="7" fillId="0" borderId="14" xfId="1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49" fontId="7" fillId="0" borderId="25" xfId="1" applyNumberFormat="1" applyFont="1" applyBorder="1" applyAlignment="1">
      <alignment horizontal="center" vertical="center"/>
    </xf>
    <xf numFmtId="0" fontId="9" fillId="0" borderId="25" xfId="1" applyFont="1" applyBorder="1" applyAlignment="1">
      <alignment horizontal="center" vertical="center"/>
    </xf>
    <xf numFmtId="0" fontId="7" fillId="0" borderId="25" xfId="1" applyFont="1" applyBorder="1" applyAlignment="1">
      <alignment horizontal="center" vertical="center"/>
    </xf>
    <xf numFmtId="0" fontId="7" fillId="0" borderId="6" xfId="5" applyFont="1" applyBorder="1" applyAlignment="1">
      <alignment horizontal="center" vertical="center"/>
    </xf>
    <xf numFmtId="49" fontId="7" fillId="0" borderId="37" xfId="4" applyNumberFormat="1" applyFont="1" applyBorder="1" applyAlignment="1">
      <alignment horizontal="center" vertical="center"/>
    </xf>
    <xf numFmtId="49" fontId="7" fillId="0" borderId="5" xfId="4" applyNumberFormat="1" applyFont="1" applyBorder="1" applyAlignment="1">
      <alignment horizontal="center" vertical="center"/>
    </xf>
    <xf numFmtId="49" fontId="7" fillId="0" borderId="38" xfId="4" applyNumberFormat="1" applyFont="1" applyBorder="1" applyAlignment="1">
      <alignment horizontal="center" vertical="center"/>
    </xf>
  </cellXfs>
  <cellStyles count="14">
    <cellStyle name="一般" xfId="0" builtinId="0"/>
    <cellStyle name="一般 2" xfId="12" xr:uid="{91D830F6-F419-4743-B218-4701E52B280D}"/>
    <cellStyle name="一般 4" xfId="13" xr:uid="{978971DF-C40C-49EF-B07B-571202E7194C}"/>
    <cellStyle name="一般_94遊校報告封面" xfId="9" xr:uid="{00000000-0005-0000-0000-000001000000}"/>
    <cellStyle name="一般_台中#10FGD" xfId="3" xr:uid="{00000000-0005-0000-0000-000002000000}"/>
    <cellStyle name="一般_台中#10FGD_23KV  DS    IED(含電量)" xfId="2" xr:uid="{00000000-0005-0000-0000-000003000000}"/>
    <cellStyle name="一般_台中#3FGD試驗報告" xfId="8" xr:uid="{00000000-0005-0000-0000-000004000000}"/>
    <cellStyle name="一般_龍梅變電所(GE)" xfId="10" xr:uid="{00000000-0005-0000-0000-000005000000}"/>
    <cellStyle name="一般_龍梅變電所(GE)_SEL(RELAY)左營SS報告" xfId="5" xr:uid="{00000000-0005-0000-0000-000006000000}"/>
    <cellStyle name="一般_龍梅變電所(GE)_SEL(RELAY)左營SS報告 2" xfId="6" xr:uid="{00000000-0005-0000-0000-000007000000}"/>
    <cellStyle name="一般_龍梅變電所(GE)_SEL(RELAY)左營SS報告_23KV  DS    IED(含電量)" xfId="1" xr:uid="{00000000-0005-0000-0000-000008000000}"/>
    <cellStyle name="一般_龍梅變電所(GE)_SEL(RELAY)左營SS報告_23KV&amp; 11KV DS    IED(含電量)" xfId="4" xr:uid="{00000000-0005-0000-0000-000009000000}"/>
    <cellStyle name="貨幣[0]_PR03" xfId="11" xr:uid="{00000000-0005-0000-0000-00000A000000}"/>
    <cellStyle name="超連結" xfId="7" builtinId="8"/>
  </cellStyles>
  <dxfs count="30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177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177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177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新細明體"/>
        <scheme val="minor"/>
      </font>
      <numFmt numFmtId="177" formatCode="0.00_);[Red]\(0.00\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3'!A1"/><Relationship Id="rId7" Type="http://schemas.openxmlformats.org/officeDocument/2006/relationships/hyperlink" Target="#s0!A1"/><Relationship Id="rId2" Type="http://schemas.openxmlformats.org/officeDocument/2006/relationships/hyperlink" Target="#'s2'!A1"/><Relationship Id="rId1" Type="http://schemas.openxmlformats.org/officeDocument/2006/relationships/hyperlink" Target="#'s1'!A1"/><Relationship Id="rId6" Type="http://schemas.openxmlformats.org/officeDocument/2006/relationships/hyperlink" Target="#'s6'!A1"/><Relationship Id="rId5" Type="http://schemas.openxmlformats.org/officeDocument/2006/relationships/hyperlink" Target="#'s5'!A1"/><Relationship Id="rId4" Type="http://schemas.openxmlformats.org/officeDocument/2006/relationships/hyperlink" Target="#'s4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2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2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2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2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2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2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2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Manul_Step_04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4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Manul_Step_0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8283</xdr:colOff>
      <xdr:row>16</xdr:row>
      <xdr:rowOff>8282</xdr:rowOff>
    </xdr:from>
    <xdr:to>
      <xdr:col>12</xdr:col>
      <xdr:colOff>8282</xdr:colOff>
      <xdr:row>20</xdr:row>
      <xdr:rowOff>190500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14123" y="3284882"/>
          <a:ext cx="5501639" cy="974698"/>
          <a:chOff x="1118152" y="3299458"/>
          <a:chExt cx="4285719" cy="870855"/>
        </a:xfrm>
      </xdr:grpSpPr>
      <xdr:sp macro="" textlink="">
        <xdr:nvSpPr>
          <xdr:cNvPr id="3" name="按鈕形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808457" y="3299458"/>
            <a:ext cx="1572259" cy="435428"/>
          </a:xfrm>
          <a:prstGeom prst="bevel">
            <a:avLst>
              <a:gd name="adj" fmla="val 12499"/>
            </a:avLst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TW" sz="1100" b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50/51 Group1</a:t>
            </a:r>
            <a:r>
              <a:rPr lang="en-US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 </a:t>
            </a:r>
            <a:r>
              <a:rPr lang="zh-TW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設定</a:t>
            </a:r>
            <a:endParaRPr lang="zh-TW" altLang="zh-TW" b="0" i="1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8" name="按鈕形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805609" y="3734886"/>
            <a:ext cx="1569411" cy="435427"/>
          </a:xfrm>
          <a:prstGeom prst="bevel">
            <a:avLst>
              <a:gd name="adj" fmla="val 12499"/>
            </a:avLst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TW" sz="1100" b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50/51 Group2</a:t>
            </a:r>
            <a:r>
              <a:rPr lang="en-US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 </a:t>
            </a:r>
            <a:r>
              <a:rPr lang="zh-TW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設定</a:t>
            </a:r>
            <a:endParaRPr lang="zh-TW" altLang="zh-TW" b="0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9" name="按鈕形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3375020" y="3299458"/>
            <a:ext cx="832283" cy="435428"/>
          </a:xfrm>
          <a:prstGeom prst="bevel">
            <a:avLst>
              <a:gd name="adj" fmla="val 12499"/>
            </a:avLst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TW" sz="1100" b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59 </a:t>
            </a:r>
            <a:r>
              <a:rPr lang="zh-TW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設定</a:t>
            </a:r>
            <a:endParaRPr lang="zh-TW" altLang="zh-TW" b="0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10" name="按鈕形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3375020" y="3734886"/>
            <a:ext cx="832283" cy="435427"/>
          </a:xfrm>
          <a:prstGeom prst="bevel">
            <a:avLst>
              <a:gd name="adj" fmla="val 12499"/>
            </a:avLst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TW" sz="1100" b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27 </a:t>
            </a:r>
            <a:r>
              <a:rPr lang="zh-TW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設定</a:t>
            </a:r>
            <a:endParaRPr lang="zh-TW" altLang="zh-TW" b="0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11" name="按鈕形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4207303" y="3299458"/>
            <a:ext cx="1196568" cy="435428"/>
          </a:xfrm>
          <a:prstGeom prst="bevel">
            <a:avLst>
              <a:gd name="adj" fmla="val 12499"/>
            </a:avLst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TW" sz="1100" b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79 </a:t>
            </a:r>
            <a:r>
              <a:rPr lang="zh-TW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設定</a:t>
            </a:r>
            <a:endParaRPr lang="zh-TW" altLang="zh-TW" b="0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12" name="按鈕形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4207303" y="3734886"/>
            <a:ext cx="1196568" cy="435427"/>
          </a:xfrm>
          <a:prstGeom prst="bevel">
            <a:avLst>
              <a:gd name="adj" fmla="val 12499"/>
            </a:avLst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TW" altLang="en-US" sz="1100" b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輸出接點</a:t>
            </a:r>
            <a:r>
              <a:rPr lang="zh-TW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設定</a:t>
            </a:r>
            <a:endParaRPr lang="zh-TW" altLang="zh-TW" b="0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13" name="按鈕形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118152" y="3299458"/>
            <a:ext cx="687457" cy="870855"/>
          </a:xfrm>
          <a:prstGeom prst="bevel">
            <a:avLst>
              <a:gd name="adj" fmla="val 12499"/>
            </a:avLst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TW" altLang="en-US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基本</a:t>
            </a:r>
            <a:r>
              <a:rPr lang="zh-TW" altLang="zh-TW" sz="1100" b="0" baseline="0">
                <a:solidFill>
                  <a:schemeClr val="bg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rPr>
              <a:t>設定</a:t>
            </a:r>
            <a:endParaRPr lang="zh-TW" altLang="zh-TW" b="0" i="1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</xdr:grpSp>
    <xdr:clientData/>
  </xdr:twoCellAnchor>
  <xdr:twoCellAnchor>
    <xdr:from>
      <xdr:col>0</xdr:col>
      <xdr:colOff>357187</xdr:colOff>
      <xdr:row>5</xdr:row>
      <xdr:rowOff>85725</xdr:rowOff>
    </xdr:from>
    <xdr:to>
      <xdr:col>2</xdr:col>
      <xdr:colOff>46237</xdr:colOff>
      <xdr:row>10</xdr:row>
      <xdr:rowOff>76200</xdr:rowOff>
    </xdr:to>
    <xdr:sp macro="" textlink="">
      <xdr:nvSpPr>
        <xdr:cNvPr id="4" name="向下箭號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7187" y="1143000"/>
          <a:ext cx="432000" cy="1009650"/>
        </a:xfrm>
        <a:prstGeom prst="down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357187</xdr:colOff>
      <xdr:row>15</xdr:row>
      <xdr:rowOff>152400</xdr:rowOff>
    </xdr:from>
    <xdr:to>
      <xdr:col>2</xdr:col>
      <xdr:colOff>46237</xdr:colOff>
      <xdr:row>21</xdr:row>
      <xdr:rowOff>47625</xdr:rowOff>
    </xdr:to>
    <xdr:sp macro="" textlink="">
      <xdr:nvSpPr>
        <xdr:cNvPr id="5" name="上-下雙向箭號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57187" y="3257550"/>
          <a:ext cx="432000" cy="1095375"/>
        </a:xfrm>
        <a:prstGeom prst="upDown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357187</xdr:colOff>
      <xdr:row>26</xdr:row>
      <xdr:rowOff>47625</xdr:rowOff>
    </xdr:from>
    <xdr:to>
      <xdr:col>2</xdr:col>
      <xdr:colOff>46237</xdr:colOff>
      <xdr:row>40</xdr:row>
      <xdr:rowOff>104775</xdr:rowOff>
    </xdr:to>
    <xdr:sp macro="" textlink="">
      <xdr:nvSpPr>
        <xdr:cNvPr id="16" name="上-下雙向箭號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57187" y="5396279"/>
          <a:ext cx="436396" cy="5156688"/>
        </a:xfrm>
        <a:prstGeom prst="upDown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357187</xdr:colOff>
      <xdr:row>45</xdr:row>
      <xdr:rowOff>28576</xdr:rowOff>
    </xdr:from>
    <xdr:to>
      <xdr:col>2</xdr:col>
      <xdr:colOff>46237</xdr:colOff>
      <xdr:row>48</xdr:row>
      <xdr:rowOff>152401</xdr:rowOff>
    </xdr:to>
    <xdr:sp macro="" textlink="">
      <xdr:nvSpPr>
        <xdr:cNvPr id="17" name="上-下雙向箭號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57187" y="7620001"/>
          <a:ext cx="432000" cy="742950"/>
        </a:xfrm>
        <a:prstGeom prst="upDown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6</xdr:row>
          <xdr:rowOff>175260</xdr:rowOff>
        </xdr:from>
        <xdr:to>
          <xdr:col>10</xdr:col>
          <xdr:colOff>518160</xdr:colOff>
          <xdr:row>9</xdr:row>
          <xdr:rowOff>99060</xdr:rowOff>
        </xdr:to>
        <xdr:sp macro="" textlink="">
          <xdr:nvSpPr>
            <xdr:cNvPr id="1277" name="Button 253" descr="點兩下產生報告空白表格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2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點擊產生報告空白表格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54</xdr:row>
          <xdr:rowOff>137160</xdr:rowOff>
        </xdr:from>
        <xdr:to>
          <xdr:col>11</xdr:col>
          <xdr:colOff>373380</xdr:colOff>
          <xdr:row>57</xdr:row>
          <xdr:rowOff>60960</xdr:rowOff>
        </xdr:to>
        <xdr:sp macro="" textlink="">
          <xdr:nvSpPr>
            <xdr:cNvPr id="1282" name="Button 258" descr="點兩下產生報告空白表格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2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點擊預覽列印試驗報告頁首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57</xdr:row>
          <xdr:rowOff>152400</xdr:rowOff>
        </xdr:from>
        <xdr:to>
          <xdr:col>11</xdr:col>
          <xdr:colOff>381000</xdr:colOff>
          <xdr:row>60</xdr:row>
          <xdr:rowOff>76200</xdr:rowOff>
        </xdr:to>
        <xdr:sp macro="" textlink="">
          <xdr:nvSpPr>
            <xdr:cNvPr id="1283" name="Button 259" descr="點兩下產生報告空白表格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2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點擊預覽列印試驗報告摘要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60</xdr:row>
          <xdr:rowOff>182880</xdr:rowOff>
        </xdr:from>
        <xdr:to>
          <xdr:col>11</xdr:col>
          <xdr:colOff>381000</xdr:colOff>
          <xdr:row>63</xdr:row>
          <xdr:rowOff>106680</xdr:rowOff>
        </xdr:to>
        <xdr:sp macro="" textlink="">
          <xdr:nvSpPr>
            <xdr:cNvPr id="1284" name="Button 260" descr="點兩下產生報告空白表格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2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點擊預覽列印試驗報告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464383</xdr:colOff>
      <xdr:row>0</xdr:row>
      <xdr:rowOff>504000</xdr:rowOff>
    </xdr:to>
    <xdr:sp macro="" textlink="">
      <xdr:nvSpPr>
        <xdr:cNvPr id="3" name="五邊形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flipH="1">
          <a:off x="0" y="0"/>
          <a:ext cx="1800000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485550</xdr:colOff>
      <xdr:row>0</xdr:row>
      <xdr:rowOff>504000</xdr:rowOff>
    </xdr:to>
    <xdr:sp macro="" textlink="">
      <xdr:nvSpPr>
        <xdr:cNvPr id="4" name="五邊形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flipH="1">
          <a:off x="0" y="0"/>
          <a:ext cx="1800000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485550</xdr:colOff>
      <xdr:row>0</xdr:row>
      <xdr:rowOff>504000</xdr:rowOff>
    </xdr:to>
    <xdr:sp macro="" textlink="">
      <xdr:nvSpPr>
        <xdr:cNvPr id="3" name="五邊形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flipH="1">
          <a:off x="0" y="0"/>
          <a:ext cx="1800000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314100</xdr:colOff>
      <xdr:row>0</xdr:row>
      <xdr:rowOff>504000</xdr:rowOff>
    </xdr:to>
    <xdr:sp macro="" textlink="">
      <xdr:nvSpPr>
        <xdr:cNvPr id="3" name="五邊形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flipH="1">
          <a:off x="0" y="0"/>
          <a:ext cx="1800000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314100</xdr:colOff>
      <xdr:row>0</xdr:row>
      <xdr:rowOff>504000</xdr:rowOff>
    </xdr:to>
    <xdr:sp macro="" textlink="">
      <xdr:nvSpPr>
        <xdr:cNvPr id="3" name="五邊形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flipH="1">
          <a:off x="0" y="0"/>
          <a:ext cx="1800000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314100</xdr:colOff>
      <xdr:row>0</xdr:row>
      <xdr:rowOff>504000</xdr:rowOff>
    </xdr:to>
    <xdr:sp macro="" textlink="">
      <xdr:nvSpPr>
        <xdr:cNvPr id="3" name="五邊形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flipH="1">
          <a:off x="0" y="0"/>
          <a:ext cx="1800000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314100</xdr:colOff>
      <xdr:row>0</xdr:row>
      <xdr:rowOff>504000</xdr:rowOff>
    </xdr:to>
    <xdr:sp macro="" textlink="">
      <xdr:nvSpPr>
        <xdr:cNvPr id="3" name="五邊形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flipH="1">
          <a:off x="0" y="0"/>
          <a:ext cx="1800000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0</xdr:rowOff>
    </xdr:from>
    <xdr:to>
      <xdr:col>13</xdr:col>
      <xdr:colOff>9525</xdr:colOff>
      <xdr:row>3</xdr:row>
      <xdr:rowOff>9525</xdr:rowOff>
    </xdr:to>
    <xdr:pic>
      <xdr:nvPicPr>
        <xdr:cNvPr id="2" name="Picture 37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47650"/>
          <a:ext cx="8953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81</xdr:col>
      <xdr:colOff>51263</xdr:colOff>
      <xdr:row>0</xdr:row>
      <xdr:rowOff>59747</xdr:rowOff>
    </xdr:from>
    <xdr:to>
      <xdr:col>102</xdr:col>
      <xdr:colOff>21212</xdr:colOff>
      <xdr:row>2</xdr:row>
      <xdr:rowOff>104815</xdr:rowOff>
    </xdr:to>
    <xdr:sp macro="" textlink="">
      <xdr:nvSpPr>
        <xdr:cNvPr id="4" name="五邊形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flipH="1">
          <a:off x="6993083" y="59747"/>
          <a:ext cx="1779699" cy="502268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81</xdr:col>
      <xdr:colOff>57150</xdr:colOff>
      <xdr:row>0</xdr:row>
      <xdr:rowOff>47625</xdr:rowOff>
    </xdr:from>
    <xdr:to>
      <xdr:col>102</xdr:col>
      <xdr:colOff>54808</xdr:colOff>
      <xdr:row>2</xdr:row>
      <xdr:rowOff>123000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 flipH="1">
          <a:off x="7000875" y="47625"/>
          <a:ext cx="1797883" cy="5040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B360EF-998C-4AA4-8021-FF937E460793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88</xdr:col>
      <xdr:colOff>468085</xdr:colOff>
      <xdr:row>50</xdr:row>
      <xdr:rowOff>195943</xdr:rowOff>
    </xdr:from>
    <xdr:to>
      <xdr:col>90</xdr:col>
      <xdr:colOff>524477</xdr:colOff>
      <xdr:row>54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39E94F-A8A6-432E-94F2-81CBD5088488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1731D7-0C9A-45FB-A8E7-05E6B8DE2F0F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29DC5-7511-446A-B44C-8198E9178EC0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B29B57-AD9C-4076-B0CB-40A8569D42D5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BFBC92-0973-41B0-8A25-D30386502C31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BE4C75-3A88-47EC-8249-795A1B395C25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4E4736-0FF7-4FA4-82A7-17DC9AA3C156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59ABD2-EDC4-4E50-923D-4600E7777A30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9DABD2-40CF-45F4-B65B-41AC6068BB79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4980A8-8912-4F66-BD5F-392573976FDA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8AB8B9-F6FA-495E-90C7-4C09C4F44F3A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229F21-067F-4893-975E-C27C64714B04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435429</xdr:colOff>
      <xdr:row>0</xdr:row>
      <xdr:rowOff>141514</xdr:rowOff>
    </xdr:from>
    <xdr:to>
      <xdr:col>90</xdr:col>
      <xdr:colOff>491821</xdr:colOff>
      <xdr:row>3</xdr:row>
      <xdr:rowOff>196153</xdr:rowOff>
    </xdr:to>
    <xdr:sp macro="" textlink="">
      <xdr:nvSpPr>
        <xdr:cNvPr id="2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50EC20-D57A-4242-9F94-D7CBACD8BB09}"/>
            </a:ext>
          </a:extLst>
        </xdr:cNvPr>
        <xdr:cNvSpPr/>
      </xdr:nvSpPr>
      <xdr:spPr>
        <a:xfrm flipH="1">
          <a:off x="9160329" y="141514"/>
          <a:ext cx="1427992" cy="717579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8320CA-E0C9-464A-AE76-93B0766820F2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01A35B-4DB7-4738-ACC9-4EC9C74B1B6C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729C88-B64C-41D9-8408-5BF403DE7951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2B823A-240D-42FA-9D78-93FE14F1DABE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CC080B-854C-4F10-A91F-8A2639F6E74D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14B047-3D01-4293-9C6E-EBFE7969A0AD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B1FE2C-822D-4731-ADB8-144E35D78FAF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635062-8BD4-436F-BE58-2E5AA98E9F46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29F116-5592-487D-BC2F-9DC5EA5E7827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1F95DE-1F34-48D7-862B-D6DB4C246A99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1B0DA2-229A-4AB1-BD6B-D735DC47E339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468085</xdr:colOff>
      <xdr:row>0</xdr:row>
      <xdr:rowOff>195943</xdr:rowOff>
    </xdr:from>
    <xdr:to>
      <xdr:col>90</xdr:col>
      <xdr:colOff>524477</xdr:colOff>
      <xdr:row>4</xdr:row>
      <xdr:rowOff>32868</xdr:rowOff>
    </xdr:to>
    <xdr:sp macro="" textlink="">
      <xdr:nvSpPr>
        <xdr:cNvPr id="3" name="五邊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F5063E-FCBC-4AC9-8463-4277CA03BB11}"/>
            </a:ext>
          </a:extLst>
        </xdr:cNvPr>
        <xdr:cNvSpPr/>
      </xdr:nvSpPr>
      <xdr:spPr>
        <a:xfrm flipH="1">
          <a:off x="9192985" y="11244943"/>
          <a:ext cx="1427992" cy="720845"/>
        </a:xfrm>
        <a:prstGeom prst="homePlate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按我返回首頁</a:t>
          </a:r>
          <a:endParaRPr lang="en-US" altLang="zh-TW" sz="16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0" displayName="table_0" ref="A2:Q102" headerRowDxfId="291">
  <autoFilter ref="A2:Q102" xr:uid="{00000000-0009-0000-0100-000002000000}"/>
  <tableColumns count="17">
    <tableColumn id="29" xr3:uid="{00000000-0010-0000-0000-00001D000000}" name="Index"/>
    <tableColumn id="24" xr3:uid="{00000000-0010-0000-0000-000018000000}" name="盤名" dataDxfId="290"/>
    <tableColumn id="2" xr3:uid="{00000000-0010-0000-0000-000002000000}" name="委試品名" dataDxfId="289"/>
    <tableColumn id="6" xr3:uid="{00000000-0010-0000-0000-000006000000}" name="廠牌" dataDxfId="288"/>
    <tableColumn id="3" xr3:uid="{00000000-0010-0000-0000-000003000000}" name="型式" dataDxfId="287"/>
    <tableColumn id="4" xr3:uid="{00000000-0010-0000-0000-000004000000}" name="試品序號" dataDxfId="286"/>
    <tableColumn id="5" xr3:uid="{00000000-0010-0000-0000-000005000000}" name="報告編號" dataDxfId="285"/>
    <tableColumn id="7" xr3:uid="{00000000-0010-0000-0000-000007000000}" name="一次側額定電壓(V)" dataDxfId="284" totalsRowDxfId="283"/>
    <tableColumn id="8" xr3:uid="{00000000-0010-0000-0000-000008000000}" name="二次側額定電壓(V)" dataDxfId="282" totalsRowDxfId="281"/>
    <tableColumn id="9" xr3:uid="{00000000-0010-0000-0000-000009000000}" name="一次側額定電流(A)" dataDxfId="280" totalsRowDxfId="279"/>
    <tableColumn id="10" xr3:uid="{00000000-0010-0000-0000-00000A000000}" name="二次側額定電流(A)" dataDxfId="278" totalsRowDxfId="277"/>
    <tableColumn id="25" xr3:uid="{00000000-0010-0000-0000-000019000000}" name="試驗結果" dataDxfId="276" totalsRowDxfId="275"/>
    <tableColumn id="26" xr3:uid="{00000000-0010-0000-0000-00001A000000}" name="試驗日期" dataDxfId="274" totalsRowDxfId="273"/>
    <tableColumn id="27" xr3:uid="{00000000-0010-0000-0000-00001B000000}" name="環境溫度(℃)" dataDxfId="272" totalsRowDxfId="271"/>
    <tableColumn id="28" xr3:uid="{00000000-0010-0000-0000-00001C000000}" name="相對濕度(%)" dataDxfId="270" totalsRowDxfId="269"/>
    <tableColumn id="30" xr3:uid="{00000000-0010-0000-0000-00001E000000}" name="類型" totalsRowFunction="count" dataDxfId="268" totalsRowDxfId="267"/>
    <tableColumn id="16" xr3:uid="{00000000-0010-0000-0000-000010000000}" name="備註" dataDxfId="266" totalsRowDxfId="26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1" displayName="table_1" ref="A2:J102" totalsRowShown="0">
  <autoFilter ref="A2:J102" xr:uid="{00000000-0009-0000-0100-000003000000}"/>
  <tableColumns count="10">
    <tableColumn id="1" xr3:uid="{00000000-0010-0000-0100-000001000000}" name="Index">
      <calculatedColumnFormula>table_0[[#This Row],[Index]]</calculatedColumnFormula>
    </tableColumn>
    <tableColumn id="2" xr3:uid="{00000000-0010-0000-0100-000002000000}" name="盤名">
      <calculatedColumnFormula>table_0[[#This Row],[盤名]]</calculatedColumnFormula>
    </tableColumn>
    <tableColumn id="8" xr3:uid="{00000000-0010-0000-0100-000008000000}" name="使用曲線"/>
    <tableColumn id="3" xr3:uid="{00000000-0010-0000-0100-000003000000}" name="51 電流標置"/>
    <tableColumn id="4" xr3:uid="{00000000-0010-0000-0100-000004000000}" name="51 時間標置"/>
    <tableColumn id="5" xr3:uid="{00000000-0010-0000-0100-000005000000}" name="51N 電流標置"/>
    <tableColumn id="6" xr3:uid="{00000000-0010-0000-0100-000006000000}" name="51N 時間標置"/>
    <tableColumn id="7" xr3:uid="{00000000-0010-0000-0100-000007000000}" name="50 電流標置" dataDxfId="264"/>
    <tableColumn id="9" xr3:uid="{00000000-0010-0000-0100-000009000000}" name="50N 電流標置"/>
    <tableColumn id="10" xr3:uid="{00000000-0010-0000-0100-00000A000000}" name="備註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e_2" displayName="table_2" ref="A2:J102" totalsRowShown="0">
  <autoFilter ref="A2:J102" xr:uid="{00000000-0009-0000-0100-000008000000}"/>
  <tableColumns count="10">
    <tableColumn id="1" xr3:uid="{00000000-0010-0000-0200-000001000000}" name="Index">
      <calculatedColumnFormula>table_0[[#This Row],[Index]]</calculatedColumnFormula>
    </tableColumn>
    <tableColumn id="2" xr3:uid="{00000000-0010-0000-0200-000002000000}" name="盤名" dataDxfId="263">
      <calculatedColumnFormula>table_0[[#This Row],[盤名]]</calculatedColumnFormula>
    </tableColumn>
    <tableColumn id="8" xr3:uid="{00000000-0010-0000-0200-000008000000}" name="使用曲線"/>
    <tableColumn id="3" xr3:uid="{00000000-0010-0000-0200-000003000000}" name="51 電流標置"/>
    <tableColumn id="4" xr3:uid="{00000000-0010-0000-0200-000004000000}" name="51 時間標置"/>
    <tableColumn id="5" xr3:uid="{00000000-0010-0000-0200-000005000000}" name="51N 電流標置"/>
    <tableColumn id="6" xr3:uid="{00000000-0010-0000-0200-000006000000}" name="51N 時間標置"/>
    <tableColumn id="7" xr3:uid="{00000000-0010-0000-0200-000007000000}" name="50 電流標置"/>
    <tableColumn id="9" xr3:uid="{00000000-0010-0000-0200-000009000000}" name="50N 電流標置"/>
    <tableColumn id="10" xr3:uid="{00000000-0010-0000-0200-00000A000000}" name="備註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_3" displayName="table_3" ref="A2:I102" totalsRowShown="0">
  <autoFilter ref="A2:I102" xr:uid="{00000000-0009-0000-0100-000005000000}"/>
  <tableColumns count="9">
    <tableColumn id="1" xr3:uid="{00000000-0010-0000-0300-000001000000}" name="Index">
      <calculatedColumnFormula>table_0[[#This Row],[Index]]</calculatedColumnFormula>
    </tableColumn>
    <tableColumn id="2" xr3:uid="{00000000-0010-0000-0300-000002000000}" name="盤名">
      <calculatedColumnFormula>table_0[[#This Row],[盤名]]</calculatedColumnFormula>
    </tableColumn>
    <tableColumn id="3" xr3:uid="{00000000-0010-0000-0300-000003000000}" name="59 標置電壓 1" dataDxfId="262"/>
    <tableColumn id="4" xr3:uid="{00000000-0010-0000-0300-000004000000}" name="59 時間標置 1" dataDxfId="261"/>
    <tableColumn id="5" xr3:uid="{00000000-0010-0000-0300-000005000000}" name="59 標置電壓 2" dataDxfId="260"/>
    <tableColumn id="6" xr3:uid="{00000000-0010-0000-0300-000006000000}" name="59 時間標置 2" dataDxfId="259"/>
    <tableColumn id="7" xr3:uid="{00000000-0010-0000-0300-000007000000}" name="59 標置電壓 3" dataDxfId="258"/>
    <tableColumn id="8" xr3:uid="{00000000-0010-0000-0300-000008000000}" name="59 時間標置 3" dataDxfId="257"/>
    <tableColumn id="9" xr3:uid="{00000000-0010-0000-0300-000009000000}" name="備註" dataDxfId="25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_4" displayName="table_4" ref="A2:I102" totalsRowShown="0">
  <autoFilter ref="A2:I102" xr:uid="{00000000-0009-0000-0100-000001000000}"/>
  <tableColumns count="9">
    <tableColumn id="1" xr3:uid="{00000000-0010-0000-0400-000001000000}" name="Index">
      <calculatedColumnFormula>table_0[[#This Row],[Index]]</calculatedColumnFormula>
    </tableColumn>
    <tableColumn id="2" xr3:uid="{00000000-0010-0000-0400-000002000000}" name="盤名">
      <calculatedColumnFormula>table_0[[#This Row],[盤名]]</calculatedColumnFormula>
    </tableColumn>
    <tableColumn id="3" xr3:uid="{00000000-0010-0000-0400-000003000000}" name="27 標置電壓 1" dataDxfId="255"/>
    <tableColumn id="4" xr3:uid="{00000000-0010-0000-0400-000004000000}" name="27 時間標置 1" dataDxfId="254"/>
    <tableColumn id="5" xr3:uid="{00000000-0010-0000-0400-000005000000}" name="27 標置電壓 2" dataDxfId="253"/>
    <tableColumn id="6" xr3:uid="{00000000-0010-0000-0400-000006000000}" name="27 時間標置 2" dataDxfId="252"/>
    <tableColumn id="7" xr3:uid="{00000000-0010-0000-0400-000007000000}" name="27 標置電壓 3" dataDxfId="251"/>
    <tableColumn id="8" xr3:uid="{00000000-0010-0000-0400-000008000000}" name="27 時間標置 3" dataDxfId="250"/>
    <tableColumn id="9" xr3:uid="{00000000-0010-0000-0400-000009000000}" name="備註" dataDxfId="249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5" displayName="table_5" ref="A2:K102" totalsRowShown="0">
  <autoFilter ref="A2:K102" xr:uid="{00000000-0009-0000-0100-000006000000}"/>
  <tableColumns count="11">
    <tableColumn id="1" xr3:uid="{00000000-0010-0000-0500-000001000000}" name="Index">
      <calculatedColumnFormula>table_0[[#This Row],[Index]]</calculatedColumnFormula>
    </tableColumn>
    <tableColumn id="2" xr3:uid="{00000000-0010-0000-0500-000002000000}" name="盤名">
      <calculatedColumnFormula>table_0[[#This Row],[盤名]]</calculatedColumnFormula>
    </tableColumn>
    <tableColumn id="3" xr3:uid="{00000000-0010-0000-0500-000003000000}" name="1st復閉時間 1" dataDxfId="248"/>
    <tableColumn id="4" xr3:uid="{00000000-0010-0000-0500-000004000000}" name="2nd復閉時間 1" dataDxfId="247"/>
    <tableColumn id="5" xr3:uid="{00000000-0010-0000-0500-000005000000}" name="3rd復閉時間 1" dataDxfId="246"/>
    <tableColumn id="6" xr3:uid="{00000000-0010-0000-0500-000006000000}" name="4th復閉時間 1" dataDxfId="245"/>
    <tableColumn id="7" xr3:uid="{00000000-0010-0000-0500-000007000000}" name="1st復閉時間 2" dataDxfId="244"/>
    <tableColumn id="9" xr3:uid="{00000000-0010-0000-0500-000009000000}" name="2nd復閉時間 2" dataDxfId="243"/>
    <tableColumn id="10" xr3:uid="{00000000-0010-0000-0500-00000A000000}" name="3rd復閉時間 2" dataDxfId="242"/>
    <tableColumn id="11" xr3:uid="{00000000-0010-0000-0500-00000B000000}" name="4th復閉時間 2" dataDxfId="241"/>
    <tableColumn id="12" xr3:uid="{00000000-0010-0000-0500-00000C000000}" name="備註" dataDxfId="240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6" displayName="table_6" ref="A2:H102" totalsRowShown="0">
  <autoFilter ref="A2:H102" xr:uid="{00000000-0009-0000-0100-000007000000}"/>
  <tableColumns count="8">
    <tableColumn id="1" xr3:uid="{00000000-0010-0000-0600-000001000000}" name="Index">
      <calculatedColumnFormula>table_0[[#This Row],[Index]]</calculatedColumnFormula>
    </tableColumn>
    <tableColumn id="2" xr3:uid="{00000000-0010-0000-0600-000002000000}" name="盤名">
      <calculatedColumnFormula>table_0[[#This Row],[盤名]]</calculatedColumnFormula>
    </tableColumn>
    <tableColumn id="3" xr3:uid="{00000000-0010-0000-0600-000003000000}" name="閉鎖電驛(86)" dataDxfId="239"/>
    <tableColumn id="4" xr3:uid="{00000000-0010-0000-0600-000004000000}" name="相間接點(PHA)" dataDxfId="238"/>
    <tableColumn id="5" xr3:uid="{00000000-0010-0000-0600-000005000000}" name="對地接點(GDA)" dataDxfId="237"/>
    <tableColumn id="6" xr3:uid="{00000000-0010-0000-0600-000006000000}" name="閉鎖接點(79 LOA)" dataDxfId="236"/>
    <tableColumn id="7" xr3:uid="{00000000-0010-0000-0600-000007000000}" name="斷路器接點" dataDxfId="235"/>
    <tableColumn id="8" xr3:uid="{00000000-0010-0000-0600-000008000000}" name="備註" dataDxfId="234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2"/>
  <dimension ref="A1:D11"/>
  <sheetViews>
    <sheetView workbookViewId="0">
      <selection sqref="A1:D1"/>
    </sheetView>
  </sheetViews>
  <sheetFormatPr defaultRowHeight="16.2"/>
  <cols>
    <col min="1" max="1" width="13.88671875" customWidth="1"/>
    <col min="2" max="2" width="11.88671875" customWidth="1"/>
    <col min="3" max="3" width="87.88671875" customWidth="1"/>
    <col min="4" max="4" width="12.109375" customWidth="1"/>
  </cols>
  <sheetData>
    <row r="1" spans="1:4">
      <c r="A1" s="221" t="s">
        <v>227</v>
      </c>
      <c r="B1" s="222"/>
      <c r="C1" s="222"/>
      <c r="D1" s="223"/>
    </row>
    <row r="2" spans="1:4">
      <c r="A2" s="125" t="s">
        <v>157</v>
      </c>
      <c r="B2" s="125" t="s">
        <v>146</v>
      </c>
      <c r="C2" s="125" t="s">
        <v>147</v>
      </c>
      <c r="D2" s="125" t="s">
        <v>149</v>
      </c>
    </row>
    <row r="3" spans="1:4" ht="73.5" customHeight="1">
      <c r="A3" s="75">
        <v>41958</v>
      </c>
      <c r="B3" s="73" t="s">
        <v>148</v>
      </c>
      <c r="C3" s="76" t="s">
        <v>235</v>
      </c>
      <c r="D3" s="73" t="s">
        <v>150</v>
      </c>
    </row>
    <row r="4" spans="1:4" ht="27.75" customHeight="1">
      <c r="A4" s="75">
        <v>41961</v>
      </c>
      <c r="B4" s="73" t="s">
        <v>236</v>
      </c>
      <c r="C4" s="76" t="s">
        <v>238</v>
      </c>
      <c r="D4" s="73" t="s">
        <v>237</v>
      </c>
    </row>
    <row r="5" spans="1:4" ht="27.75" customHeight="1">
      <c r="A5" s="75">
        <v>42040</v>
      </c>
      <c r="B5" s="73" t="s">
        <v>265</v>
      </c>
      <c r="C5" s="76" t="s">
        <v>266</v>
      </c>
      <c r="D5" s="73" t="s">
        <v>150</v>
      </c>
    </row>
    <row r="6" spans="1:4" ht="37.5" customHeight="1">
      <c r="A6" s="75">
        <v>42075</v>
      </c>
      <c r="B6" s="73" t="s">
        <v>267</v>
      </c>
      <c r="C6" s="76" t="s">
        <v>268</v>
      </c>
      <c r="D6" s="73" t="s">
        <v>150</v>
      </c>
    </row>
    <row r="7" spans="1:4">
      <c r="A7" s="75">
        <v>42137</v>
      </c>
      <c r="B7" s="73" t="s">
        <v>269</v>
      </c>
      <c r="C7" s="76" t="s">
        <v>272</v>
      </c>
      <c r="D7" s="73" t="s">
        <v>150</v>
      </c>
    </row>
    <row r="8" spans="1:4" ht="31.2">
      <c r="A8" s="75">
        <v>42394</v>
      </c>
      <c r="B8" s="73" t="s">
        <v>271</v>
      </c>
      <c r="C8" s="137" t="s">
        <v>273</v>
      </c>
      <c r="D8" s="73" t="s">
        <v>150</v>
      </c>
    </row>
    <row r="9" spans="1:4">
      <c r="A9" s="75">
        <v>42495</v>
      </c>
      <c r="B9" s="73" t="s">
        <v>274</v>
      </c>
      <c r="C9" s="137" t="s">
        <v>275</v>
      </c>
      <c r="D9" s="73" t="s">
        <v>150</v>
      </c>
    </row>
    <row r="10" spans="1:4">
      <c r="A10" s="75">
        <v>42499</v>
      </c>
      <c r="B10" s="73" t="s">
        <v>276</v>
      </c>
      <c r="C10" s="137" t="s">
        <v>277</v>
      </c>
      <c r="D10" s="73" t="s">
        <v>150</v>
      </c>
    </row>
    <row r="11" spans="1:4" ht="31.2">
      <c r="A11" s="75">
        <v>42503</v>
      </c>
      <c r="B11" s="73" t="s">
        <v>278</v>
      </c>
      <c r="C11" s="137" t="s">
        <v>279</v>
      </c>
      <c r="D11" s="73" t="s">
        <v>150</v>
      </c>
    </row>
  </sheetData>
  <mergeCells count="1">
    <mergeCell ref="A1:D1"/>
  </mergeCells>
  <phoneticPr fontId="1" type="noConversion"/>
  <hyperlinks>
    <hyperlink ref="A1:D1" location="首頁!A1" display="點我前往首頁開始使用" xr:uid="{00000000-0004-0000-0000-000000000000}"/>
  </hyperlink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B6DA-4C57-4952-ABDD-C67154A913DC}">
  <sheetPr codeName="工作表63"/>
  <dimension ref="A1:K15"/>
  <sheetViews>
    <sheetView workbookViewId="0">
      <selection activeCell="AM15" sqref="AM15"/>
    </sheetView>
  </sheetViews>
  <sheetFormatPr defaultRowHeight="16.2"/>
  <sheetData>
    <row r="1" spans="1:11">
      <c r="A1" s="224" t="s">
        <v>296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</row>
    <row r="2" spans="1:11">
      <c r="A2" s="225"/>
      <c r="B2" s="225"/>
      <c r="C2" s="225"/>
      <c r="D2" s="225"/>
      <c r="E2" s="225"/>
      <c r="F2" s="225"/>
      <c r="G2" s="225"/>
      <c r="H2" s="225"/>
      <c r="I2" s="225"/>
      <c r="J2" s="225"/>
      <c r="K2" s="225"/>
    </row>
    <row r="3" spans="1:11">
      <c r="A3" s="225"/>
      <c r="B3" s="225"/>
      <c r="C3" s="225"/>
      <c r="D3" s="225"/>
      <c r="E3" s="225"/>
      <c r="F3" s="225"/>
      <c r="G3" s="225"/>
      <c r="H3" s="225"/>
      <c r="I3" s="225"/>
      <c r="J3" s="225"/>
      <c r="K3" s="225"/>
    </row>
    <row r="4" spans="1:11">
      <c r="A4" s="225"/>
      <c r="B4" s="225"/>
      <c r="C4" s="225"/>
      <c r="D4" s="225"/>
      <c r="E4" s="225"/>
      <c r="F4" s="225"/>
      <c r="G4" s="225"/>
      <c r="H4" s="225"/>
      <c r="I4" s="225"/>
      <c r="J4" s="225"/>
      <c r="K4" s="225"/>
    </row>
    <row r="5" spans="1:11">
      <c r="A5" s="225"/>
      <c r="B5" s="225"/>
      <c r="C5" s="225"/>
      <c r="D5" s="225"/>
      <c r="E5" s="225"/>
      <c r="F5" s="225"/>
      <c r="G5" s="225"/>
      <c r="H5" s="225"/>
      <c r="I5" s="225"/>
      <c r="J5" s="225"/>
      <c r="K5" s="225"/>
    </row>
    <row r="6" spans="1:11">
      <c r="A6" s="225"/>
      <c r="B6" s="225"/>
      <c r="C6" s="225"/>
      <c r="D6" s="225"/>
      <c r="E6" s="225"/>
      <c r="F6" s="225"/>
      <c r="G6" s="225"/>
      <c r="H6" s="225"/>
      <c r="I6" s="225"/>
      <c r="J6" s="225"/>
      <c r="K6" s="225"/>
    </row>
    <row r="7" spans="1:11">
      <c r="A7" s="225"/>
      <c r="B7" s="225"/>
      <c r="C7" s="225"/>
      <c r="D7" s="225"/>
      <c r="E7" s="225"/>
      <c r="F7" s="225"/>
      <c r="G7" s="225"/>
      <c r="H7" s="225"/>
      <c r="I7" s="225"/>
      <c r="J7" s="225"/>
      <c r="K7" s="225"/>
    </row>
    <row r="8" spans="1:11">
      <c r="A8" s="225"/>
      <c r="B8" s="225"/>
      <c r="C8" s="225"/>
      <c r="D8" s="225"/>
      <c r="E8" s="225"/>
      <c r="F8" s="225"/>
      <c r="G8" s="225"/>
      <c r="H8" s="225"/>
      <c r="I8" s="225"/>
      <c r="J8" s="225"/>
      <c r="K8" s="225"/>
    </row>
    <row r="9" spans="1:11">
      <c r="A9" s="225"/>
      <c r="B9" s="225"/>
      <c r="C9" s="225"/>
      <c r="D9" s="225"/>
      <c r="E9" s="225"/>
      <c r="F9" s="225"/>
      <c r="G9" s="225"/>
      <c r="H9" s="225"/>
      <c r="I9" s="225"/>
      <c r="J9" s="225"/>
      <c r="K9" s="225"/>
    </row>
    <row r="10" spans="1:11">
      <c r="A10" s="225"/>
      <c r="B10" s="225"/>
      <c r="C10" s="225"/>
      <c r="D10" s="225"/>
      <c r="E10" s="225"/>
      <c r="F10" s="225"/>
      <c r="G10" s="225"/>
      <c r="H10" s="225"/>
      <c r="I10" s="225"/>
      <c r="J10" s="225"/>
      <c r="K10" s="225"/>
    </row>
    <row r="11" spans="1:11">
      <c r="A11" s="225"/>
      <c r="B11" s="225"/>
      <c r="C11" s="225"/>
      <c r="D11" s="225"/>
      <c r="E11" s="225"/>
      <c r="F11" s="225"/>
      <c r="G11" s="225"/>
      <c r="H11" s="225"/>
      <c r="I11" s="225"/>
      <c r="J11" s="225"/>
      <c r="K11" s="225"/>
    </row>
    <row r="12" spans="1:11">
      <c r="A12" s="225"/>
      <c r="B12" s="225"/>
      <c r="C12" s="225"/>
      <c r="D12" s="225"/>
      <c r="E12" s="225"/>
      <c r="F12" s="225"/>
      <c r="G12" s="225"/>
      <c r="H12" s="225"/>
      <c r="I12" s="225"/>
      <c r="J12" s="225"/>
      <c r="K12" s="225"/>
    </row>
    <row r="13" spans="1:11">
      <c r="A13" s="225"/>
      <c r="B13" s="225"/>
      <c r="C13" s="225"/>
      <c r="D13" s="225"/>
      <c r="E13" s="225"/>
      <c r="F13" s="225"/>
      <c r="G13" s="225"/>
      <c r="H13" s="225"/>
      <c r="I13" s="225"/>
      <c r="J13" s="225"/>
      <c r="K13" s="225"/>
    </row>
    <row r="14" spans="1:11">
      <c r="A14" s="225"/>
      <c r="B14" s="225"/>
      <c r="C14" s="225"/>
      <c r="D14" s="225"/>
      <c r="E14" s="225"/>
      <c r="F14" s="225"/>
      <c r="G14" s="225"/>
      <c r="H14" s="225"/>
      <c r="I14" s="225"/>
      <c r="J14" s="225"/>
      <c r="K14" s="225"/>
    </row>
    <row r="15" spans="1:11">
      <c r="A15" s="225"/>
      <c r="B15" s="225"/>
      <c r="C15" s="225"/>
      <c r="D15" s="225"/>
      <c r="E15" s="225"/>
      <c r="F15" s="225"/>
      <c r="G15" s="225"/>
      <c r="H15" s="225"/>
      <c r="I15" s="225"/>
      <c r="J15" s="225"/>
      <c r="K15" s="225"/>
    </row>
  </sheetData>
  <mergeCells count="1">
    <mergeCell ref="A1:K1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rgb="FFFF0000"/>
  </sheetPr>
  <dimension ref="A1:L112"/>
  <sheetViews>
    <sheetView view="pageBreakPreview" zoomScaleNormal="100" zoomScaleSheetLayoutView="100" workbookViewId="0">
      <selection activeCell="E7" sqref="E7:E10"/>
    </sheetView>
  </sheetViews>
  <sheetFormatPr defaultColWidth="9" defaultRowHeight="15.6"/>
  <cols>
    <col min="1" max="3" width="4.88671875" style="46" customWidth="1"/>
    <col min="4" max="10" width="9" style="46"/>
    <col min="11" max="11" width="8.21875" style="46" bestFit="1" customWidth="1"/>
    <col min="12" max="16384" width="9" style="46"/>
  </cols>
  <sheetData>
    <row r="1" spans="1:12" ht="16.2" thickBot="1"/>
    <row r="2" spans="1:12" ht="16.5" customHeight="1" thickTop="1">
      <c r="A2" s="226" t="s">
        <v>105</v>
      </c>
      <c r="B2" s="227"/>
      <c r="C2" s="227"/>
      <c r="D2" s="239" t="s">
        <v>321</v>
      </c>
      <c r="E2" s="240"/>
      <c r="F2" s="240"/>
      <c r="G2" s="240"/>
      <c r="H2" s="240"/>
      <c r="I2" s="240"/>
      <c r="J2" s="240"/>
      <c r="K2" s="240"/>
      <c r="L2" s="241"/>
    </row>
    <row r="3" spans="1:12" ht="16.5" customHeight="1">
      <c r="A3" s="228"/>
      <c r="B3" s="229"/>
      <c r="C3" s="229"/>
      <c r="D3" s="242"/>
      <c r="E3" s="243"/>
      <c r="F3" s="243"/>
      <c r="G3" s="243"/>
      <c r="H3" s="243"/>
      <c r="I3" s="243"/>
      <c r="J3" s="243"/>
      <c r="K3" s="243"/>
      <c r="L3" s="244"/>
    </row>
    <row r="4" spans="1:12" ht="16.5" customHeight="1">
      <c r="A4" s="228"/>
      <c r="B4" s="229"/>
      <c r="C4" s="229"/>
      <c r="D4" s="242"/>
      <c r="E4" s="243"/>
      <c r="F4" s="243"/>
      <c r="G4" s="243"/>
      <c r="H4" s="243"/>
      <c r="I4" s="243"/>
      <c r="J4" s="243"/>
      <c r="K4" s="243"/>
      <c r="L4" s="244"/>
    </row>
    <row r="5" spans="1:12" ht="17.7" customHeight="1" thickBot="1">
      <c r="A5" s="230"/>
      <c r="B5" s="231"/>
      <c r="C5" s="231"/>
      <c r="D5" s="245"/>
      <c r="E5" s="246"/>
      <c r="F5" s="246"/>
      <c r="G5" s="246"/>
      <c r="H5" s="246"/>
      <c r="I5" s="246"/>
      <c r="J5" s="246"/>
      <c r="K5" s="246"/>
      <c r="L5" s="247"/>
    </row>
    <row r="6" spans="1:12" ht="16.8" thickTop="1" thickBot="1">
      <c r="A6" s="74"/>
    </row>
    <row r="7" spans="1:12" ht="15.75" customHeight="1">
      <c r="A7" s="74"/>
      <c r="D7" s="232" t="s">
        <v>106</v>
      </c>
      <c r="E7" s="235">
        <v>12</v>
      </c>
      <c r="F7" s="64"/>
      <c r="G7" s="65"/>
      <c r="H7" s="65"/>
      <c r="I7" s="65"/>
      <c r="J7" s="65"/>
      <c r="K7" s="66"/>
      <c r="L7" s="257" t="s">
        <v>322</v>
      </c>
    </row>
    <row r="8" spans="1:12" ht="15.75" customHeight="1">
      <c r="A8" s="74"/>
      <c r="D8" s="233"/>
      <c r="E8" s="236"/>
      <c r="F8" s="67"/>
      <c r="G8" s="68"/>
      <c r="H8" s="68"/>
      <c r="I8" s="68"/>
      <c r="J8" s="68"/>
      <c r="K8" s="69"/>
      <c r="L8" s="258"/>
    </row>
    <row r="9" spans="1:12" ht="15.75" customHeight="1">
      <c r="A9" s="74"/>
      <c r="D9" s="233"/>
      <c r="E9" s="236"/>
      <c r="F9" s="67"/>
      <c r="G9" s="68"/>
      <c r="H9" s="68"/>
      <c r="I9" s="68"/>
      <c r="J9" s="68"/>
      <c r="K9" s="69"/>
      <c r="L9" s="258"/>
    </row>
    <row r="10" spans="1:12" ht="16.5" customHeight="1" thickBot="1">
      <c r="A10" s="74"/>
      <c r="D10" s="234"/>
      <c r="E10" s="237"/>
      <c r="F10" s="70"/>
      <c r="G10" s="71"/>
      <c r="H10" s="71"/>
      <c r="I10" s="71"/>
      <c r="J10" s="71"/>
      <c r="K10" s="72"/>
      <c r="L10" s="259"/>
    </row>
    <row r="11" spans="1:12" ht="16.2" thickBot="1">
      <c r="A11" s="74"/>
    </row>
    <row r="12" spans="1:12" ht="16.5" customHeight="1" thickTop="1">
      <c r="A12" s="238" t="s">
        <v>144</v>
      </c>
      <c r="B12" s="227"/>
      <c r="C12" s="227"/>
      <c r="D12" s="248" t="s">
        <v>156</v>
      </c>
      <c r="E12" s="249"/>
      <c r="F12" s="249"/>
      <c r="G12" s="249"/>
      <c r="H12" s="249"/>
      <c r="I12" s="249"/>
      <c r="J12" s="249"/>
      <c r="K12" s="249"/>
      <c r="L12" s="250"/>
    </row>
    <row r="13" spans="1:12" ht="15.75" customHeight="1">
      <c r="A13" s="228"/>
      <c r="B13" s="229"/>
      <c r="C13" s="229"/>
      <c r="D13" s="251"/>
      <c r="E13" s="252"/>
      <c r="F13" s="252"/>
      <c r="G13" s="252"/>
      <c r="H13" s="252"/>
      <c r="I13" s="252"/>
      <c r="J13" s="252"/>
      <c r="K13" s="252"/>
      <c r="L13" s="253"/>
    </row>
    <row r="14" spans="1:12" ht="15.75" customHeight="1">
      <c r="A14" s="228"/>
      <c r="B14" s="229"/>
      <c r="C14" s="229"/>
      <c r="D14" s="251"/>
      <c r="E14" s="252"/>
      <c r="F14" s="252"/>
      <c r="G14" s="252"/>
      <c r="H14" s="252"/>
      <c r="I14" s="252"/>
      <c r="J14" s="252"/>
      <c r="K14" s="252"/>
      <c r="L14" s="253"/>
    </row>
    <row r="15" spans="1:12" ht="16.5" customHeight="1" thickBot="1">
      <c r="A15" s="230"/>
      <c r="B15" s="231"/>
      <c r="C15" s="231"/>
      <c r="D15" s="254"/>
      <c r="E15" s="255"/>
      <c r="F15" s="255"/>
      <c r="G15" s="255"/>
      <c r="H15" s="255"/>
      <c r="I15" s="255"/>
      <c r="J15" s="255"/>
      <c r="K15" s="255"/>
      <c r="L15" s="256"/>
    </row>
    <row r="16" spans="1:12" ht="16.2" thickTop="1">
      <c r="A16" s="74"/>
    </row>
    <row r="17" spans="1:12">
      <c r="A17" s="74"/>
    </row>
    <row r="18" spans="1:12">
      <c r="A18" s="74"/>
    </row>
    <row r="19" spans="1:12">
      <c r="A19" s="74"/>
    </row>
    <row r="20" spans="1:12">
      <c r="A20" s="74"/>
    </row>
    <row r="21" spans="1:12">
      <c r="A21" s="74"/>
    </row>
    <row r="22" spans="1:12" ht="16.2" thickBot="1">
      <c r="A22" s="74"/>
    </row>
    <row r="23" spans="1:12" ht="15.75" customHeight="1" thickTop="1">
      <c r="A23" s="238" t="s">
        <v>145</v>
      </c>
      <c r="B23" s="227"/>
      <c r="C23" s="227"/>
      <c r="D23" s="248" t="s">
        <v>228</v>
      </c>
      <c r="E23" s="249"/>
      <c r="F23" s="249"/>
      <c r="G23" s="249"/>
      <c r="H23" s="249"/>
      <c r="I23" s="249"/>
      <c r="J23" s="249"/>
      <c r="K23" s="249"/>
      <c r="L23" s="250"/>
    </row>
    <row r="24" spans="1:12" ht="15.75" customHeight="1">
      <c r="A24" s="228"/>
      <c r="B24" s="229"/>
      <c r="C24" s="229"/>
      <c r="D24" s="251"/>
      <c r="E24" s="252"/>
      <c r="F24" s="252"/>
      <c r="G24" s="252"/>
      <c r="H24" s="252"/>
      <c r="I24" s="252"/>
      <c r="J24" s="252"/>
      <c r="K24" s="252"/>
      <c r="L24" s="253"/>
    </row>
    <row r="25" spans="1:12" ht="15.75" customHeight="1">
      <c r="A25" s="228"/>
      <c r="B25" s="229"/>
      <c r="C25" s="229"/>
      <c r="D25" s="251"/>
      <c r="E25" s="252"/>
      <c r="F25" s="252"/>
      <c r="G25" s="252"/>
      <c r="H25" s="252"/>
      <c r="I25" s="252"/>
      <c r="J25" s="252"/>
      <c r="K25" s="252"/>
      <c r="L25" s="253"/>
    </row>
    <row r="26" spans="1:12" ht="16.5" customHeight="1" thickBot="1">
      <c r="A26" s="230"/>
      <c r="B26" s="231"/>
      <c r="C26" s="231"/>
      <c r="D26" s="254"/>
      <c r="E26" s="255"/>
      <c r="F26" s="255"/>
      <c r="G26" s="255"/>
      <c r="H26" s="255"/>
      <c r="I26" s="255"/>
      <c r="J26" s="255"/>
      <c r="K26" s="255"/>
      <c r="L26" s="256"/>
    </row>
    <row r="27" spans="1:12" ht="16.2" thickTop="1">
      <c r="A27" s="74"/>
    </row>
    <row r="28" spans="1:12">
      <c r="A28" s="74"/>
      <c r="D28" s="142" t="s">
        <v>139</v>
      </c>
      <c r="E28" s="261" t="s">
        <v>140</v>
      </c>
      <c r="F28" s="262"/>
      <c r="G28" s="260" t="s">
        <v>141</v>
      </c>
      <c r="H28" s="260"/>
      <c r="I28" s="260" t="s">
        <v>142</v>
      </c>
      <c r="J28" s="260"/>
      <c r="K28" s="160" t="s">
        <v>303</v>
      </c>
      <c r="L28" s="160" t="s">
        <v>147</v>
      </c>
    </row>
    <row r="29" spans="1:12" ht="16.2">
      <c r="A29" s="74"/>
      <c r="D29" s="46">
        <v>1</v>
      </c>
      <c r="E29" s="46" t="s">
        <v>429</v>
      </c>
      <c r="G29" s="190" t="s">
        <v>229</v>
      </c>
      <c r="I29" s="190" t="s">
        <v>230</v>
      </c>
    </row>
    <row r="30" spans="1:12" ht="16.2">
      <c r="A30" s="74"/>
      <c r="D30" s="46">
        <v>2</v>
      </c>
      <c r="E30" s="46" t="s">
        <v>414</v>
      </c>
      <c r="G30" s="190" t="s">
        <v>229</v>
      </c>
      <c r="I30" s="190" t="s">
        <v>230</v>
      </c>
    </row>
    <row r="31" spans="1:12" ht="16.2">
      <c r="A31" s="74"/>
      <c r="D31" s="46">
        <v>3</v>
      </c>
      <c r="E31" s="46" t="s">
        <v>430</v>
      </c>
      <c r="G31" s="190" t="s">
        <v>229</v>
      </c>
      <c r="I31" s="190" t="s">
        <v>230</v>
      </c>
    </row>
    <row r="32" spans="1:12" ht="16.2">
      <c r="A32" s="74"/>
      <c r="D32" s="46">
        <v>4</v>
      </c>
      <c r="E32" s="46" t="s">
        <v>431</v>
      </c>
      <c r="G32" s="190" t="s">
        <v>229</v>
      </c>
      <c r="I32" s="190" t="s">
        <v>230</v>
      </c>
    </row>
    <row r="33" spans="1:12" ht="16.2">
      <c r="A33" s="74"/>
      <c r="D33" s="46">
        <v>5</v>
      </c>
      <c r="E33" s="46" t="s">
        <v>432</v>
      </c>
      <c r="G33" s="190" t="s">
        <v>229</v>
      </c>
      <c r="I33" s="190" t="s">
        <v>230</v>
      </c>
    </row>
    <row r="34" spans="1:12" ht="16.2">
      <c r="A34" s="74"/>
      <c r="D34" s="46">
        <v>6</v>
      </c>
      <c r="E34" s="46" t="s">
        <v>417</v>
      </c>
      <c r="G34" s="190" t="s">
        <v>229</v>
      </c>
      <c r="I34" s="190" t="s">
        <v>230</v>
      </c>
    </row>
    <row r="35" spans="1:12" ht="16.2">
      <c r="A35" s="74"/>
      <c r="D35" s="46">
        <v>7</v>
      </c>
      <c r="E35" s="46" t="s">
        <v>418</v>
      </c>
      <c r="G35" s="190" t="s">
        <v>229</v>
      </c>
      <c r="I35" s="190" t="s">
        <v>230</v>
      </c>
    </row>
    <row r="36" spans="1:12" ht="16.2">
      <c r="A36" s="74"/>
      <c r="D36" s="46">
        <v>8</v>
      </c>
      <c r="E36" s="46" t="s">
        <v>419</v>
      </c>
      <c r="G36" s="190" t="s">
        <v>229</v>
      </c>
      <c r="I36" s="190" t="s">
        <v>230</v>
      </c>
    </row>
    <row r="37" spans="1:12" ht="16.2">
      <c r="A37" s="74"/>
      <c r="D37" s="46">
        <v>9</v>
      </c>
      <c r="E37" s="46" t="s">
        <v>420</v>
      </c>
      <c r="G37" s="190" t="s">
        <v>229</v>
      </c>
      <c r="I37" s="190" t="s">
        <v>230</v>
      </c>
    </row>
    <row r="38" spans="1:12" ht="16.2">
      <c r="A38" s="74"/>
      <c r="D38" s="46">
        <v>10</v>
      </c>
      <c r="E38" s="46" t="s">
        <v>421</v>
      </c>
      <c r="G38" s="190" t="s">
        <v>229</v>
      </c>
      <c r="I38" s="190" t="s">
        <v>230</v>
      </c>
    </row>
    <row r="39" spans="1:12" ht="16.2">
      <c r="A39" s="74"/>
      <c r="D39" s="46">
        <v>11</v>
      </c>
      <c r="E39" s="46" t="s">
        <v>439</v>
      </c>
      <c r="G39" s="190" t="s">
        <v>229</v>
      </c>
      <c r="I39" s="190" t="s">
        <v>230</v>
      </c>
    </row>
    <row r="40" spans="1:12" ht="16.2">
      <c r="A40" s="74"/>
      <c r="D40" s="46">
        <v>12</v>
      </c>
      <c r="G40" s="190" t="s">
        <v>229</v>
      </c>
      <c r="I40" s="190" t="s">
        <v>230</v>
      </c>
    </row>
    <row r="41" spans="1:12" ht="16.2" thickBot="1">
      <c r="A41" s="74"/>
    </row>
    <row r="42" spans="1:12" ht="16.2" thickTop="1">
      <c r="A42" s="238" t="s">
        <v>219</v>
      </c>
      <c r="B42" s="227"/>
      <c r="C42" s="227"/>
      <c r="D42" s="248" t="s">
        <v>220</v>
      </c>
      <c r="E42" s="249"/>
      <c r="F42" s="249"/>
      <c r="G42" s="249"/>
      <c r="H42" s="249"/>
      <c r="I42" s="249"/>
      <c r="J42" s="249"/>
      <c r="K42" s="249"/>
      <c r="L42" s="250"/>
    </row>
    <row r="43" spans="1:12">
      <c r="A43" s="228"/>
      <c r="B43" s="229"/>
      <c r="C43" s="229"/>
      <c r="D43" s="251"/>
      <c r="E43" s="252"/>
      <c r="F43" s="252"/>
      <c r="G43" s="252"/>
      <c r="H43" s="252"/>
      <c r="I43" s="252"/>
      <c r="J43" s="252"/>
      <c r="K43" s="252"/>
      <c r="L43" s="253"/>
    </row>
    <row r="44" spans="1:12">
      <c r="A44" s="228"/>
      <c r="B44" s="229"/>
      <c r="C44" s="229"/>
      <c r="D44" s="251"/>
      <c r="E44" s="252"/>
      <c r="F44" s="252"/>
      <c r="G44" s="252"/>
      <c r="H44" s="252"/>
      <c r="I44" s="252"/>
      <c r="J44" s="252"/>
      <c r="K44" s="252"/>
      <c r="L44" s="253"/>
    </row>
    <row r="45" spans="1:12" ht="16.2" thickBot="1">
      <c r="A45" s="230"/>
      <c r="B45" s="231"/>
      <c r="C45" s="231"/>
      <c r="D45" s="254"/>
      <c r="E45" s="255"/>
      <c r="F45" s="255"/>
      <c r="G45" s="255"/>
      <c r="H45" s="255"/>
      <c r="I45" s="255"/>
      <c r="J45" s="255"/>
      <c r="K45" s="255"/>
      <c r="L45" s="256"/>
    </row>
    <row r="46" spans="1:12" ht="16.2" thickTop="1">
      <c r="A46" s="74"/>
    </row>
    <row r="47" spans="1:12" ht="16.2">
      <c r="A47" s="74"/>
      <c r="D47" s="264" t="s">
        <v>221</v>
      </c>
      <c r="E47" s="264"/>
      <c r="F47" s="264"/>
      <c r="G47" s="263" t="s">
        <v>224</v>
      </c>
      <c r="H47" s="263"/>
      <c r="I47" s="263"/>
      <c r="J47" s="263"/>
      <c r="K47" s="263"/>
      <c r="L47" s="263"/>
    </row>
    <row r="48" spans="1:12" ht="16.2">
      <c r="A48" s="74"/>
      <c r="D48" s="264" t="s">
        <v>222</v>
      </c>
      <c r="E48" s="264"/>
      <c r="F48" s="264"/>
      <c r="G48" s="263" t="s">
        <v>223</v>
      </c>
      <c r="H48" s="263"/>
      <c r="I48" s="263"/>
      <c r="J48" s="263"/>
      <c r="K48" s="263"/>
      <c r="L48" s="263"/>
    </row>
    <row r="49" spans="1:12" ht="16.2" thickBot="1">
      <c r="A49" s="74"/>
    </row>
    <row r="50" spans="1:12" ht="16.2" thickTop="1">
      <c r="A50" s="238" t="s">
        <v>225</v>
      </c>
      <c r="B50" s="227"/>
      <c r="C50" s="227"/>
      <c r="D50" s="248" t="s">
        <v>226</v>
      </c>
      <c r="E50" s="249"/>
      <c r="F50" s="249"/>
      <c r="G50" s="249"/>
      <c r="H50" s="249"/>
      <c r="I50" s="249"/>
      <c r="J50" s="249"/>
      <c r="K50" s="249"/>
      <c r="L50" s="250"/>
    </row>
    <row r="51" spans="1:12">
      <c r="A51" s="228"/>
      <c r="B51" s="229"/>
      <c r="C51" s="229"/>
      <c r="D51" s="251"/>
      <c r="E51" s="252"/>
      <c r="F51" s="252"/>
      <c r="G51" s="252"/>
      <c r="H51" s="252"/>
      <c r="I51" s="252"/>
      <c r="J51" s="252"/>
      <c r="K51" s="252"/>
      <c r="L51" s="253"/>
    </row>
    <row r="52" spans="1:12">
      <c r="A52" s="228"/>
      <c r="B52" s="229"/>
      <c r="C52" s="229"/>
      <c r="D52" s="251"/>
      <c r="E52" s="252"/>
      <c r="F52" s="252"/>
      <c r="G52" s="252"/>
      <c r="H52" s="252"/>
      <c r="I52" s="252"/>
      <c r="J52" s="252"/>
      <c r="K52" s="252"/>
      <c r="L52" s="253"/>
    </row>
    <row r="53" spans="1:12" ht="16.2" thickBot="1">
      <c r="A53" s="230"/>
      <c r="B53" s="231"/>
      <c r="C53" s="231"/>
      <c r="D53" s="254"/>
      <c r="E53" s="255"/>
      <c r="F53" s="255"/>
      <c r="G53" s="255"/>
      <c r="H53" s="255"/>
      <c r="I53" s="255"/>
      <c r="J53" s="255"/>
      <c r="K53" s="255"/>
      <c r="L53" s="256"/>
    </row>
    <row r="54" spans="1:12" ht="16.8" thickTop="1" thickBot="1">
      <c r="A54" s="74"/>
    </row>
    <row r="55" spans="1:12">
      <c r="A55" s="74"/>
      <c r="D55" s="64"/>
      <c r="E55" s="65"/>
      <c r="F55" s="65"/>
      <c r="G55" s="65"/>
      <c r="H55" s="65"/>
      <c r="I55" s="65"/>
      <c r="J55" s="65"/>
      <c r="K55" s="65"/>
      <c r="L55" s="66"/>
    </row>
    <row r="56" spans="1:12">
      <c r="A56" s="74"/>
      <c r="D56" s="67"/>
      <c r="E56" s="68"/>
      <c r="F56" s="68"/>
      <c r="G56" s="68"/>
      <c r="H56" s="68"/>
      <c r="I56" s="68"/>
      <c r="J56" s="68"/>
      <c r="K56" s="68"/>
      <c r="L56" s="69"/>
    </row>
    <row r="57" spans="1:12">
      <c r="A57" s="74"/>
      <c r="D57" s="67"/>
      <c r="E57" s="68"/>
      <c r="F57" s="68"/>
      <c r="G57" s="68"/>
      <c r="H57" s="68"/>
      <c r="I57" s="68"/>
      <c r="J57" s="68"/>
      <c r="K57" s="68"/>
      <c r="L57" s="69"/>
    </row>
    <row r="58" spans="1:12">
      <c r="A58" s="74"/>
      <c r="D58" s="67"/>
      <c r="E58" s="68"/>
      <c r="F58" s="68"/>
      <c r="G58" s="68"/>
      <c r="H58" s="68"/>
      <c r="I58" s="68"/>
      <c r="J58" s="68"/>
      <c r="K58" s="68"/>
      <c r="L58" s="69"/>
    </row>
    <row r="59" spans="1:12">
      <c r="A59" s="74"/>
      <c r="D59" s="67"/>
      <c r="E59" s="68"/>
      <c r="F59" s="68"/>
      <c r="G59" s="68"/>
      <c r="H59" s="68"/>
      <c r="I59" s="68"/>
      <c r="J59" s="68"/>
      <c r="K59" s="68"/>
      <c r="L59" s="69"/>
    </row>
    <row r="60" spans="1:12">
      <c r="A60" s="74"/>
      <c r="D60" s="67"/>
      <c r="E60" s="68"/>
      <c r="F60" s="68"/>
      <c r="G60" s="68"/>
      <c r="H60" s="68"/>
      <c r="I60" s="68"/>
      <c r="J60" s="68"/>
      <c r="K60" s="68"/>
      <c r="L60" s="69"/>
    </row>
    <row r="61" spans="1:12">
      <c r="A61" s="74"/>
      <c r="D61" s="67"/>
      <c r="E61" s="68"/>
      <c r="F61" s="68"/>
      <c r="G61" s="68"/>
      <c r="H61" s="68"/>
      <c r="I61" s="68"/>
      <c r="J61" s="68"/>
      <c r="K61" s="68"/>
      <c r="L61" s="69"/>
    </row>
    <row r="62" spans="1:12">
      <c r="A62" s="74"/>
      <c r="D62" s="67"/>
      <c r="E62" s="68"/>
      <c r="F62" s="68"/>
      <c r="G62" s="68"/>
      <c r="H62" s="68"/>
      <c r="I62" s="68"/>
      <c r="J62" s="68"/>
      <c r="K62" s="68"/>
      <c r="L62" s="69"/>
    </row>
    <row r="63" spans="1:12">
      <c r="A63" s="74"/>
      <c r="D63" s="67"/>
      <c r="E63" s="68"/>
      <c r="F63" s="68"/>
      <c r="G63" s="68"/>
      <c r="H63" s="68"/>
      <c r="I63" s="68"/>
      <c r="J63" s="68"/>
      <c r="K63" s="68"/>
      <c r="L63" s="69"/>
    </row>
    <row r="64" spans="1:12" ht="16.2" thickBot="1">
      <c r="A64" s="74"/>
      <c r="D64" s="70"/>
      <c r="E64" s="71"/>
      <c r="F64" s="71"/>
      <c r="G64" s="71"/>
      <c r="H64" s="71"/>
      <c r="I64" s="71"/>
      <c r="J64" s="71"/>
      <c r="K64" s="71"/>
      <c r="L64" s="72"/>
    </row>
    <row r="65" spans="1:1">
      <c r="A65" s="74"/>
    </row>
    <row r="66" spans="1:1">
      <c r="A66" s="74"/>
    </row>
    <row r="67" spans="1:1">
      <c r="A67" s="74"/>
    </row>
    <row r="68" spans="1:1">
      <c r="A68" s="74"/>
    </row>
    <row r="69" spans="1:1">
      <c r="A69" s="74"/>
    </row>
    <row r="70" spans="1:1">
      <c r="A70" s="74"/>
    </row>
    <row r="71" spans="1:1">
      <c r="A71" s="74"/>
    </row>
    <row r="72" spans="1:1">
      <c r="A72" s="74"/>
    </row>
    <row r="73" spans="1:1">
      <c r="A73" s="74"/>
    </row>
    <row r="74" spans="1:1">
      <c r="A74" s="74"/>
    </row>
    <row r="75" spans="1:1">
      <c r="A75" s="74"/>
    </row>
    <row r="76" spans="1:1">
      <c r="A76" s="74"/>
    </row>
    <row r="77" spans="1:1">
      <c r="A77" s="74"/>
    </row>
    <row r="78" spans="1:1">
      <c r="A78" s="74"/>
    </row>
    <row r="79" spans="1:1">
      <c r="A79" s="74"/>
    </row>
    <row r="80" spans="1:1">
      <c r="A80" s="74"/>
    </row>
    <row r="81" spans="1:1">
      <c r="A81" s="74"/>
    </row>
    <row r="82" spans="1:1">
      <c r="A82" s="74"/>
    </row>
    <row r="83" spans="1:1">
      <c r="A83" s="74"/>
    </row>
    <row r="84" spans="1:1">
      <c r="A84" s="74"/>
    </row>
    <row r="85" spans="1:1">
      <c r="A85" s="74"/>
    </row>
    <row r="86" spans="1:1">
      <c r="A86" s="74"/>
    </row>
    <row r="87" spans="1:1">
      <c r="A87" s="74"/>
    </row>
    <row r="88" spans="1:1">
      <c r="A88" s="74"/>
    </row>
    <row r="89" spans="1:1">
      <c r="A89" s="74"/>
    </row>
    <row r="90" spans="1:1">
      <c r="A90" s="74"/>
    </row>
    <row r="91" spans="1:1">
      <c r="A91" s="74"/>
    </row>
    <row r="92" spans="1:1">
      <c r="A92" s="74"/>
    </row>
    <row r="93" spans="1:1">
      <c r="A93" s="74"/>
    </row>
    <row r="94" spans="1:1">
      <c r="A94" s="74"/>
    </row>
    <row r="95" spans="1:1">
      <c r="A95" s="74"/>
    </row>
    <row r="96" spans="1:1">
      <c r="A96" s="74"/>
    </row>
    <row r="97" spans="1:1">
      <c r="A97" s="74"/>
    </row>
    <row r="98" spans="1:1">
      <c r="A98" s="74"/>
    </row>
    <row r="99" spans="1:1">
      <c r="A99" s="74"/>
    </row>
    <row r="100" spans="1:1">
      <c r="A100" s="74"/>
    </row>
    <row r="101" spans="1:1">
      <c r="A101" s="74"/>
    </row>
    <row r="102" spans="1:1">
      <c r="A102" s="74"/>
    </row>
    <row r="103" spans="1:1">
      <c r="A103" s="74"/>
    </row>
    <row r="104" spans="1:1">
      <c r="A104" s="74"/>
    </row>
    <row r="105" spans="1:1">
      <c r="A105" s="74"/>
    </row>
    <row r="106" spans="1:1">
      <c r="A106" s="74"/>
    </row>
    <row r="107" spans="1:1">
      <c r="A107" s="74"/>
    </row>
    <row r="108" spans="1:1">
      <c r="A108" s="74"/>
    </row>
    <row r="109" spans="1:1">
      <c r="A109" s="74"/>
    </row>
    <row r="110" spans="1:1">
      <c r="A110" s="74"/>
    </row>
    <row r="111" spans="1:1">
      <c r="A111" s="74"/>
    </row>
    <row r="112" spans="1:1">
      <c r="A112" s="74"/>
    </row>
  </sheetData>
  <sheetProtection formatCells="0" formatColumns="0" formatRows="0" insertColumns="0" insertRows="0" insertHyperlinks="0" deleteColumns="0" deleteRows="0"/>
  <dataConsolidate link="1"/>
  <mergeCells count="20">
    <mergeCell ref="A50:C53"/>
    <mergeCell ref="D50:L53"/>
    <mergeCell ref="G47:L47"/>
    <mergeCell ref="G48:L48"/>
    <mergeCell ref="D47:F47"/>
    <mergeCell ref="D48:F48"/>
    <mergeCell ref="A42:C45"/>
    <mergeCell ref="D42:L45"/>
    <mergeCell ref="I28:J28"/>
    <mergeCell ref="E28:F28"/>
    <mergeCell ref="G28:H28"/>
    <mergeCell ref="A2:C5"/>
    <mergeCell ref="D7:D10"/>
    <mergeCell ref="E7:E10"/>
    <mergeCell ref="A23:C26"/>
    <mergeCell ref="A12:C15"/>
    <mergeCell ref="D2:L5"/>
    <mergeCell ref="D12:L15"/>
    <mergeCell ref="D23:L26"/>
    <mergeCell ref="L7:L10"/>
  </mergeCells>
  <phoneticPr fontId="1" type="noConversion"/>
  <conditionalFormatting sqref="L7:L10">
    <cfRule type="cellIs" dxfId="299" priority="1" operator="equal">
      <formula>"Disable"</formula>
    </cfRule>
    <cfRule type="cellIs" dxfId="298" priority="2" operator="equal">
      <formula>"Enable"</formula>
    </cfRule>
  </conditionalFormatting>
  <dataValidations xWindow="299" yWindow="279" count="2">
    <dataValidation type="list" allowBlank="1" showInputMessage="1" showErrorMessage="1" sqref="L7:L10" xr:uid="{00000000-0002-0000-0100-000000000000}">
      <formula1>"Enable,Disable"</formula1>
    </dataValidation>
    <dataValidation type="whole" showInputMessage="1" showErrorMessage="1" errorTitle="範圍錯誤" error="請輸入介於 1 ~ 100 之整數" sqref="E7:E10" xr:uid="{00000000-0002-0000-0100-000001000000}">
      <formula1>1</formula1>
      <formula2>100</formula2>
    </dataValidation>
  </dataValidations>
  <hyperlinks>
    <hyperlink ref="G47:J47" location="試驗報告頁首!A1" display="點我前往編輯" xr:uid="{00000000-0004-0000-0100-000000000000}"/>
    <hyperlink ref="G48:J48" location="試驗報告摘要!A1" display="點我前往編輯" xr:uid="{00000000-0004-0000-0100-000001000000}"/>
    <hyperlink ref="G29" location="電量_1!A1" display="點我前往編輯電量" xr:uid="{AD88B0CB-210D-446B-8FE3-1CE9570C0174}"/>
    <hyperlink ref="I29" location="特性_1!A1" display="點我前往編輯特性" xr:uid="{022D595D-8498-41E0-A8F8-15CCEE4D8E8D}"/>
    <hyperlink ref="G30" location="電量_2!A1" display="點我前往編輯電量" xr:uid="{D23C0AF1-77B0-4CAF-AD80-A8A1BC10C664}"/>
    <hyperlink ref="I30" location="特性_2!A1" display="點我前往編輯特性" xr:uid="{117E8AB3-52A8-455B-A89A-BE62FBF6FC67}"/>
    <hyperlink ref="G31" location="電量_3!A1" display="點我前往編輯電量" xr:uid="{3EB87DAC-CE85-46B4-8C19-18A650688AAC}"/>
    <hyperlink ref="I31" location="特性_3!A1" display="點我前往編輯特性" xr:uid="{816A481A-6F41-4D16-A5DE-3E829CF0CD77}"/>
    <hyperlink ref="G32" location="電量_4!A1" display="點我前往編輯電量" xr:uid="{5B7A26EA-00CB-456F-907F-5B9C25B9C941}"/>
    <hyperlink ref="I32" location="特性_4!A1" display="點我前往編輯特性" xr:uid="{087A81A2-F9E1-406D-992F-565C9E176CD3}"/>
    <hyperlink ref="G33" location="電量_5!A1" display="點我前往編輯電量" xr:uid="{FD46FD80-A2C2-4C75-A05F-C4B7BB82715E}"/>
    <hyperlink ref="I33" location="特性_5!A1" display="點我前往編輯特性" xr:uid="{C056F09D-DA91-4610-9730-F421712244DC}"/>
    <hyperlink ref="G34" location="電量_6!A1" display="點我前往編輯電量" xr:uid="{4246451A-FA73-49E4-9701-6842DE9DEE54}"/>
    <hyperlink ref="I34" location="特性_6!A1" display="點我前往編輯特性" xr:uid="{0BEF1F8F-1F96-4289-BC36-B21309F021F1}"/>
    <hyperlink ref="G35" location="電量_7!A1" display="點我前往編輯電量" xr:uid="{273AECDF-35E4-4089-871F-51D80616E89D}"/>
    <hyperlink ref="I35" location="特性_7!A1" display="點我前往編輯特性" xr:uid="{8C9C28F8-79F9-4790-B11B-96721A0CA500}"/>
    <hyperlink ref="G36" location="電量_8!A1" display="點我前往編輯電量" xr:uid="{B0F96916-644D-444B-9B04-B629FAB2A5F0}"/>
    <hyperlink ref="I36" location="特性_8!A1" display="點我前往編輯特性" xr:uid="{6ABCA09C-C0AA-4A40-8E84-6139C64B3A31}"/>
    <hyperlink ref="G37" location="電量_9!A1" display="點我前往編輯電量" xr:uid="{E567BC39-5483-4103-8416-1C99828B741C}"/>
    <hyperlink ref="I37" location="特性_9!A1" display="點我前往編輯特性" xr:uid="{376A51DC-95AC-427D-965B-139792A53936}"/>
    <hyperlink ref="G38" location="電量_10!A1" display="點我前往編輯電量" xr:uid="{FC729D0A-DE01-4005-AAAE-1A74AC83BFEE}"/>
    <hyperlink ref="I38" location="特性_10!A1" display="點我前往編輯特性" xr:uid="{36E28190-DF43-4DF9-8746-AEB030A277B6}"/>
    <hyperlink ref="G39" location="電量_11!A1" display="點我前往編輯電量" xr:uid="{E4052AC9-E3C2-49FA-A0FF-1533FADCB8FC}"/>
    <hyperlink ref="I39" location="特性_11!A1" display="點我前往編輯特性" xr:uid="{A835284B-01C3-4BCD-8718-3CF12C9A6EEB}"/>
    <hyperlink ref="G40" location="電量_12!A1" display="點我前往編輯電量" xr:uid="{9C446F0E-D1CB-4CEE-B486-72743B01C022}"/>
    <hyperlink ref="I40" location="特性_12!A1" display="點我前往編輯特性" xr:uid="{8586A363-F33B-4323-8711-D247B213E083}"/>
  </hyperlinks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7" r:id="rId4" name="Button 253">
              <controlPr defaultSize="0" print="0" autoFill="0" autoPict="0" macro="[0]!button_1" altText="點兩下產生報告空白表格">
                <anchor moveWithCells="1" sizeWithCells="1">
                  <from>
                    <xdr:col>5</xdr:col>
                    <xdr:colOff>144780</xdr:colOff>
                    <xdr:row>6</xdr:row>
                    <xdr:rowOff>175260</xdr:rowOff>
                  </from>
                  <to>
                    <xdr:col>10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button_2" altText="點兩下產生報告空白表格">
                <anchor moveWithCells="1" sizeWithCells="1">
                  <from>
                    <xdr:col>3</xdr:col>
                    <xdr:colOff>259080</xdr:colOff>
                    <xdr:row>54</xdr:row>
                    <xdr:rowOff>137160</xdr:rowOff>
                  </from>
                  <to>
                    <xdr:col>11</xdr:col>
                    <xdr:colOff>373380</xdr:colOff>
                    <xdr:row>57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button_3" altText="點兩下產生報告空白表格">
                <anchor moveWithCells="1" sizeWithCells="1">
                  <from>
                    <xdr:col>3</xdr:col>
                    <xdr:colOff>259080</xdr:colOff>
                    <xdr:row>57</xdr:row>
                    <xdr:rowOff>152400</xdr:rowOff>
                  </from>
                  <to>
                    <xdr:col>11</xdr:col>
                    <xdr:colOff>381000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button_4" altText="點兩下產生報告空白表格">
                <anchor moveWithCells="1" sizeWithCells="1">
                  <from>
                    <xdr:col>3</xdr:col>
                    <xdr:colOff>259080</xdr:colOff>
                    <xdr:row>60</xdr:row>
                    <xdr:rowOff>182880</xdr:rowOff>
                  </from>
                  <to>
                    <xdr:col>11</xdr:col>
                    <xdr:colOff>381000</xdr:colOff>
                    <xdr:row>63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rgb="FF00B0F0"/>
  </sheetPr>
  <dimension ref="A1:X111"/>
  <sheetViews>
    <sheetView zoomScale="85" zoomScaleNormal="85" workbookViewId="0">
      <selection activeCell="J7" sqref="J7"/>
    </sheetView>
  </sheetViews>
  <sheetFormatPr defaultRowHeight="16.2"/>
  <cols>
    <col min="1" max="1" width="6.109375" customWidth="1"/>
    <col min="2" max="2" width="11.33203125" customWidth="1"/>
    <col min="3" max="3" width="19.88671875" customWidth="1"/>
    <col min="4" max="5" width="9.88671875" customWidth="1"/>
    <col min="6" max="6" width="14.109375" bestFit="1" customWidth="1"/>
    <col min="7" max="7" width="11.44140625" customWidth="1"/>
    <col min="8" max="11" width="9.33203125" style="3" customWidth="1"/>
    <col min="12" max="12" width="11.109375" customWidth="1"/>
    <col min="13" max="15" width="11.44140625" customWidth="1"/>
    <col min="22" max="22" width="16.109375" customWidth="1"/>
    <col min="23" max="23" width="11.44140625" customWidth="1"/>
  </cols>
  <sheetData>
    <row r="1" spans="1:24" ht="61.5" customHeight="1"/>
    <row r="2" spans="1:24" s="1" customFormat="1" ht="60" customHeight="1">
      <c r="A2" t="s">
        <v>0</v>
      </c>
      <c r="B2" t="s">
        <v>143</v>
      </c>
      <c r="C2" s="1" t="s">
        <v>110</v>
      </c>
      <c r="D2" s="1" t="s">
        <v>108</v>
      </c>
      <c r="E2" s="1" t="s">
        <v>107</v>
      </c>
      <c r="F2" s="1" t="s">
        <v>7</v>
      </c>
      <c r="G2" s="1" t="s">
        <v>8</v>
      </c>
      <c r="H2" s="2" t="s">
        <v>109</v>
      </c>
      <c r="I2" s="2" t="s">
        <v>9</v>
      </c>
      <c r="J2" s="2" t="s">
        <v>10</v>
      </c>
      <c r="K2" s="2" t="s">
        <v>11</v>
      </c>
      <c r="L2" s="1" t="s">
        <v>12</v>
      </c>
      <c r="M2" s="1" t="s">
        <v>13</v>
      </c>
      <c r="N2" s="1" t="s">
        <v>14</v>
      </c>
      <c r="O2" s="1" t="s">
        <v>111</v>
      </c>
      <c r="P2" s="1" t="s">
        <v>15</v>
      </c>
      <c r="Q2" s="1" t="s">
        <v>152</v>
      </c>
      <c r="V2" s="1" t="s">
        <v>133</v>
      </c>
      <c r="W2" s="59" t="s">
        <v>132</v>
      </c>
      <c r="X2" s="59" t="s">
        <v>125</v>
      </c>
    </row>
    <row r="3" spans="1:24">
      <c r="A3">
        <f xml:space="preserve"> IF(首頁!$E$7&gt;(ROW(A3)-ROW($A$3)),ROW(A3)-ROW($A$3)+1,"")</f>
        <v>1</v>
      </c>
      <c r="B3" s="4" t="s">
        <v>415</v>
      </c>
      <c r="C3" s="4" t="s">
        <v>280</v>
      </c>
      <c r="D3" s="4" t="s">
        <v>325</v>
      </c>
      <c r="E3" s="4" t="s">
        <v>326</v>
      </c>
      <c r="F3" s="210"/>
      <c r="G3" s="4"/>
      <c r="H3" s="4">
        <v>13800</v>
      </c>
      <c r="I3" s="4">
        <v>115</v>
      </c>
      <c r="J3" s="4">
        <v>2000</v>
      </c>
      <c r="K3" s="4">
        <v>5</v>
      </c>
      <c r="L3" s="4" t="s">
        <v>281</v>
      </c>
      <c r="M3" s="138" t="s">
        <v>327</v>
      </c>
      <c r="N3" s="4">
        <v>21</v>
      </c>
      <c r="O3" s="4">
        <v>58</v>
      </c>
      <c r="P3" s="4" t="s">
        <v>151</v>
      </c>
      <c r="Q3" s="4" t="s">
        <v>151</v>
      </c>
      <c r="R3" s="77"/>
      <c r="S3" s="77"/>
      <c r="T3" s="77"/>
      <c r="U3" s="77"/>
      <c r="W3" s="60" t="s">
        <v>155</v>
      </c>
      <c r="X3" s="60" t="s">
        <v>155</v>
      </c>
    </row>
    <row r="4" spans="1:24">
      <c r="A4">
        <f xml:space="preserve"> IF(首頁!$E$7&gt;(ROW(A4)-ROW($A$3)),ROW(A4)-ROW($A$3)+1,"")</f>
        <v>2</v>
      </c>
      <c r="B4" s="4" t="s">
        <v>129</v>
      </c>
      <c r="C4" s="4" t="s">
        <v>280</v>
      </c>
      <c r="D4" s="4" t="s">
        <v>325</v>
      </c>
      <c r="E4" s="4" t="s">
        <v>326</v>
      </c>
      <c r="F4" s="210"/>
      <c r="G4" s="4"/>
      <c r="H4" s="4">
        <f t="shared" ref="H4:I14" si="0">H3</f>
        <v>13800</v>
      </c>
      <c r="I4" s="4">
        <f t="shared" si="0"/>
        <v>115</v>
      </c>
      <c r="J4" s="4">
        <v>50</v>
      </c>
      <c r="K4" s="4">
        <f t="shared" ref="K4:K14" si="1">K3</f>
        <v>5</v>
      </c>
      <c r="L4" s="4" t="s">
        <v>281</v>
      </c>
      <c r="M4" s="4" t="str">
        <f t="shared" ref="M4:O14" si="2">M3</f>
        <v>115.2.11</v>
      </c>
      <c r="N4" s="4">
        <f t="shared" si="2"/>
        <v>21</v>
      </c>
      <c r="O4" s="4">
        <f t="shared" si="2"/>
        <v>58</v>
      </c>
      <c r="P4" s="4" t="s">
        <v>151</v>
      </c>
      <c r="Q4" s="4" t="s">
        <v>151</v>
      </c>
      <c r="R4" s="77"/>
      <c r="S4" s="77"/>
      <c r="T4" s="77"/>
      <c r="U4" s="77"/>
      <c r="W4" s="61" t="s">
        <v>122</v>
      </c>
      <c r="X4" s="61" t="s">
        <v>130</v>
      </c>
    </row>
    <row r="5" spans="1:24">
      <c r="A5">
        <f xml:space="preserve"> IF(首頁!$E$7&gt;(ROW(A5)-ROW($A$3)),ROW(A5)-ROW($A$3)+1,"")</f>
        <v>3</v>
      </c>
      <c r="B5" s="4" t="s">
        <v>128</v>
      </c>
      <c r="C5" s="4" t="s">
        <v>280</v>
      </c>
      <c r="D5" s="4" t="s">
        <v>325</v>
      </c>
      <c r="E5" s="4" t="s">
        <v>326</v>
      </c>
      <c r="F5" s="210"/>
      <c r="G5" s="4"/>
      <c r="H5" s="4">
        <f t="shared" si="0"/>
        <v>13800</v>
      </c>
      <c r="I5" s="4">
        <f t="shared" si="0"/>
        <v>115</v>
      </c>
      <c r="J5" s="4">
        <v>400</v>
      </c>
      <c r="K5" s="4">
        <f t="shared" si="1"/>
        <v>5</v>
      </c>
      <c r="L5" s="4" t="s">
        <v>281</v>
      </c>
      <c r="M5" s="4" t="str">
        <f t="shared" si="2"/>
        <v>115.2.11</v>
      </c>
      <c r="N5" s="4">
        <f t="shared" si="2"/>
        <v>21</v>
      </c>
      <c r="O5" s="4">
        <f t="shared" si="2"/>
        <v>58</v>
      </c>
      <c r="P5" s="4" t="s">
        <v>151</v>
      </c>
      <c r="Q5" s="4" t="s">
        <v>151</v>
      </c>
      <c r="R5" s="77"/>
      <c r="S5" s="77"/>
      <c r="T5" s="77"/>
      <c r="U5" s="77"/>
      <c r="W5" s="61" t="s">
        <v>123</v>
      </c>
      <c r="X5" s="61" t="s">
        <v>127</v>
      </c>
    </row>
    <row r="6" spans="1:24">
      <c r="A6">
        <f xml:space="preserve"> IF(首頁!$E$7&gt;(ROW(A6)-ROW($A$3)),ROW(A6)-ROW($A$3)+1,"")</f>
        <v>4</v>
      </c>
      <c r="B6" s="4" t="s">
        <v>127</v>
      </c>
      <c r="C6" s="4" t="s">
        <v>280</v>
      </c>
      <c r="D6" s="4" t="s">
        <v>325</v>
      </c>
      <c r="E6" s="4" t="s">
        <v>326</v>
      </c>
      <c r="F6" s="210"/>
      <c r="G6" s="4"/>
      <c r="H6" s="4">
        <f t="shared" si="0"/>
        <v>13800</v>
      </c>
      <c r="I6" s="4">
        <f t="shared" si="0"/>
        <v>115</v>
      </c>
      <c r="J6" s="4">
        <v>2000</v>
      </c>
      <c r="K6" s="4">
        <f t="shared" si="1"/>
        <v>5</v>
      </c>
      <c r="L6" s="4" t="s">
        <v>281</v>
      </c>
      <c r="M6" s="4" t="str">
        <f t="shared" si="2"/>
        <v>115.2.11</v>
      </c>
      <c r="N6" s="4">
        <f t="shared" si="2"/>
        <v>21</v>
      </c>
      <c r="O6" s="4">
        <f t="shared" si="2"/>
        <v>58</v>
      </c>
      <c r="P6" s="4" t="s">
        <v>151</v>
      </c>
      <c r="Q6" s="4" t="s">
        <v>151</v>
      </c>
      <c r="R6" s="77"/>
      <c r="S6" s="77"/>
      <c r="T6" s="77"/>
      <c r="U6" s="77"/>
      <c r="W6" s="61" t="s">
        <v>124</v>
      </c>
      <c r="X6" s="61" t="s">
        <v>126</v>
      </c>
    </row>
    <row r="7" spans="1:24">
      <c r="A7">
        <f xml:space="preserve"> IF(首頁!$E$7&gt;(ROW(A7)-ROW($A$3)),ROW(A7)-ROW($A$3)+1,"")</f>
        <v>5</v>
      </c>
      <c r="B7" s="4" t="s">
        <v>416</v>
      </c>
      <c r="C7" s="4" t="s">
        <v>280</v>
      </c>
      <c r="D7" s="4" t="s">
        <v>325</v>
      </c>
      <c r="E7" s="4" t="s">
        <v>326</v>
      </c>
      <c r="F7" s="210"/>
      <c r="G7" s="4"/>
      <c r="H7" s="4">
        <f t="shared" si="0"/>
        <v>13800</v>
      </c>
      <c r="I7" s="4">
        <f t="shared" si="0"/>
        <v>115</v>
      </c>
      <c r="J7" s="4">
        <v>600</v>
      </c>
      <c r="K7" s="4">
        <v>5</v>
      </c>
      <c r="L7" s="4" t="s">
        <v>281</v>
      </c>
      <c r="M7" s="4" t="str">
        <f t="shared" si="2"/>
        <v>115.2.11</v>
      </c>
      <c r="N7" s="4">
        <f t="shared" si="2"/>
        <v>21</v>
      </c>
      <c r="O7" s="4">
        <f t="shared" si="2"/>
        <v>58</v>
      </c>
      <c r="P7" s="4" t="s">
        <v>151</v>
      </c>
      <c r="Q7" s="4" t="s">
        <v>151</v>
      </c>
      <c r="R7" s="77"/>
      <c r="S7" s="77"/>
      <c r="T7" s="77"/>
      <c r="U7" s="77"/>
      <c r="W7" s="61"/>
      <c r="X7" s="61" t="s">
        <v>128</v>
      </c>
    </row>
    <row r="8" spans="1:24">
      <c r="A8">
        <f xml:space="preserve"> IF(首頁!$E$7&gt;(ROW(A8)-ROW($A$3)),ROW(A8)-ROW($A$3)+1,"")</f>
        <v>6</v>
      </c>
      <c r="B8" s="4" t="s">
        <v>417</v>
      </c>
      <c r="C8" s="4" t="s">
        <v>280</v>
      </c>
      <c r="D8" s="4" t="s">
        <v>325</v>
      </c>
      <c r="E8" s="4" t="s">
        <v>326</v>
      </c>
      <c r="F8" s="210"/>
      <c r="G8" s="4"/>
      <c r="H8" s="4">
        <f t="shared" si="0"/>
        <v>13800</v>
      </c>
      <c r="I8" s="4">
        <f t="shared" si="0"/>
        <v>115</v>
      </c>
      <c r="J8" s="4">
        <v>600</v>
      </c>
      <c r="K8" s="4">
        <f t="shared" si="1"/>
        <v>5</v>
      </c>
      <c r="L8" s="4" t="s">
        <v>281</v>
      </c>
      <c r="M8" s="4" t="str">
        <f t="shared" si="2"/>
        <v>115.2.11</v>
      </c>
      <c r="N8" s="4">
        <f t="shared" si="2"/>
        <v>21</v>
      </c>
      <c r="O8" s="4">
        <f t="shared" si="2"/>
        <v>58</v>
      </c>
      <c r="P8" s="4" t="s">
        <v>151</v>
      </c>
      <c r="Q8" s="4" t="s">
        <v>151</v>
      </c>
      <c r="R8" s="77"/>
      <c r="S8" s="77"/>
      <c r="T8" s="77"/>
      <c r="U8" s="77"/>
      <c r="W8" s="61"/>
      <c r="X8" s="61" t="s">
        <v>129</v>
      </c>
    </row>
    <row r="9" spans="1:24">
      <c r="A9">
        <f xml:space="preserve"> IF(首頁!$E$7&gt;(ROW(A9)-ROW($A$3)),ROW(A9)-ROW($A$3)+1,"")</f>
        <v>7</v>
      </c>
      <c r="B9" s="4" t="s">
        <v>418</v>
      </c>
      <c r="C9" s="4" t="s">
        <v>280</v>
      </c>
      <c r="D9" s="4" t="s">
        <v>325</v>
      </c>
      <c r="E9" s="4" t="s">
        <v>326</v>
      </c>
      <c r="F9" s="210"/>
      <c r="G9" s="4"/>
      <c r="H9" s="4">
        <f t="shared" si="0"/>
        <v>13800</v>
      </c>
      <c r="I9" s="4">
        <f t="shared" si="0"/>
        <v>115</v>
      </c>
      <c r="J9" s="4">
        <v>600</v>
      </c>
      <c r="K9" s="4">
        <f t="shared" si="1"/>
        <v>5</v>
      </c>
      <c r="L9" s="4" t="s">
        <v>281</v>
      </c>
      <c r="M9" s="4" t="str">
        <f t="shared" si="2"/>
        <v>115.2.11</v>
      </c>
      <c r="N9" s="4">
        <f t="shared" si="2"/>
        <v>21</v>
      </c>
      <c r="O9" s="4">
        <f t="shared" si="2"/>
        <v>58</v>
      </c>
      <c r="P9" s="4" t="s">
        <v>151</v>
      </c>
      <c r="Q9" s="4" t="s">
        <v>151</v>
      </c>
      <c r="R9" s="77"/>
      <c r="S9" s="77"/>
      <c r="T9" s="77"/>
      <c r="U9" s="77"/>
      <c r="W9" s="61"/>
      <c r="X9" s="61" t="s">
        <v>131</v>
      </c>
    </row>
    <row r="10" spans="1:24">
      <c r="A10">
        <f xml:space="preserve"> IF(首頁!$E$7&gt;(ROW(A10)-ROW($A$3)),ROW(A10)-ROW($A$3)+1,"")</f>
        <v>8</v>
      </c>
      <c r="B10" s="4" t="s">
        <v>419</v>
      </c>
      <c r="C10" s="4" t="s">
        <v>280</v>
      </c>
      <c r="D10" s="4" t="s">
        <v>325</v>
      </c>
      <c r="E10" s="4" t="s">
        <v>326</v>
      </c>
      <c r="F10" s="210"/>
      <c r="G10" s="4"/>
      <c r="H10" s="4">
        <f t="shared" si="0"/>
        <v>13800</v>
      </c>
      <c r="I10" s="4">
        <f t="shared" si="0"/>
        <v>115</v>
      </c>
      <c r="J10" s="4">
        <v>600</v>
      </c>
      <c r="K10" s="4">
        <f t="shared" si="1"/>
        <v>5</v>
      </c>
      <c r="L10" s="4" t="s">
        <v>281</v>
      </c>
      <c r="M10" s="4" t="str">
        <f t="shared" si="2"/>
        <v>115.2.11</v>
      </c>
      <c r="N10" s="4">
        <f t="shared" si="2"/>
        <v>21</v>
      </c>
      <c r="O10" s="4">
        <f t="shared" si="2"/>
        <v>58</v>
      </c>
      <c r="P10" s="4" t="s">
        <v>151</v>
      </c>
      <c r="Q10" s="4" t="s">
        <v>151</v>
      </c>
      <c r="R10" s="77"/>
      <c r="S10" s="77"/>
      <c r="T10" s="77"/>
      <c r="U10" s="77"/>
      <c r="W10" s="61"/>
      <c r="X10" s="61"/>
    </row>
    <row r="11" spans="1:24">
      <c r="A11">
        <f xml:space="preserve"> IF(首頁!$E$7&gt;(ROW(A11)-ROW($A$3)),ROW(A11)-ROW($A$3)+1,"")</f>
        <v>9</v>
      </c>
      <c r="B11" s="4" t="s">
        <v>420</v>
      </c>
      <c r="C11" s="4" t="s">
        <v>280</v>
      </c>
      <c r="D11" s="4" t="s">
        <v>325</v>
      </c>
      <c r="E11" s="4" t="s">
        <v>326</v>
      </c>
      <c r="F11" s="210"/>
      <c r="G11" s="4"/>
      <c r="H11" s="4">
        <f t="shared" si="0"/>
        <v>13800</v>
      </c>
      <c r="I11" s="4">
        <f t="shared" si="0"/>
        <v>115</v>
      </c>
      <c r="J11" s="4">
        <v>600</v>
      </c>
      <c r="K11" s="4">
        <f t="shared" si="1"/>
        <v>5</v>
      </c>
      <c r="L11" s="4" t="s">
        <v>281</v>
      </c>
      <c r="M11" s="4" t="str">
        <f t="shared" si="2"/>
        <v>115.2.11</v>
      </c>
      <c r="N11" s="4">
        <f t="shared" si="2"/>
        <v>21</v>
      </c>
      <c r="O11" s="4">
        <f t="shared" si="2"/>
        <v>58</v>
      </c>
      <c r="P11" s="4" t="s">
        <v>151</v>
      </c>
      <c r="Q11" s="4" t="s">
        <v>151</v>
      </c>
      <c r="R11" s="81"/>
      <c r="S11" s="77"/>
      <c r="T11" s="77"/>
      <c r="U11" s="77"/>
      <c r="W11" s="61"/>
      <c r="X11" s="61"/>
    </row>
    <row r="12" spans="1:24">
      <c r="A12">
        <f xml:space="preserve"> IF(首頁!$E$7&gt;(ROW(A12)-ROW($A$3)),ROW(A12)-ROW($A$3)+1,"")</f>
        <v>10</v>
      </c>
      <c r="B12" s="4" t="s">
        <v>421</v>
      </c>
      <c r="C12" s="4" t="s">
        <v>280</v>
      </c>
      <c r="D12" s="4" t="s">
        <v>325</v>
      </c>
      <c r="E12" s="4" t="s">
        <v>326</v>
      </c>
      <c r="F12" s="210"/>
      <c r="G12" s="4"/>
      <c r="H12" s="4">
        <f t="shared" si="0"/>
        <v>13800</v>
      </c>
      <c r="I12" s="4">
        <f t="shared" si="0"/>
        <v>115</v>
      </c>
      <c r="J12" s="4">
        <v>600</v>
      </c>
      <c r="K12" s="4">
        <f t="shared" si="1"/>
        <v>5</v>
      </c>
      <c r="L12" s="4" t="s">
        <v>281</v>
      </c>
      <c r="M12" s="4" t="str">
        <f t="shared" si="2"/>
        <v>115.2.11</v>
      </c>
      <c r="N12" s="4">
        <f t="shared" si="2"/>
        <v>21</v>
      </c>
      <c r="O12" s="4">
        <f t="shared" si="2"/>
        <v>58</v>
      </c>
      <c r="P12" s="4" t="s">
        <v>151</v>
      </c>
      <c r="Q12" s="4" t="s">
        <v>151</v>
      </c>
      <c r="R12" s="81"/>
      <c r="S12" s="77"/>
      <c r="T12" s="77"/>
      <c r="U12" s="77"/>
      <c r="W12" s="61"/>
      <c r="X12" s="61"/>
    </row>
    <row r="13" spans="1:24">
      <c r="A13">
        <f xml:space="preserve"> IF(首頁!$E$7&gt;(ROW(A13)-ROW($A$3)),ROW(A13)-ROW($A$3)+1,"")</f>
        <v>11</v>
      </c>
      <c r="B13" s="4" t="s">
        <v>422</v>
      </c>
      <c r="C13" s="4" t="s">
        <v>280</v>
      </c>
      <c r="D13" s="4" t="s">
        <v>325</v>
      </c>
      <c r="E13" s="4" t="s">
        <v>326</v>
      </c>
      <c r="F13" s="210"/>
      <c r="G13" s="4"/>
      <c r="H13" s="4">
        <f t="shared" si="0"/>
        <v>13800</v>
      </c>
      <c r="I13" s="4">
        <f t="shared" si="0"/>
        <v>115</v>
      </c>
      <c r="J13" s="4">
        <v>600</v>
      </c>
      <c r="K13" s="4">
        <f t="shared" si="1"/>
        <v>5</v>
      </c>
      <c r="L13" s="4" t="s">
        <v>281</v>
      </c>
      <c r="M13" s="4" t="str">
        <f t="shared" si="2"/>
        <v>115.2.11</v>
      </c>
      <c r="N13" s="4">
        <f t="shared" si="2"/>
        <v>21</v>
      </c>
      <c r="O13" s="4">
        <f t="shared" si="2"/>
        <v>58</v>
      </c>
      <c r="P13" s="4"/>
      <c r="Q13" s="4"/>
      <c r="R13" s="81"/>
      <c r="S13" s="77"/>
      <c r="T13" s="77"/>
      <c r="U13" s="77"/>
      <c r="W13" s="61"/>
      <c r="X13" s="61"/>
    </row>
    <row r="14" spans="1:24">
      <c r="A14">
        <f xml:space="preserve"> IF(首頁!$E$7&gt;(ROW(A14)-ROW($A$3)),ROW(A14)-ROW($A$3)+1,"")</f>
        <v>12</v>
      </c>
      <c r="B14" s="4"/>
      <c r="C14" s="4" t="s">
        <v>280</v>
      </c>
      <c r="D14" s="4" t="s">
        <v>325</v>
      </c>
      <c r="E14" s="4" t="s">
        <v>326</v>
      </c>
      <c r="F14" s="210"/>
      <c r="G14" s="4"/>
      <c r="H14" s="4">
        <f t="shared" si="0"/>
        <v>13800</v>
      </c>
      <c r="I14" s="4">
        <f t="shared" si="0"/>
        <v>115</v>
      </c>
      <c r="J14" s="4">
        <v>200</v>
      </c>
      <c r="K14" s="4">
        <f t="shared" si="1"/>
        <v>5</v>
      </c>
      <c r="L14" s="4" t="s">
        <v>281</v>
      </c>
      <c r="M14" s="4" t="str">
        <f t="shared" si="2"/>
        <v>115.2.11</v>
      </c>
      <c r="N14" s="4">
        <f t="shared" si="2"/>
        <v>21</v>
      </c>
      <c r="O14" s="4">
        <f t="shared" si="2"/>
        <v>58</v>
      </c>
      <c r="P14" s="4"/>
      <c r="Q14" s="4"/>
      <c r="R14" s="81"/>
      <c r="S14" s="77"/>
      <c r="T14" s="77"/>
      <c r="U14" s="77"/>
      <c r="W14" s="61"/>
      <c r="X14" s="61"/>
    </row>
    <row r="15" spans="1:24">
      <c r="A15" t="str">
        <f xml:space="preserve"> IF(首頁!$E$7&gt;(ROW(A15)-ROW($A$3)),ROW(A15)-ROW($A$3)+1,"")</f>
        <v/>
      </c>
      <c r="B15" s="4"/>
      <c r="C15" s="4"/>
      <c r="D15" s="4"/>
      <c r="E15" s="4"/>
      <c r="F15" s="210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81"/>
      <c r="S15" s="77"/>
      <c r="T15" s="77"/>
      <c r="U15" s="77"/>
      <c r="W15" s="61"/>
      <c r="X15" s="61"/>
    </row>
    <row r="16" spans="1:24">
      <c r="A16" t="str">
        <f xml:space="preserve"> IF(首頁!$E$7&gt;(ROW(A16)-ROW($A$3)),ROW(A16)-ROW($A$3)+1,"")</f>
        <v/>
      </c>
      <c r="B16" s="4"/>
      <c r="C16" s="4"/>
      <c r="D16" s="4"/>
      <c r="E16" s="4"/>
      <c r="F16" s="210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81"/>
      <c r="S16" s="77"/>
      <c r="T16" s="77"/>
      <c r="U16" s="77"/>
      <c r="W16" s="61"/>
      <c r="X16" s="61"/>
    </row>
    <row r="17" spans="1:24">
      <c r="A17" t="str">
        <f xml:space="preserve"> IF(首頁!$E$7&gt;(ROW(A17)-ROW($A$3)),ROW(A17)-ROW($A$3)+1,"")</f>
        <v/>
      </c>
      <c r="B17" s="4"/>
      <c r="C17" s="4"/>
      <c r="D17" s="4"/>
      <c r="E17" s="4"/>
      <c r="F17" s="210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81"/>
      <c r="S17" s="77"/>
      <c r="T17" s="77"/>
      <c r="U17" s="77"/>
      <c r="W17" s="61"/>
      <c r="X17" s="61"/>
    </row>
    <row r="18" spans="1:24">
      <c r="A18" t="str">
        <f xml:space="preserve"> IF(首頁!$E$7&gt;(ROW(A18)-ROW($A$3)),ROW(A18)-ROW($A$3)+1,"")</f>
        <v/>
      </c>
      <c r="B18" s="4"/>
      <c r="C18" s="4"/>
      <c r="D18" s="4"/>
      <c r="E18" s="4"/>
      <c r="F18" s="210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81"/>
      <c r="S18" s="77"/>
      <c r="T18" s="77"/>
      <c r="U18" s="77"/>
      <c r="W18" s="61"/>
      <c r="X18" s="61"/>
    </row>
    <row r="19" spans="1:24">
      <c r="A19" t="str">
        <f xml:space="preserve"> IF(首頁!$E$7&gt;(ROW(A19)-ROW($A$3)),ROW(A19)-ROW($A$3)+1,"")</f>
        <v/>
      </c>
      <c r="B19" s="4"/>
      <c r="C19" s="4"/>
      <c r="D19" s="4"/>
      <c r="E19" s="4"/>
      <c r="F19" s="210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81"/>
      <c r="S19" s="77"/>
      <c r="T19" s="77"/>
      <c r="U19" s="77"/>
      <c r="W19" s="61"/>
      <c r="X19" s="61"/>
    </row>
    <row r="20" spans="1:24">
      <c r="A20" t="str">
        <f xml:space="preserve"> IF(首頁!$E$7&gt;(ROW(A20)-ROW($A$3)),ROW(A20)-ROW($A$3)+1,"")</f>
        <v/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81"/>
      <c r="S20" s="77"/>
      <c r="T20" s="77"/>
      <c r="U20" s="77"/>
      <c r="W20" s="61"/>
      <c r="X20" s="61"/>
    </row>
    <row r="21" spans="1:24">
      <c r="A21" t="str">
        <f xml:space="preserve"> IF(首頁!$E$7&gt;(ROW(A21)-ROW($A$3)),ROW(A21)-ROW($A$3)+1,"")</f>
        <v/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 t="s">
        <v>151</v>
      </c>
      <c r="Q21" s="4" t="s">
        <v>151</v>
      </c>
      <c r="R21" s="81"/>
      <c r="S21" s="77"/>
      <c r="T21" s="77"/>
      <c r="U21" s="77"/>
      <c r="W21" s="61"/>
      <c r="X21" s="61"/>
    </row>
    <row r="22" spans="1:24">
      <c r="A22" t="str">
        <f xml:space="preserve"> IF(首頁!$E$7&gt;(ROW(A22)-ROW($A$3)),ROW(A22)-ROW($A$3)+1,"")</f>
        <v/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 t="s">
        <v>151</v>
      </c>
      <c r="Q22" s="4" t="s">
        <v>151</v>
      </c>
      <c r="R22" s="81"/>
      <c r="S22" s="77"/>
      <c r="T22" s="77"/>
      <c r="U22" s="77"/>
      <c r="W22" s="61"/>
      <c r="X22" s="61"/>
    </row>
    <row r="23" spans="1:24">
      <c r="A23" t="str">
        <f xml:space="preserve"> IF(首頁!$E$7&gt;(ROW(A23)-ROW($A$3)),ROW(A23)-ROW($A$3)+1,"")</f>
        <v/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 t="s">
        <v>151</v>
      </c>
      <c r="Q23" s="4" t="s">
        <v>151</v>
      </c>
      <c r="R23" s="81"/>
      <c r="S23" s="77"/>
      <c r="T23" s="77"/>
      <c r="U23" s="77"/>
      <c r="W23" s="61"/>
      <c r="X23" s="61"/>
    </row>
    <row r="24" spans="1:24">
      <c r="A24" t="str">
        <f xml:space="preserve"> IF(首頁!$E$7&gt;(ROW(A24)-ROW($A$3)),ROW(A24)-ROW($A$3)+1,"")</f>
        <v/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 t="s">
        <v>151</v>
      </c>
      <c r="Q24" s="4" t="s">
        <v>151</v>
      </c>
      <c r="R24" s="81"/>
      <c r="S24" s="77"/>
      <c r="T24" s="77"/>
      <c r="U24" s="77"/>
      <c r="W24" s="61"/>
      <c r="X24" s="61"/>
    </row>
    <row r="25" spans="1:24">
      <c r="A25" t="str">
        <f xml:space="preserve"> IF(首頁!$E$7&gt;(ROW(A25)-ROW($A$3)),ROW(A25)-ROW($A$3)+1,"")</f>
        <v/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s">
        <v>151</v>
      </c>
      <c r="Q25" s="4" t="s">
        <v>151</v>
      </c>
      <c r="R25" s="81"/>
      <c r="S25" s="77"/>
      <c r="T25" s="77"/>
      <c r="U25" s="77"/>
      <c r="W25" s="61"/>
      <c r="X25" s="61"/>
    </row>
    <row r="26" spans="1:24">
      <c r="A26" t="str">
        <f xml:space="preserve"> IF(首頁!$E$7&gt;(ROW(A26)-ROW($A$3)),ROW(A26)-ROW($A$3)+1,"")</f>
        <v/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 t="s">
        <v>151</v>
      </c>
      <c r="Q26" s="4" t="s">
        <v>151</v>
      </c>
      <c r="R26" s="81"/>
      <c r="S26" s="77"/>
      <c r="T26" s="77"/>
      <c r="U26" s="77"/>
      <c r="W26" s="61"/>
      <c r="X26" s="61"/>
    </row>
    <row r="27" spans="1:24">
      <c r="A27" t="str">
        <f xml:space="preserve"> IF(首頁!$E$7&gt;(ROW(A27)-ROW($A$3)),ROW(A27)-ROW($A$3)+1,"")</f>
        <v/>
      </c>
      <c r="B27" s="4" t="s">
        <v>151</v>
      </c>
      <c r="C27" s="4" t="s">
        <v>151</v>
      </c>
      <c r="D27" s="4" t="s">
        <v>151</v>
      </c>
      <c r="E27" s="4" t="s">
        <v>151</v>
      </c>
      <c r="F27" s="4" t="s">
        <v>151</v>
      </c>
      <c r="G27" s="4" t="s">
        <v>151</v>
      </c>
      <c r="H27" s="4" t="s">
        <v>151</v>
      </c>
      <c r="I27" s="4" t="s">
        <v>151</v>
      </c>
      <c r="J27" s="4" t="s">
        <v>151</v>
      </c>
      <c r="K27" s="4" t="s">
        <v>151</v>
      </c>
      <c r="L27" s="4" t="s">
        <v>151</v>
      </c>
      <c r="M27" s="4" t="s">
        <v>151</v>
      </c>
      <c r="N27" s="4" t="s">
        <v>151</v>
      </c>
      <c r="O27" s="4" t="s">
        <v>151</v>
      </c>
      <c r="P27" s="4" t="s">
        <v>151</v>
      </c>
      <c r="Q27" s="4" t="s">
        <v>151</v>
      </c>
      <c r="R27" s="81"/>
      <c r="S27" s="77"/>
      <c r="T27" s="77"/>
      <c r="U27" s="77"/>
      <c r="W27" s="61"/>
      <c r="X27" s="61"/>
    </row>
    <row r="28" spans="1:24">
      <c r="A28" t="str">
        <f xml:space="preserve"> IF(首頁!$E$7&gt;(ROW(A28)-ROW($A$3)),ROW(A28)-ROW($A$3)+1,"")</f>
        <v/>
      </c>
      <c r="B28" s="4" t="s">
        <v>151</v>
      </c>
      <c r="C28" s="4" t="s">
        <v>151</v>
      </c>
      <c r="D28" s="4" t="s">
        <v>151</v>
      </c>
      <c r="E28" s="4" t="s">
        <v>151</v>
      </c>
      <c r="F28" s="4" t="s">
        <v>151</v>
      </c>
      <c r="G28" s="4" t="s">
        <v>151</v>
      </c>
      <c r="H28" s="4" t="s">
        <v>151</v>
      </c>
      <c r="I28" s="4" t="s">
        <v>151</v>
      </c>
      <c r="J28" s="4" t="s">
        <v>151</v>
      </c>
      <c r="K28" s="4" t="s">
        <v>151</v>
      </c>
      <c r="L28" s="4" t="s">
        <v>151</v>
      </c>
      <c r="M28" s="4" t="s">
        <v>151</v>
      </c>
      <c r="N28" s="4" t="s">
        <v>151</v>
      </c>
      <c r="O28" s="4" t="s">
        <v>151</v>
      </c>
      <c r="P28" s="4" t="s">
        <v>151</v>
      </c>
      <c r="Q28" s="4" t="s">
        <v>151</v>
      </c>
      <c r="R28" s="81"/>
      <c r="S28" s="77"/>
      <c r="T28" s="77"/>
      <c r="U28" s="77"/>
      <c r="W28" s="61"/>
      <c r="X28" s="61"/>
    </row>
    <row r="29" spans="1:24">
      <c r="A29" t="str">
        <f xml:space="preserve"> IF(首頁!$E$7&gt;(ROW(A29)-ROW($A$3)),ROW(A29)-ROW($A$3)+1,"")</f>
        <v/>
      </c>
      <c r="B29" s="4" t="s">
        <v>151</v>
      </c>
      <c r="C29" s="4" t="s">
        <v>151</v>
      </c>
      <c r="D29" s="4" t="s">
        <v>151</v>
      </c>
      <c r="E29" s="4" t="s">
        <v>151</v>
      </c>
      <c r="F29" s="4" t="s">
        <v>151</v>
      </c>
      <c r="G29" s="4" t="s">
        <v>151</v>
      </c>
      <c r="H29" s="4" t="s">
        <v>151</v>
      </c>
      <c r="I29" s="4" t="s">
        <v>151</v>
      </c>
      <c r="J29" s="4" t="s">
        <v>151</v>
      </c>
      <c r="K29" s="4" t="s">
        <v>151</v>
      </c>
      <c r="L29" s="4" t="s">
        <v>151</v>
      </c>
      <c r="M29" s="4" t="s">
        <v>151</v>
      </c>
      <c r="N29" s="4" t="s">
        <v>151</v>
      </c>
      <c r="O29" s="4" t="s">
        <v>151</v>
      </c>
      <c r="P29" s="4" t="s">
        <v>151</v>
      </c>
      <c r="Q29" s="4" t="s">
        <v>151</v>
      </c>
      <c r="R29" s="81"/>
      <c r="S29" s="77"/>
      <c r="T29" s="77"/>
      <c r="U29" s="77"/>
      <c r="W29" s="61"/>
      <c r="X29" s="61"/>
    </row>
    <row r="30" spans="1:24">
      <c r="A30" t="str">
        <f xml:space="preserve"> IF(首頁!$E$7&gt;(ROW(A30)-ROW($A$3)),ROW(A30)-ROW($A$3)+1,"")</f>
        <v/>
      </c>
      <c r="B30" s="4" t="s">
        <v>151</v>
      </c>
      <c r="C30" s="4" t="s">
        <v>151</v>
      </c>
      <c r="D30" s="4" t="s">
        <v>151</v>
      </c>
      <c r="E30" s="4" t="s">
        <v>151</v>
      </c>
      <c r="F30" s="4" t="s">
        <v>151</v>
      </c>
      <c r="G30" s="4" t="s">
        <v>151</v>
      </c>
      <c r="H30" s="4" t="s">
        <v>151</v>
      </c>
      <c r="I30" s="4" t="s">
        <v>151</v>
      </c>
      <c r="J30" s="4" t="s">
        <v>151</v>
      </c>
      <c r="K30" s="4" t="s">
        <v>151</v>
      </c>
      <c r="L30" s="4" t="s">
        <v>151</v>
      </c>
      <c r="M30" s="4" t="s">
        <v>151</v>
      </c>
      <c r="N30" s="4" t="s">
        <v>151</v>
      </c>
      <c r="O30" s="4" t="s">
        <v>151</v>
      </c>
      <c r="P30" s="4" t="s">
        <v>151</v>
      </c>
      <c r="Q30" s="4" t="s">
        <v>151</v>
      </c>
      <c r="R30" s="81"/>
      <c r="S30" s="77"/>
      <c r="T30" s="77"/>
      <c r="U30" s="77"/>
      <c r="W30" s="61"/>
      <c r="X30" s="61"/>
    </row>
    <row r="31" spans="1:24">
      <c r="A31" t="str">
        <f xml:space="preserve"> IF(首頁!$E$7&gt;(ROW(A31)-ROW($A$3)),ROW(A31)-ROW($A$3)+1,"")</f>
        <v/>
      </c>
      <c r="B31" s="4" t="s">
        <v>151</v>
      </c>
      <c r="C31" s="4" t="s">
        <v>151</v>
      </c>
      <c r="D31" s="4" t="s">
        <v>151</v>
      </c>
      <c r="E31" s="4" t="s">
        <v>151</v>
      </c>
      <c r="F31" s="4" t="s">
        <v>151</v>
      </c>
      <c r="G31" s="4" t="s">
        <v>151</v>
      </c>
      <c r="H31" s="4" t="s">
        <v>151</v>
      </c>
      <c r="I31" s="4" t="s">
        <v>151</v>
      </c>
      <c r="J31" s="4" t="s">
        <v>151</v>
      </c>
      <c r="K31" s="4" t="s">
        <v>151</v>
      </c>
      <c r="L31" s="4" t="s">
        <v>151</v>
      </c>
      <c r="M31" s="4" t="s">
        <v>151</v>
      </c>
      <c r="N31" s="4" t="s">
        <v>151</v>
      </c>
      <c r="O31" s="4" t="s">
        <v>151</v>
      </c>
      <c r="P31" s="4" t="s">
        <v>151</v>
      </c>
      <c r="Q31" s="4" t="s">
        <v>151</v>
      </c>
      <c r="R31" s="81"/>
      <c r="S31" s="77"/>
      <c r="T31" s="77"/>
      <c r="U31" s="77"/>
      <c r="W31" s="61"/>
      <c r="X31" s="61"/>
    </row>
    <row r="32" spans="1:24">
      <c r="A32" t="str">
        <f xml:space="preserve"> IF(首頁!$E$7&gt;(ROW(A32)-ROW($A$3)),ROW(A32)-ROW($A$3)+1,"")</f>
        <v/>
      </c>
      <c r="B32" s="4" t="s">
        <v>151</v>
      </c>
      <c r="C32" s="4" t="s">
        <v>151</v>
      </c>
      <c r="D32" s="4" t="s">
        <v>151</v>
      </c>
      <c r="E32" s="4" t="s">
        <v>151</v>
      </c>
      <c r="F32" s="4" t="s">
        <v>151</v>
      </c>
      <c r="G32" s="4" t="s">
        <v>151</v>
      </c>
      <c r="H32" s="4" t="s">
        <v>151</v>
      </c>
      <c r="I32" s="4" t="s">
        <v>151</v>
      </c>
      <c r="J32" s="4" t="s">
        <v>151</v>
      </c>
      <c r="K32" s="4" t="s">
        <v>151</v>
      </c>
      <c r="L32" s="4" t="s">
        <v>151</v>
      </c>
      <c r="M32" s="4" t="s">
        <v>151</v>
      </c>
      <c r="N32" s="4" t="s">
        <v>151</v>
      </c>
      <c r="O32" s="4" t="s">
        <v>151</v>
      </c>
      <c r="P32" s="4" t="s">
        <v>151</v>
      </c>
      <c r="Q32" s="4" t="s">
        <v>151</v>
      </c>
      <c r="R32" s="81"/>
      <c r="S32" s="77"/>
      <c r="T32" s="77"/>
      <c r="U32" s="77"/>
      <c r="W32" s="61"/>
      <c r="X32" s="61"/>
    </row>
    <row r="33" spans="1:24">
      <c r="A33" t="str">
        <f xml:space="preserve"> IF(首頁!$E$7&gt;(ROW(A33)-ROW($A$3)),ROW(A33)-ROW($A$3)+1,"")</f>
        <v/>
      </c>
      <c r="B33" s="4" t="s">
        <v>151</v>
      </c>
      <c r="C33" s="4" t="s">
        <v>151</v>
      </c>
      <c r="D33" s="4" t="s">
        <v>151</v>
      </c>
      <c r="E33" s="4" t="s">
        <v>151</v>
      </c>
      <c r="F33" s="4" t="s">
        <v>151</v>
      </c>
      <c r="G33" s="4" t="s">
        <v>151</v>
      </c>
      <c r="H33" s="4" t="s">
        <v>151</v>
      </c>
      <c r="I33" s="4" t="s">
        <v>151</v>
      </c>
      <c r="J33" s="4" t="s">
        <v>151</v>
      </c>
      <c r="K33" s="4" t="s">
        <v>151</v>
      </c>
      <c r="L33" s="4" t="s">
        <v>151</v>
      </c>
      <c r="M33" s="4" t="s">
        <v>151</v>
      </c>
      <c r="N33" s="4" t="s">
        <v>151</v>
      </c>
      <c r="O33" s="4" t="s">
        <v>151</v>
      </c>
      <c r="P33" s="4" t="s">
        <v>151</v>
      </c>
      <c r="Q33" s="4" t="s">
        <v>151</v>
      </c>
      <c r="R33" s="81"/>
      <c r="S33" s="77"/>
      <c r="T33" s="77"/>
      <c r="U33" s="77"/>
      <c r="W33" s="61"/>
      <c r="X33" s="61"/>
    </row>
    <row r="34" spans="1:24">
      <c r="A34" t="str">
        <f xml:space="preserve"> IF(首頁!$E$7&gt;(ROW(A34)-ROW($A$3)),ROW(A34)-ROW($A$3)+1,"")</f>
        <v/>
      </c>
      <c r="B34" s="4" t="s">
        <v>151</v>
      </c>
      <c r="C34" s="4" t="s">
        <v>151</v>
      </c>
      <c r="D34" s="4" t="s">
        <v>151</v>
      </c>
      <c r="E34" s="4" t="s">
        <v>151</v>
      </c>
      <c r="F34" s="4" t="s">
        <v>151</v>
      </c>
      <c r="G34" s="4" t="s">
        <v>151</v>
      </c>
      <c r="H34" s="4" t="s">
        <v>151</v>
      </c>
      <c r="I34" s="4" t="s">
        <v>151</v>
      </c>
      <c r="J34" s="4" t="s">
        <v>151</v>
      </c>
      <c r="K34" s="4" t="s">
        <v>151</v>
      </c>
      <c r="L34" s="4" t="s">
        <v>151</v>
      </c>
      <c r="M34" s="4" t="s">
        <v>151</v>
      </c>
      <c r="N34" s="4" t="s">
        <v>151</v>
      </c>
      <c r="O34" s="4" t="s">
        <v>151</v>
      </c>
      <c r="P34" s="4" t="s">
        <v>151</v>
      </c>
      <c r="Q34" s="4" t="s">
        <v>151</v>
      </c>
      <c r="R34" s="81"/>
      <c r="S34" s="77"/>
      <c r="T34" s="77"/>
      <c r="U34" s="77"/>
      <c r="W34" s="61"/>
      <c r="X34" s="61"/>
    </row>
    <row r="35" spans="1:24">
      <c r="A35" t="str">
        <f xml:space="preserve"> IF(首頁!$E$7&gt;(ROW(A35)-ROW($A$3)),ROW(A35)-ROW($A$3)+1,"")</f>
        <v/>
      </c>
      <c r="B35" s="4" t="s">
        <v>151</v>
      </c>
      <c r="C35" s="4" t="s">
        <v>151</v>
      </c>
      <c r="D35" s="4" t="s">
        <v>151</v>
      </c>
      <c r="E35" s="4" t="s">
        <v>151</v>
      </c>
      <c r="F35" s="4" t="s">
        <v>151</v>
      </c>
      <c r="G35" s="4" t="s">
        <v>151</v>
      </c>
      <c r="H35" s="4" t="s">
        <v>151</v>
      </c>
      <c r="I35" s="4" t="s">
        <v>151</v>
      </c>
      <c r="J35" s="4" t="s">
        <v>151</v>
      </c>
      <c r="K35" s="4" t="s">
        <v>151</v>
      </c>
      <c r="L35" s="4" t="s">
        <v>151</v>
      </c>
      <c r="M35" s="4" t="s">
        <v>151</v>
      </c>
      <c r="N35" s="4" t="s">
        <v>151</v>
      </c>
      <c r="O35" s="4" t="s">
        <v>151</v>
      </c>
      <c r="P35" s="4" t="s">
        <v>151</v>
      </c>
      <c r="Q35" s="4" t="s">
        <v>151</v>
      </c>
      <c r="R35" s="81"/>
      <c r="S35" s="77"/>
      <c r="T35" s="77"/>
      <c r="U35" s="77"/>
      <c r="W35" s="61"/>
      <c r="X35" s="61"/>
    </row>
    <row r="36" spans="1:24">
      <c r="A36" t="str">
        <f xml:space="preserve"> IF(首頁!$E$7&gt;(ROW(A36)-ROW($A$3)),ROW(A36)-ROW($A$3)+1,"")</f>
        <v/>
      </c>
      <c r="B36" s="4" t="s">
        <v>151</v>
      </c>
      <c r="C36" s="4" t="s">
        <v>151</v>
      </c>
      <c r="D36" s="4" t="s">
        <v>151</v>
      </c>
      <c r="E36" s="4" t="s">
        <v>151</v>
      </c>
      <c r="F36" s="4" t="s">
        <v>151</v>
      </c>
      <c r="G36" s="4" t="s">
        <v>151</v>
      </c>
      <c r="H36" s="4" t="s">
        <v>151</v>
      </c>
      <c r="I36" s="82" t="s">
        <v>151</v>
      </c>
      <c r="J36" s="82" t="s">
        <v>151</v>
      </c>
      <c r="K36" s="82" t="s">
        <v>151</v>
      </c>
      <c r="L36" s="82" t="s">
        <v>151</v>
      </c>
      <c r="M36" s="4" t="s">
        <v>151</v>
      </c>
      <c r="N36" s="4" t="s">
        <v>151</v>
      </c>
      <c r="O36" s="4" t="s">
        <v>151</v>
      </c>
      <c r="P36" s="4" t="s">
        <v>151</v>
      </c>
      <c r="Q36" s="4" t="s">
        <v>151</v>
      </c>
      <c r="R36" s="81"/>
      <c r="S36" s="77"/>
      <c r="T36" s="77"/>
      <c r="U36" s="77"/>
      <c r="W36" s="61"/>
      <c r="X36" s="61"/>
    </row>
    <row r="37" spans="1:24">
      <c r="A37" t="str">
        <f xml:space="preserve"> IF(首頁!$E$7&gt;(ROW(A37)-ROW($A$3)),ROW(A37)-ROW($A$3)+1,"")</f>
        <v/>
      </c>
      <c r="B37" s="4" t="s">
        <v>151</v>
      </c>
      <c r="C37" s="4" t="s">
        <v>151</v>
      </c>
      <c r="D37" s="4" t="s">
        <v>151</v>
      </c>
      <c r="E37" s="4" t="s">
        <v>151</v>
      </c>
      <c r="F37" s="4" t="s">
        <v>151</v>
      </c>
      <c r="G37" s="4" t="s">
        <v>151</v>
      </c>
      <c r="H37" s="4" t="s">
        <v>151</v>
      </c>
      <c r="I37" s="4" t="s">
        <v>151</v>
      </c>
      <c r="J37" s="4" t="s">
        <v>151</v>
      </c>
      <c r="K37" s="4" t="s">
        <v>151</v>
      </c>
      <c r="L37" s="4" t="s">
        <v>151</v>
      </c>
      <c r="M37" s="4" t="s">
        <v>151</v>
      </c>
      <c r="N37" s="4" t="s">
        <v>151</v>
      </c>
      <c r="O37" s="4" t="s">
        <v>151</v>
      </c>
      <c r="P37" s="4" t="s">
        <v>151</v>
      </c>
      <c r="Q37" s="4" t="s">
        <v>151</v>
      </c>
      <c r="R37" s="81"/>
      <c r="S37" s="77"/>
      <c r="T37" s="77"/>
      <c r="U37" s="77"/>
      <c r="W37" s="61"/>
      <c r="X37" s="61"/>
    </row>
    <row r="38" spans="1:24">
      <c r="A38" t="str">
        <f xml:space="preserve"> IF(首頁!$E$7&gt;(ROW(A38)-ROW($A$3)),ROW(A38)-ROW($A$3)+1,"")</f>
        <v/>
      </c>
      <c r="B38" s="4" t="s">
        <v>151</v>
      </c>
      <c r="C38" s="4" t="s">
        <v>151</v>
      </c>
      <c r="D38" s="4" t="s">
        <v>151</v>
      </c>
      <c r="E38" s="4" t="s">
        <v>151</v>
      </c>
      <c r="F38" s="4" t="s">
        <v>151</v>
      </c>
      <c r="G38" s="4" t="s">
        <v>151</v>
      </c>
      <c r="H38" s="4" t="s">
        <v>151</v>
      </c>
      <c r="I38" s="4" t="s">
        <v>151</v>
      </c>
      <c r="J38" s="4" t="s">
        <v>151</v>
      </c>
      <c r="K38" s="4" t="s">
        <v>151</v>
      </c>
      <c r="L38" s="4" t="s">
        <v>151</v>
      </c>
      <c r="M38" s="4" t="s">
        <v>151</v>
      </c>
      <c r="N38" s="4" t="s">
        <v>151</v>
      </c>
      <c r="O38" s="4" t="s">
        <v>151</v>
      </c>
      <c r="P38" s="4" t="s">
        <v>151</v>
      </c>
      <c r="Q38" s="4" t="s">
        <v>151</v>
      </c>
      <c r="R38" s="81"/>
      <c r="S38" s="77"/>
      <c r="T38" s="77"/>
      <c r="U38" s="77"/>
      <c r="W38" s="61"/>
      <c r="X38" s="61"/>
    </row>
    <row r="39" spans="1:24">
      <c r="A39" t="str">
        <f xml:space="preserve"> IF(首頁!$E$7&gt;(ROW(A39)-ROW($A$3)),ROW(A39)-ROW($A$3)+1,"")</f>
        <v/>
      </c>
      <c r="B39" s="4" t="s">
        <v>151</v>
      </c>
      <c r="C39" s="4" t="s">
        <v>151</v>
      </c>
      <c r="D39" s="4" t="s">
        <v>151</v>
      </c>
      <c r="E39" s="4" t="s">
        <v>151</v>
      </c>
      <c r="F39" s="4" t="s">
        <v>151</v>
      </c>
      <c r="G39" s="4" t="s">
        <v>151</v>
      </c>
      <c r="H39" s="4" t="s">
        <v>151</v>
      </c>
      <c r="I39" s="4" t="s">
        <v>151</v>
      </c>
      <c r="J39" s="4" t="s">
        <v>151</v>
      </c>
      <c r="K39" s="4" t="s">
        <v>151</v>
      </c>
      <c r="L39" s="4" t="s">
        <v>151</v>
      </c>
      <c r="M39" s="4" t="s">
        <v>151</v>
      </c>
      <c r="N39" s="4" t="s">
        <v>151</v>
      </c>
      <c r="O39" s="4" t="s">
        <v>151</v>
      </c>
      <c r="P39" s="4" t="s">
        <v>151</v>
      </c>
      <c r="Q39" s="4" t="s">
        <v>151</v>
      </c>
      <c r="R39" s="81"/>
      <c r="S39" s="77"/>
      <c r="T39" s="77"/>
      <c r="U39" s="77"/>
      <c r="W39" s="61"/>
      <c r="X39" s="61"/>
    </row>
    <row r="40" spans="1:24">
      <c r="A40" t="str">
        <f xml:space="preserve"> IF(首頁!$E$7&gt;(ROW(A40)-ROW($A$3)),ROW(A40)-ROW($A$3)+1,"")</f>
        <v/>
      </c>
      <c r="B40" s="4" t="s">
        <v>151</v>
      </c>
      <c r="C40" s="4" t="s">
        <v>151</v>
      </c>
      <c r="D40" s="4" t="s">
        <v>151</v>
      </c>
      <c r="E40" s="4" t="s">
        <v>151</v>
      </c>
      <c r="F40" s="4" t="s">
        <v>151</v>
      </c>
      <c r="G40" s="4" t="s">
        <v>151</v>
      </c>
      <c r="H40" s="4" t="s">
        <v>151</v>
      </c>
      <c r="I40" s="4" t="s">
        <v>151</v>
      </c>
      <c r="J40" s="4" t="s">
        <v>151</v>
      </c>
      <c r="K40" s="4" t="s">
        <v>151</v>
      </c>
      <c r="L40" s="4" t="s">
        <v>151</v>
      </c>
      <c r="M40" s="4" t="s">
        <v>151</v>
      </c>
      <c r="N40" s="4" t="s">
        <v>151</v>
      </c>
      <c r="O40" s="4" t="s">
        <v>151</v>
      </c>
      <c r="P40" s="4" t="s">
        <v>151</v>
      </c>
      <c r="Q40" s="4" t="s">
        <v>151</v>
      </c>
      <c r="R40" s="81"/>
      <c r="S40" s="77"/>
      <c r="T40" s="77"/>
      <c r="U40" s="77"/>
      <c r="W40" s="61"/>
      <c r="X40" s="61"/>
    </row>
    <row r="41" spans="1:24">
      <c r="A41" t="str">
        <f xml:space="preserve"> IF(首頁!$E$7&gt;(ROW(A41)-ROW($A$3)),ROW(A41)-ROW($A$3)+1,"")</f>
        <v/>
      </c>
      <c r="B41" s="4" t="s">
        <v>151</v>
      </c>
      <c r="C41" s="4" t="s">
        <v>151</v>
      </c>
      <c r="D41" s="4" t="s">
        <v>151</v>
      </c>
      <c r="E41" s="4" t="s">
        <v>151</v>
      </c>
      <c r="F41" s="4" t="s">
        <v>151</v>
      </c>
      <c r="G41" s="4" t="s">
        <v>151</v>
      </c>
      <c r="H41" s="4" t="s">
        <v>151</v>
      </c>
      <c r="I41" s="4" t="s">
        <v>151</v>
      </c>
      <c r="J41" s="4" t="s">
        <v>151</v>
      </c>
      <c r="K41" s="4" t="s">
        <v>151</v>
      </c>
      <c r="L41" s="4" t="s">
        <v>151</v>
      </c>
      <c r="M41" s="4" t="s">
        <v>151</v>
      </c>
      <c r="N41" s="4" t="s">
        <v>151</v>
      </c>
      <c r="O41" s="4" t="s">
        <v>151</v>
      </c>
      <c r="P41" s="4" t="s">
        <v>151</v>
      </c>
      <c r="Q41" s="4" t="s">
        <v>151</v>
      </c>
      <c r="R41" s="81"/>
      <c r="S41" s="77"/>
      <c r="T41" s="77"/>
      <c r="U41" s="77"/>
      <c r="W41" s="61"/>
      <c r="X41" s="61"/>
    </row>
    <row r="42" spans="1:24">
      <c r="A42" t="str">
        <f xml:space="preserve"> IF(首頁!$E$7&gt;(ROW(A42)-ROW($A$3)),ROW(A42)-ROW($A$3)+1,"")</f>
        <v/>
      </c>
      <c r="B42" s="4" t="s">
        <v>151</v>
      </c>
      <c r="C42" s="4" t="s">
        <v>151</v>
      </c>
      <c r="D42" s="4" t="s">
        <v>151</v>
      </c>
      <c r="E42" s="4" t="s">
        <v>151</v>
      </c>
      <c r="F42" s="4" t="s">
        <v>151</v>
      </c>
      <c r="G42" s="4" t="s">
        <v>151</v>
      </c>
      <c r="H42" s="4" t="s">
        <v>151</v>
      </c>
      <c r="I42" s="4" t="s">
        <v>151</v>
      </c>
      <c r="J42" s="4" t="s">
        <v>151</v>
      </c>
      <c r="K42" s="4" t="s">
        <v>151</v>
      </c>
      <c r="L42" s="4" t="s">
        <v>151</v>
      </c>
      <c r="M42" s="4" t="s">
        <v>151</v>
      </c>
      <c r="N42" s="4" t="s">
        <v>151</v>
      </c>
      <c r="O42" s="4" t="s">
        <v>151</v>
      </c>
      <c r="P42" s="4" t="s">
        <v>151</v>
      </c>
      <c r="Q42" s="4" t="s">
        <v>151</v>
      </c>
      <c r="R42" s="81"/>
      <c r="S42" s="77"/>
      <c r="T42" s="77"/>
      <c r="U42" s="77"/>
      <c r="W42" s="61"/>
      <c r="X42" s="61"/>
    </row>
    <row r="43" spans="1:24">
      <c r="A43" t="str">
        <f xml:space="preserve"> IF(首頁!$E$7&gt;(ROW(A43)-ROW($A$3)),ROW(A43)-ROW($A$3)+1,"")</f>
        <v/>
      </c>
      <c r="B43" s="4" t="s">
        <v>151</v>
      </c>
      <c r="C43" s="4" t="s">
        <v>151</v>
      </c>
      <c r="D43" s="4" t="s">
        <v>151</v>
      </c>
      <c r="E43" s="4" t="s">
        <v>151</v>
      </c>
      <c r="F43" s="4" t="s">
        <v>151</v>
      </c>
      <c r="G43" s="4" t="s">
        <v>151</v>
      </c>
      <c r="H43" s="4" t="s">
        <v>151</v>
      </c>
      <c r="I43" s="4" t="s">
        <v>151</v>
      </c>
      <c r="J43" s="4" t="s">
        <v>151</v>
      </c>
      <c r="K43" s="4" t="s">
        <v>151</v>
      </c>
      <c r="L43" s="4" t="s">
        <v>151</v>
      </c>
      <c r="M43" s="4" t="s">
        <v>151</v>
      </c>
      <c r="N43" s="4" t="s">
        <v>151</v>
      </c>
      <c r="O43" s="4" t="s">
        <v>151</v>
      </c>
      <c r="P43" s="4" t="s">
        <v>151</v>
      </c>
      <c r="Q43" s="4" t="s">
        <v>151</v>
      </c>
      <c r="R43" s="81"/>
      <c r="S43" s="77"/>
      <c r="T43" s="77"/>
      <c r="U43" s="77"/>
      <c r="W43" s="61"/>
      <c r="X43" s="61"/>
    </row>
    <row r="44" spans="1:24">
      <c r="A44" t="str">
        <f xml:space="preserve"> IF(首頁!$E$7&gt;(ROW(A44)-ROW($A$3)),ROW(A44)-ROW($A$3)+1,"")</f>
        <v/>
      </c>
      <c r="B44" s="4" t="s">
        <v>151</v>
      </c>
      <c r="C44" s="4" t="s">
        <v>151</v>
      </c>
      <c r="D44" s="4" t="s">
        <v>151</v>
      </c>
      <c r="E44" s="4" t="s">
        <v>151</v>
      </c>
      <c r="F44" s="4" t="s">
        <v>151</v>
      </c>
      <c r="G44" s="4" t="s">
        <v>151</v>
      </c>
      <c r="H44" s="4" t="s">
        <v>151</v>
      </c>
      <c r="I44" s="4" t="s">
        <v>151</v>
      </c>
      <c r="J44" s="4" t="s">
        <v>151</v>
      </c>
      <c r="K44" s="4" t="s">
        <v>151</v>
      </c>
      <c r="L44" s="4" t="s">
        <v>151</v>
      </c>
      <c r="M44" s="4" t="s">
        <v>151</v>
      </c>
      <c r="N44" s="4" t="s">
        <v>151</v>
      </c>
      <c r="O44" s="4" t="s">
        <v>151</v>
      </c>
      <c r="P44" s="4" t="s">
        <v>151</v>
      </c>
      <c r="Q44" s="4" t="s">
        <v>151</v>
      </c>
      <c r="R44" s="81"/>
      <c r="S44" s="77"/>
      <c r="T44" s="77"/>
      <c r="U44" s="77"/>
      <c r="W44" s="61"/>
      <c r="X44" s="61"/>
    </row>
    <row r="45" spans="1:24">
      <c r="A45" t="str">
        <f xml:space="preserve"> IF(首頁!$E$7&gt;(ROW(A45)-ROW($A$3)),ROW(A45)-ROW($A$3)+1,"")</f>
        <v/>
      </c>
      <c r="B45" s="4" t="s">
        <v>151</v>
      </c>
      <c r="C45" s="4" t="s">
        <v>151</v>
      </c>
      <c r="D45" s="4" t="s">
        <v>151</v>
      </c>
      <c r="E45" s="4" t="s">
        <v>151</v>
      </c>
      <c r="F45" s="4" t="s">
        <v>151</v>
      </c>
      <c r="G45" s="4" t="s">
        <v>151</v>
      </c>
      <c r="H45" s="4" t="s">
        <v>151</v>
      </c>
      <c r="I45" s="4" t="s">
        <v>151</v>
      </c>
      <c r="J45" s="4" t="s">
        <v>151</v>
      </c>
      <c r="K45" s="4" t="s">
        <v>151</v>
      </c>
      <c r="L45" s="4" t="s">
        <v>151</v>
      </c>
      <c r="M45" s="4" t="s">
        <v>151</v>
      </c>
      <c r="N45" s="4" t="s">
        <v>151</v>
      </c>
      <c r="O45" s="4" t="s">
        <v>151</v>
      </c>
      <c r="P45" s="4" t="s">
        <v>151</v>
      </c>
      <c r="Q45" s="4" t="s">
        <v>151</v>
      </c>
      <c r="R45" s="81"/>
      <c r="S45" s="77"/>
      <c r="T45" s="77"/>
      <c r="U45" s="77"/>
      <c r="W45" s="61"/>
      <c r="X45" s="61"/>
    </row>
    <row r="46" spans="1:24">
      <c r="A46" t="str">
        <f xml:space="preserve"> IF(首頁!$E$7&gt;(ROW(A46)-ROW($A$3)),ROW(A46)-ROW($A$3)+1,"")</f>
        <v/>
      </c>
      <c r="B46" s="4" t="s">
        <v>151</v>
      </c>
      <c r="C46" s="4" t="s">
        <v>151</v>
      </c>
      <c r="D46" s="4" t="s">
        <v>151</v>
      </c>
      <c r="E46" s="4" t="s">
        <v>151</v>
      </c>
      <c r="F46" s="4" t="s">
        <v>151</v>
      </c>
      <c r="G46" s="4" t="s">
        <v>151</v>
      </c>
      <c r="H46" s="4" t="s">
        <v>151</v>
      </c>
      <c r="I46" s="4" t="s">
        <v>151</v>
      </c>
      <c r="J46" s="4" t="s">
        <v>151</v>
      </c>
      <c r="K46" s="4" t="s">
        <v>151</v>
      </c>
      <c r="L46" s="4" t="s">
        <v>151</v>
      </c>
      <c r="M46" s="4" t="s">
        <v>151</v>
      </c>
      <c r="N46" s="4" t="s">
        <v>151</v>
      </c>
      <c r="O46" s="4" t="s">
        <v>151</v>
      </c>
      <c r="P46" s="4" t="s">
        <v>151</v>
      </c>
      <c r="Q46" s="4" t="s">
        <v>151</v>
      </c>
      <c r="R46" s="81"/>
      <c r="S46" s="77"/>
      <c r="T46" s="77"/>
      <c r="U46" s="77"/>
      <c r="W46" s="61"/>
      <c r="X46" s="61"/>
    </row>
    <row r="47" spans="1:24">
      <c r="A47" t="str">
        <f xml:space="preserve"> IF(首頁!$E$7&gt;(ROW(A47)-ROW($A$3)),ROW(A47)-ROW($A$3)+1,"")</f>
        <v/>
      </c>
      <c r="B47" s="4" t="s">
        <v>151</v>
      </c>
      <c r="C47" s="4" t="s">
        <v>151</v>
      </c>
      <c r="D47" s="4" t="s">
        <v>151</v>
      </c>
      <c r="E47" s="4" t="s">
        <v>151</v>
      </c>
      <c r="F47" s="4" t="s">
        <v>151</v>
      </c>
      <c r="G47" s="4" t="s">
        <v>151</v>
      </c>
      <c r="H47" s="4" t="s">
        <v>151</v>
      </c>
      <c r="I47" s="4" t="s">
        <v>151</v>
      </c>
      <c r="J47" s="4" t="s">
        <v>151</v>
      </c>
      <c r="K47" s="4" t="s">
        <v>151</v>
      </c>
      <c r="L47" s="4" t="s">
        <v>151</v>
      </c>
      <c r="M47" s="4" t="s">
        <v>151</v>
      </c>
      <c r="N47" s="4" t="s">
        <v>151</v>
      </c>
      <c r="O47" s="4" t="s">
        <v>151</v>
      </c>
      <c r="P47" s="4" t="s">
        <v>151</v>
      </c>
      <c r="Q47" s="4" t="s">
        <v>151</v>
      </c>
      <c r="R47" s="81"/>
      <c r="S47" s="77"/>
      <c r="T47" s="77"/>
      <c r="U47" s="77"/>
      <c r="W47" s="61"/>
      <c r="X47" s="61"/>
    </row>
    <row r="48" spans="1:24">
      <c r="A48" t="str">
        <f xml:space="preserve"> IF(首頁!$E$7&gt;(ROW(A48)-ROW($A$3)),ROW(A48)-ROW($A$3)+1,"")</f>
        <v/>
      </c>
      <c r="B48" s="4" t="s">
        <v>151</v>
      </c>
      <c r="C48" s="4" t="s">
        <v>151</v>
      </c>
      <c r="D48" s="4" t="s">
        <v>151</v>
      </c>
      <c r="E48" s="4" t="s">
        <v>151</v>
      </c>
      <c r="F48" s="4" t="s">
        <v>151</v>
      </c>
      <c r="G48" s="4" t="s">
        <v>151</v>
      </c>
      <c r="H48" s="4" t="s">
        <v>151</v>
      </c>
      <c r="I48" s="4" t="s">
        <v>151</v>
      </c>
      <c r="J48" s="4" t="s">
        <v>151</v>
      </c>
      <c r="K48" s="4" t="s">
        <v>151</v>
      </c>
      <c r="L48" s="4" t="s">
        <v>151</v>
      </c>
      <c r="M48" s="4" t="s">
        <v>151</v>
      </c>
      <c r="N48" s="4" t="s">
        <v>151</v>
      </c>
      <c r="O48" s="4" t="s">
        <v>151</v>
      </c>
      <c r="P48" s="4" t="s">
        <v>151</v>
      </c>
      <c r="Q48" s="4" t="s">
        <v>151</v>
      </c>
      <c r="R48" s="81"/>
      <c r="S48" s="77"/>
      <c r="T48" s="77"/>
      <c r="U48" s="77"/>
      <c r="W48" s="61"/>
      <c r="X48" s="61"/>
    </row>
    <row r="49" spans="1:24">
      <c r="A49" t="str">
        <f xml:space="preserve"> IF(首頁!$E$7&gt;(ROW(A49)-ROW($A$3)),ROW(A49)-ROW($A$3)+1,"")</f>
        <v/>
      </c>
      <c r="B49" s="4" t="s">
        <v>151</v>
      </c>
      <c r="C49" s="4" t="s">
        <v>151</v>
      </c>
      <c r="D49" s="4" t="s">
        <v>151</v>
      </c>
      <c r="E49" s="4" t="s">
        <v>151</v>
      </c>
      <c r="F49" s="4" t="s">
        <v>151</v>
      </c>
      <c r="G49" s="4" t="s">
        <v>151</v>
      </c>
      <c r="H49" s="4" t="s">
        <v>151</v>
      </c>
      <c r="I49" s="4" t="s">
        <v>151</v>
      </c>
      <c r="J49" s="4" t="s">
        <v>151</v>
      </c>
      <c r="K49" s="4" t="s">
        <v>151</v>
      </c>
      <c r="L49" s="4" t="s">
        <v>151</v>
      </c>
      <c r="M49" s="4" t="s">
        <v>151</v>
      </c>
      <c r="N49" s="4" t="s">
        <v>151</v>
      </c>
      <c r="O49" s="4" t="s">
        <v>151</v>
      </c>
      <c r="P49" s="4" t="s">
        <v>151</v>
      </c>
      <c r="Q49" s="4" t="s">
        <v>151</v>
      </c>
      <c r="R49" s="81"/>
      <c r="S49" s="77"/>
      <c r="T49" s="77"/>
      <c r="U49" s="77"/>
      <c r="W49" s="61"/>
      <c r="X49" s="61"/>
    </row>
    <row r="50" spans="1:24">
      <c r="A50" t="str">
        <f xml:space="preserve"> IF(首頁!$E$7&gt;(ROW(A50)-ROW($A$3)),ROW(A50)-ROW($A$3)+1,"")</f>
        <v/>
      </c>
      <c r="B50" s="4" t="s">
        <v>151</v>
      </c>
      <c r="C50" s="4" t="s">
        <v>151</v>
      </c>
      <c r="D50" s="4" t="s">
        <v>151</v>
      </c>
      <c r="E50" s="4" t="s">
        <v>151</v>
      </c>
      <c r="F50" s="4" t="s">
        <v>151</v>
      </c>
      <c r="G50" s="4" t="s">
        <v>151</v>
      </c>
      <c r="H50" s="4" t="s">
        <v>151</v>
      </c>
      <c r="I50" s="4" t="s">
        <v>151</v>
      </c>
      <c r="J50" s="4" t="s">
        <v>151</v>
      </c>
      <c r="K50" s="4" t="s">
        <v>151</v>
      </c>
      <c r="L50" s="4" t="s">
        <v>151</v>
      </c>
      <c r="M50" s="4" t="s">
        <v>151</v>
      </c>
      <c r="N50" s="4" t="s">
        <v>151</v>
      </c>
      <c r="O50" s="4" t="s">
        <v>151</v>
      </c>
      <c r="P50" s="4" t="s">
        <v>151</v>
      </c>
      <c r="Q50" s="4" t="s">
        <v>151</v>
      </c>
      <c r="R50" s="81"/>
      <c r="S50" s="77"/>
      <c r="T50" s="77"/>
      <c r="U50" s="77"/>
      <c r="W50" s="61"/>
      <c r="X50" s="61"/>
    </row>
    <row r="51" spans="1:24">
      <c r="A51" t="str">
        <f xml:space="preserve"> IF(首頁!$E$7&gt;(ROW(A51)-ROW($A$3)),ROW(A51)-ROW($A$3)+1,"")</f>
        <v/>
      </c>
      <c r="B51" s="4" t="s">
        <v>151</v>
      </c>
      <c r="C51" s="4" t="s">
        <v>151</v>
      </c>
      <c r="D51" s="4" t="s">
        <v>151</v>
      </c>
      <c r="E51" s="4" t="s">
        <v>151</v>
      </c>
      <c r="F51" s="4" t="s">
        <v>151</v>
      </c>
      <c r="G51" s="4" t="s">
        <v>151</v>
      </c>
      <c r="H51" s="4" t="s">
        <v>151</v>
      </c>
      <c r="I51" s="4" t="s">
        <v>151</v>
      </c>
      <c r="J51" s="4" t="s">
        <v>151</v>
      </c>
      <c r="K51" s="4" t="s">
        <v>151</v>
      </c>
      <c r="L51" s="4" t="s">
        <v>151</v>
      </c>
      <c r="M51" s="4" t="s">
        <v>151</v>
      </c>
      <c r="N51" s="4" t="s">
        <v>151</v>
      </c>
      <c r="O51" s="4" t="s">
        <v>151</v>
      </c>
      <c r="P51" s="4" t="s">
        <v>151</v>
      </c>
      <c r="Q51" s="4" t="s">
        <v>151</v>
      </c>
      <c r="R51" s="81"/>
      <c r="S51" s="77"/>
      <c r="T51" s="77"/>
      <c r="U51" s="77"/>
      <c r="W51" s="61"/>
      <c r="X51" s="61"/>
    </row>
    <row r="52" spans="1:24">
      <c r="A52" t="str">
        <f xml:space="preserve"> IF(首頁!$E$7&gt;(ROW(A52)-ROW($A$3)),ROW(A52)-ROW($A$3)+1,"")</f>
        <v/>
      </c>
      <c r="B52" s="4" t="s">
        <v>151</v>
      </c>
      <c r="C52" s="4" t="s">
        <v>151</v>
      </c>
      <c r="D52" s="4" t="s">
        <v>151</v>
      </c>
      <c r="E52" s="4" t="s">
        <v>151</v>
      </c>
      <c r="F52" s="4" t="s">
        <v>151</v>
      </c>
      <c r="G52" s="4" t="s">
        <v>151</v>
      </c>
      <c r="H52" s="4" t="s">
        <v>151</v>
      </c>
      <c r="I52" s="4" t="s">
        <v>151</v>
      </c>
      <c r="J52" s="4" t="s">
        <v>151</v>
      </c>
      <c r="K52" s="4" t="s">
        <v>151</v>
      </c>
      <c r="L52" s="4" t="s">
        <v>151</v>
      </c>
      <c r="M52" s="4" t="s">
        <v>151</v>
      </c>
      <c r="N52" s="4" t="s">
        <v>151</v>
      </c>
      <c r="O52" s="4" t="s">
        <v>151</v>
      </c>
      <c r="P52" s="4" t="s">
        <v>151</v>
      </c>
      <c r="Q52" s="4" t="s">
        <v>151</v>
      </c>
      <c r="R52" s="81"/>
      <c r="S52" s="77"/>
      <c r="T52" s="77"/>
      <c r="U52" s="77"/>
      <c r="W52" s="61"/>
      <c r="X52" s="61"/>
    </row>
    <row r="53" spans="1:24">
      <c r="A53" t="str">
        <f xml:space="preserve"> IF(首頁!$E$7&gt;(ROW(A53)-ROW($A$3)),ROW(A53)-ROW($A$3)+1,"")</f>
        <v/>
      </c>
      <c r="B53" s="4" t="s">
        <v>151</v>
      </c>
      <c r="C53" s="4" t="s">
        <v>151</v>
      </c>
      <c r="D53" s="4" t="s">
        <v>151</v>
      </c>
      <c r="E53" s="4" t="s">
        <v>151</v>
      </c>
      <c r="F53" s="4" t="s">
        <v>151</v>
      </c>
      <c r="G53" s="4" t="s">
        <v>151</v>
      </c>
      <c r="H53" s="4" t="s">
        <v>151</v>
      </c>
      <c r="I53" s="4" t="s">
        <v>151</v>
      </c>
      <c r="J53" s="4" t="s">
        <v>151</v>
      </c>
      <c r="K53" s="4" t="s">
        <v>151</v>
      </c>
      <c r="L53" s="4" t="s">
        <v>151</v>
      </c>
      <c r="M53" s="4" t="s">
        <v>151</v>
      </c>
      <c r="N53" s="4" t="s">
        <v>151</v>
      </c>
      <c r="O53" s="4" t="s">
        <v>151</v>
      </c>
      <c r="P53" s="4" t="s">
        <v>151</v>
      </c>
      <c r="Q53" s="4" t="s">
        <v>151</v>
      </c>
      <c r="R53" s="81"/>
      <c r="S53" s="77"/>
      <c r="T53" s="77"/>
      <c r="U53" s="77"/>
      <c r="W53" s="61"/>
      <c r="X53" s="61"/>
    </row>
    <row r="54" spans="1:24">
      <c r="A54" t="str">
        <f xml:space="preserve"> IF(首頁!$E$7&gt;(ROW(A54)-ROW($A$3)),ROW(A54)-ROW($A$3)+1,"")</f>
        <v/>
      </c>
      <c r="B54" s="4" t="s">
        <v>151</v>
      </c>
      <c r="C54" s="4" t="s">
        <v>151</v>
      </c>
      <c r="D54" s="4" t="s">
        <v>151</v>
      </c>
      <c r="E54" s="4" t="s">
        <v>151</v>
      </c>
      <c r="F54" s="4" t="s">
        <v>151</v>
      </c>
      <c r="G54" s="4" t="s">
        <v>151</v>
      </c>
      <c r="H54" s="4" t="s">
        <v>151</v>
      </c>
      <c r="I54" s="4" t="s">
        <v>151</v>
      </c>
      <c r="J54" s="4" t="s">
        <v>151</v>
      </c>
      <c r="K54" s="4" t="s">
        <v>151</v>
      </c>
      <c r="L54" s="4" t="s">
        <v>151</v>
      </c>
      <c r="M54" s="4" t="s">
        <v>151</v>
      </c>
      <c r="N54" s="4" t="s">
        <v>151</v>
      </c>
      <c r="O54" s="4" t="s">
        <v>151</v>
      </c>
      <c r="P54" s="4" t="s">
        <v>151</v>
      </c>
      <c r="Q54" s="4" t="s">
        <v>151</v>
      </c>
      <c r="R54" s="81"/>
      <c r="S54" s="77"/>
      <c r="T54" s="77"/>
      <c r="U54" s="77"/>
      <c r="W54" s="61"/>
      <c r="X54" s="61"/>
    </row>
    <row r="55" spans="1:24">
      <c r="A55" t="str">
        <f xml:space="preserve"> IF(首頁!$E$7&gt;(ROW(A55)-ROW($A$3)),ROW(A55)-ROW($A$3)+1,"")</f>
        <v/>
      </c>
      <c r="B55" s="4" t="s">
        <v>151</v>
      </c>
      <c r="C55" s="4" t="s">
        <v>151</v>
      </c>
      <c r="D55" s="4" t="s">
        <v>151</v>
      </c>
      <c r="E55" s="4" t="s">
        <v>151</v>
      </c>
      <c r="F55" s="4" t="s">
        <v>151</v>
      </c>
      <c r="G55" s="4" t="s">
        <v>151</v>
      </c>
      <c r="H55" s="4" t="s">
        <v>151</v>
      </c>
      <c r="I55" s="4" t="s">
        <v>151</v>
      </c>
      <c r="J55" s="4" t="s">
        <v>151</v>
      </c>
      <c r="K55" s="4" t="s">
        <v>151</v>
      </c>
      <c r="L55" s="4" t="s">
        <v>151</v>
      </c>
      <c r="M55" s="4" t="s">
        <v>151</v>
      </c>
      <c r="N55" s="4" t="s">
        <v>151</v>
      </c>
      <c r="O55" s="4" t="s">
        <v>151</v>
      </c>
      <c r="P55" s="4" t="s">
        <v>151</v>
      </c>
      <c r="Q55" s="4" t="s">
        <v>151</v>
      </c>
      <c r="R55" s="81"/>
      <c r="S55" s="77"/>
      <c r="T55" s="77"/>
      <c r="U55" s="77"/>
      <c r="W55" s="61"/>
      <c r="X55" s="61"/>
    </row>
    <row r="56" spans="1:24">
      <c r="A56" t="str">
        <f xml:space="preserve"> IF(首頁!$E$7&gt;(ROW(A56)-ROW($A$3)),ROW(A56)-ROW($A$3)+1,"")</f>
        <v/>
      </c>
      <c r="B56" s="4" t="s">
        <v>151</v>
      </c>
      <c r="C56" s="4" t="s">
        <v>151</v>
      </c>
      <c r="D56" s="4" t="s">
        <v>151</v>
      </c>
      <c r="E56" s="4" t="s">
        <v>151</v>
      </c>
      <c r="F56" s="4" t="s">
        <v>151</v>
      </c>
      <c r="G56" s="4" t="s">
        <v>151</v>
      </c>
      <c r="H56" s="4" t="s">
        <v>151</v>
      </c>
      <c r="I56" s="4" t="s">
        <v>151</v>
      </c>
      <c r="J56" s="4" t="s">
        <v>151</v>
      </c>
      <c r="K56" s="4" t="s">
        <v>151</v>
      </c>
      <c r="L56" s="4" t="s">
        <v>151</v>
      </c>
      <c r="M56" s="4" t="s">
        <v>151</v>
      </c>
      <c r="N56" s="4" t="s">
        <v>151</v>
      </c>
      <c r="O56" s="4" t="s">
        <v>151</v>
      </c>
      <c r="P56" s="4" t="s">
        <v>151</v>
      </c>
      <c r="Q56" s="4" t="s">
        <v>151</v>
      </c>
      <c r="R56" s="81"/>
      <c r="S56" s="77"/>
      <c r="T56" s="77"/>
      <c r="U56" s="77"/>
      <c r="W56" s="61"/>
      <c r="X56" s="61"/>
    </row>
    <row r="57" spans="1:24">
      <c r="A57" t="str">
        <f xml:space="preserve"> IF(首頁!$E$7&gt;(ROW(A57)-ROW($A$3)),ROW(A57)-ROW($A$3)+1,"")</f>
        <v/>
      </c>
      <c r="B57" s="4" t="s">
        <v>151</v>
      </c>
      <c r="C57" s="4" t="s">
        <v>151</v>
      </c>
      <c r="D57" s="4" t="s">
        <v>151</v>
      </c>
      <c r="E57" s="4" t="s">
        <v>151</v>
      </c>
      <c r="F57" s="4" t="s">
        <v>151</v>
      </c>
      <c r="G57" s="4" t="s">
        <v>151</v>
      </c>
      <c r="H57" s="4" t="s">
        <v>151</v>
      </c>
      <c r="I57" s="4" t="s">
        <v>151</v>
      </c>
      <c r="J57" s="4" t="s">
        <v>151</v>
      </c>
      <c r="K57" s="4" t="s">
        <v>151</v>
      </c>
      <c r="L57" s="4" t="s">
        <v>151</v>
      </c>
      <c r="M57" s="4" t="s">
        <v>151</v>
      </c>
      <c r="N57" s="4" t="s">
        <v>151</v>
      </c>
      <c r="O57" s="4" t="s">
        <v>151</v>
      </c>
      <c r="P57" s="4" t="s">
        <v>151</v>
      </c>
      <c r="Q57" s="4" t="s">
        <v>151</v>
      </c>
      <c r="R57" s="81"/>
      <c r="S57" s="77"/>
      <c r="T57" s="77"/>
      <c r="U57" s="77"/>
      <c r="W57" s="61"/>
      <c r="X57" s="61"/>
    </row>
    <row r="58" spans="1:24">
      <c r="A58" t="str">
        <f xml:space="preserve"> IF(首頁!$E$7&gt;(ROW(A58)-ROW($A$3)),ROW(A58)-ROW($A$3)+1,"")</f>
        <v/>
      </c>
      <c r="B58" s="4" t="s">
        <v>151</v>
      </c>
      <c r="C58" s="4" t="s">
        <v>151</v>
      </c>
      <c r="D58" s="4" t="s">
        <v>151</v>
      </c>
      <c r="E58" s="4" t="s">
        <v>151</v>
      </c>
      <c r="F58" s="4" t="s">
        <v>151</v>
      </c>
      <c r="G58" s="4" t="s">
        <v>151</v>
      </c>
      <c r="H58" s="4" t="s">
        <v>151</v>
      </c>
      <c r="I58" s="4" t="s">
        <v>151</v>
      </c>
      <c r="J58" s="4" t="s">
        <v>151</v>
      </c>
      <c r="K58" s="4" t="s">
        <v>151</v>
      </c>
      <c r="L58" s="4" t="s">
        <v>151</v>
      </c>
      <c r="M58" s="4" t="s">
        <v>151</v>
      </c>
      <c r="N58" s="4" t="s">
        <v>151</v>
      </c>
      <c r="O58" s="4" t="s">
        <v>151</v>
      </c>
      <c r="P58" s="4" t="s">
        <v>151</v>
      </c>
      <c r="Q58" s="4" t="s">
        <v>151</v>
      </c>
      <c r="R58" s="81"/>
      <c r="S58" s="77"/>
      <c r="T58" s="77"/>
      <c r="U58" s="77"/>
      <c r="W58" s="61"/>
      <c r="X58" s="61"/>
    </row>
    <row r="59" spans="1:24">
      <c r="A59" t="str">
        <f xml:space="preserve"> IF(首頁!$E$7&gt;(ROW(A59)-ROW($A$3)),ROW(A59)-ROW($A$3)+1,"")</f>
        <v/>
      </c>
      <c r="B59" s="4" t="s">
        <v>151</v>
      </c>
      <c r="C59" s="4" t="s">
        <v>151</v>
      </c>
      <c r="D59" s="4" t="s">
        <v>151</v>
      </c>
      <c r="E59" s="4" t="s">
        <v>151</v>
      </c>
      <c r="F59" s="4" t="s">
        <v>151</v>
      </c>
      <c r="G59" s="4" t="s">
        <v>151</v>
      </c>
      <c r="H59" s="4" t="s">
        <v>151</v>
      </c>
      <c r="I59" s="4" t="s">
        <v>151</v>
      </c>
      <c r="J59" s="4" t="s">
        <v>151</v>
      </c>
      <c r="K59" s="4" t="s">
        <v>151</v>
      </c>
      <c r="L59" s="4" t="s">
        <v>151</v>
      </c>
      <c r="M59" s="4" t="s">
        <v>151</v>
      </c>
      <c r="N59" s="4" t="s">
        <v>151</v>
      </c>
      <c r="O59" s="4" t="s">
        <v>151</v>
      </c>
      <c r="P59" s="4" t="s">
        <v>151</v>
      </c>
      <c r="Q59" s="4" t="s">
        <v>151</v>
      </c>
      <c r="R59" s="81"/>
      <c r="S59" s="77"/>
      <c r="T59" s="77"/>
      <c r="U59" s="77"/>
      <c r="W59" s="61"/>
      <c r="X59" s="61"/>
    </row>
    <row r="60" spans="1:24">
      <c r="A60" t="str">
        <f xml:space="preserve"> IF(首頁!$E$7&gt;(ROW(A60)-ROW($A$3)),ROW(A60)-ROW($A$3)+1,"")</f>
        <v/>
      </c>
      <c r="B60" s="4" t="s">
        <v>151</v>
      </c>
      <c r="C60" s="4" t="s">
        <v>151</v>
      </c>
      <c r="D60" s="4" t="s">
        <v>151</v>
      </c>
      <c r="E60" s="4" t="s">
        <v>151</v>
      </c>
      <c r="F60" s="4" t="s">
        <v>151</v>
      </c>
      <c r="G60" s="4" t="s">
        <v>151</v>
      </c>
      <c r="H60" s="4" t="s">
        <v>151</v>
      </c>
      <c r="I60" s="4" t="s">
        <v>151</v>
      </c>
      <c r="J60" s="4" t="s">
        <v>151</v>
      </c>
      <c r="K60" s="4" t="s">
        <v>151</v>
      </c>
      <c r="L60" s="4" t="s">
        <v>151</v>
      </c>
      <c r="M60" s="4" t="s">
        <v>151</v>
      </c>
      <c r="N60" s="4" t="s">
        <v>151</v>
      </c>
      <c r="O60" s="4" t="s">
        <v>151</v>
      </c>
      <c r="P60" s="4" t="s">
        <v>151</v>
      </c>
      <c r="Q60" s="4" t="s">
        <v>151</v>
      </c>
      <c r="R60" s="81"/>
      <c r="S60" s="77"/>
      <c r="T60" s="77"/>
      <c r="U60" s="77"/>
      <c r="W60" s="61"/>
      <c r="X60" s="61"/>
    </row>
    <row r="61" spans="1:24">
      <c r="A61" t="str">
        <f xml:space="preserve"> IF(首頁!$E$7&gt;(ROW(A61)-ROW($A$3)),ROW(A61)-ROW($A$3)+1,"")</f>
        <v/>
      </c>
      <c r="B61" s="4" t="s">
        <v>151</v>
      </c>
      <c r="C61" s="4" t="s">
        <v>151</v>
      </c>
      <c r="D61" s="4" t="s">
        <v>151</v>
      </c>
      <c r="E61" s="4" t="s">
        <v>151</v>
      </c>
      <c r="F61" s="4" t="s">
        <v>151</v>
      </c>
      <c r="G61" s="4" t="s">
        <v>151</v>
      </c>
      <c r="H61" s="4" t="s">
        <v>151</v>
      </c>
      <c r="I61" s="4" t="s">
        <v>151</v>
      </c>
      <c r="J61" s="4" t="s">
        <v>151</v>
      </c>
      <c r="K61" s="4" t="s">
        <v>151</v>
      </c>
      <c r="L61" s="4" t="s">
        <v>151</v>
      </c>
      <c r="M61" s="4" t="s">
        <v>151</v>
      </c>
      <c r="N61" s="4" t="s">
        <v>151</v>
      </c>
      <c r="O61" s="4" t="s">
        <v>151</v>
      </c>
      <c r="P61" s="4" t="s">
        <v>151</v>
      </c>
      <c r="Q61" s="4" t="s">
        <v>151</v>
      </c>
      <c r="R61" s="81"/>
      <c r="S61" s="77"/>
      <c r="T61" s="77"/>
      <c r="U61" s="77"/>
      <c r="W61" s="61"/>
      <c r="X61" s="61"/>
    </row>
    <row r="62" spans="1:24">
      <c r="A62" t="str">
        <f xml:space="preserve"> IF(首頁!$E$7&gt;(ROW(A62)-ROW($A$3)),ROW(A62)-ROW($A$3)+1,"")</f>
        <v/>
      </c>
      <c r="B62" s="4" t="s">
        <v>151</v>
      </c>
      <c r="C62" s="4" t="s">
        <v>151</v>
      </c>
      <c r="D62" s="4" t="s">
        <v>151</v>
      </c>
      <c r="E62" s="4" t="s">
        <v>151</v>
      </c>
      <c r="F62" s="4" t="s">
        <v>151</v>
      </c>
      <c r="G62" s="4" t="s">
        <v>151</v>
      </c>
      <c r="H62" s="4" t="s">
        <v>151</v>
      </c>
      <c r="I62" s="82" t="s">
        <v>151</v>
      </c>
      <c r="J62" s="82" t="s">
        <v>151</v>
      </c>
      <c r="K62" s="82" t="s">
        <v>151</v>
      </c>
      <c r="L62" s="82" t="s">
        <v>151</v>
      </c>
      <c r="M62" s="4" t="s">
        <v>151</v>
      </c>
      <c r="N62" s="4" t="s">
        <v>151</v>
      </c>
      <c r="O62" s="4" t="s">
        <v>151</v>
      </c>
      <c r="P62" s="4" t="s">
        <v>151</v>
      </c>
      <c r="Q62" s="4" t="s">
        <v>151</v>
      </c>
      <c r="R62" s="81"/>
      <c r="S62" s="77"/>
      <c r="T62" s="77"/>
      <c r="U62" s="77"/>
      <c r="W62" s="61"/>
      <c r="X62" s="61"/>
    </row>
    <row r="63" spans="1:24">
      <c r="A63" t="str">
        <f xml:space="preserve"> IF(首頁!$E$7&gt;(ROW(A63)-ROW($A$3)),ROW(A63)-ROW($A$3)+1,"")</f>
        <v/>
      </c>
      <c r="B63" s="4" t="s">
        <v>151</v>
      </c>
      <c r="C63" s="4" t="s">
        <v>151</v>
      </c>
      <c r="D63" s="4" t="s">
        <v>151</v>
      </c>
      <c r="E63" s="4" t="s">
        <v>151</v>
      </c>
      <c r="F63" s="4" t="s">
        <v>151</v>
      </c>
      <c r="G63" s="4" t="s">
        <v>151</v>
      </c>
      <c r="H63" s="4" t="s">
        <v>151</v>
      </c>
      <c r="I63" s="4" t="s">
        <v>151</v>
      </c>
      <c r="J63" s="4" t="s">
        <v>151</v>
      </c>
      <c r="K63" s="4" t="s">
        <v>151</v>
      </c>
      <c r="L63" s="4" t="s">
        <v>151</v>
      </c>
      <c r="M63" s="4" t="s">
        <v>151</v>
      </c>
      <c r="N63" s="4" t="s">
        <v>151</v>
      </c>
      <c r="O63" s="4" t="s">
        <v>151</v>
      </c>
      <c r="P63" s="4" t="s">
        <v>151</v>
      </c>
      <c r="Q63" s="81"/>
      <c r="R63" s="77"/>
      <c r="S63" s="77"/>
      <c r="T63" s="77"/>
      <c r="U63" s="77"/>
      <c r="W63" s="61"/>
      <c r="X63" s="61"/>
    </row>
    <row r="64" spans="1:24">
      <c r="A64" t="str">
        <f xml:space="preserve"> IF(首頁!$E$7&gt;(ROW(A64)-ROW($A$3)),ROW(A64)-ROW($A$3)+1,"")</f>
        <v/>
      </c>
      <c r="B64" s="4" t="s">
        <v>151</v>
      </c>
      <c r="C64" s="4" t="s">
        <v>151</v>
      </c>
      <c r="D64" s="4" t="s">
        <v>151</v>
      </c>
      <c r="E64" s="4" t="s">
        <v>151</v>
      </c>
      <c r="F64" s="4" t="s">
        <v>151</v>
      </c>
      <c r="G64" s="4" t="s">
        <v>151</v>
      </c>
      <c r="H64" s="4" t="s">
        <v>151</v>
      </c>
      <c r="I64" s="4" t="s">
        <v>151</v>
      </c>
      <c r="J64" s="4" t="s">
        <v>151</v>
      </c>
      <c r="K64" s="4" t="s">
        <v>151</v>
      </c>
      <c r="L64" s="4" t="s">
        <v>151</v>
      </c>
      <c r="M64" s="4" t="s">
        <v>151</v>
      </c>
      <c r="N64" s="4" t="s">
        <v>151</v>
      </c>
      <c r="O64" s="4" t="s">
        <v>151</v>
      </c>
      <c r="P64" s="4" t="s">
        <v>151</v>
      </c>
      <c r="Q64" s="81"/>
      <c r="R64" s="77"/>
      <c r="S64" s="77"/>
      <c r="T64" s="77"/>
      <c r="U64" s="77"/>
      <c r="W64" s="61"/>
      <c r="X64" s="61"/>
    </row>
    <row r="65" spans="1:24">
      <c r="A65" t="str">
        <f xml:space="preserve"> IF(首頁!$E$7&gt;(ROW(A65)-ROW($A$3)),ROW(A65)-ROW($A$3)+1,"")</f>
        <v/>
      </c>
      <c r="B65" s="4" t="s">
        <v>151</v>
      </c>
      <c r="C65" s="4" t="s">
        <v>151</v>
      </c>
      <c r="D65" s="4" t="s">
        <v>151</v>
      </c>
      <c r="E65" s="4" t="s">
        <v>151</v>
      </c>
      <c r="F65" s="4" t="s">
        <v>151</v>
      </c>
      <c r="G65" s="4" t="s">
        <v>151</v>
      </c>
      <c r="H65" s="4" t="s">
        <v>151</v>
      </c>
      <c r="I65" s="4" t="s">
        <v>151</v>
      </c>
      <c r="J65" s="4" t="s">
        <v>151</v>
      </c>
      <c r="K65" s="4" t="s">
        <v>151</v>
      </c>
      <c r="L65" s="4" t="s">
        <v>151</v>
      </c>
      <c r="M65" s="4" t="s">
        <v>151</v>
      </c>
      <c r="N65" s="4" t="s">
        <v>151</v>
      </c>
      <c r="O65" s="4" t="s">
        <v>151</v>
      </c>
      <c r="P65" s="4" t="s">
        <v>151</v>
      </c>
      <c r="Q65" s="81"/>
      <c r="R65" s="77"/>
      <c r="S65" s="77"/>
      <c r="T65" s="77"/>
      <c r="U65" s="77"/>
      <c r="W65" s="61"/>
      <c r="X65" s="61"/>
    </row>
    <row r="66" spans="1:24">
      <c r="A66" t="str">
        <f xml:space="preserve"> IF(首頁!$E$7&gt;(ROW(A66)-ROW($A$3)),ROW(A66)-ROW($A$3)+1,"")</f>
        <v/>
      </c>
      <c r="B66" s="4" t="s">
        <v>151</v>
      </c>
      <c r="C66" s="4" t="s">
        <v>151</v>
      </c>
      <c r="D66" s="4" t="s">
        <v>151</v>
      </c>
      <c r="E66" s="4" t="s">
        <v>151</v>
      </c>
      <c r="F66" s="4" t="s">
        <v>151</v>
      </c>
      <c r="G66" s="4" t="s">
        <v>151</v>
      </c>
      <c r="H66" s="4" t="s">
        <v>151</v>
      </c>
      <c r="I66" s="4" t="s">
        <v>151</v>
      </c>
      <c r="J66" s="4" t="s">
        <v>151</v>
      </c>
      <c r="K66" s="4" t="s">
        <v>151</v>
      </c>
      <c r="L66" s="4" t="s">
        <v>151</v>
      </c>
      <c r="M66" s="4" t="s">
        <v>151</v>
      </c>
      <c r="N66" s="4" t="s">
        <v>151</v>
      </c>
      <c r="O66" s="4" t="s">
        <v>151</v>
      </c>
      <c r="P66" s="4" t="s">
        <v>151</v>
      </c>
      <c r="Q66" s="81"/>
      <c r="R66" s="77"/>
      <c r="S66" s="77"/>
      <c r="T66" s="77"/>
      <c r="U66" s="77"/>
      <c r="W66" s="61"/>
      <c r="X66" s="61"/>
    </row>
    <row r="67" spans="1:24">
      <c r="A67" t="str">
        <f xml:space="preserve"> IF(首頁!$E$7&gt;(ROW(A67)-ROW($A$3)),ROW(A67)-ROW($A$3)+1,"")</f>
        <v/>
      </c>
      <c r="B67" s="4" t="s">
        <v>151</v>
      </c>
      <c r="C67" s="4" t="s">
        <v>151</v>
      </c>
      <c r="D67" s="4" t="s">
        <v>151</v>
      </c>
      <c r="E67" s="4" t="s">
        <v>151</v>
      </c>
      <c r="F67" s="4" t="s">
        <v>151</v>
      </c>
      <c r="G67" s="4" t="s">
        <v>151</v>
      </c>
      <c r="H67" s="4" t="s">
        <v>151</v>
      </c>
      <c r="I67" s="4" t="s">
        <v>151</v>
      </c>
      <c r="J67" s="4" t="s">
        <v>151</v>
      </c>
      <c r="K67" s="4" t="s">
        <v>151</v>
      </c>
      <c r="L67" s="4" t="s">
        <v>151</v>
      </c>
      <c r="M67" s="4" t="s">
        <v>151</v>
      </c>
      <c r="N67" s="4" t="s">
        <v>151</v>
      </c>
      <c r="O67" s="4" t="s">
        <v>151</v>
      </c>
      <c r="P67" s="4" t="s">
        <v>151</v>
      </c>
      <c r="Q67" s="81"/>
      <c r="R67" s="77"/>
      <c r="S67" s="77"/>
      <c r="T67" s="77"/>
      <c r="U67" s="77"/>
      <c r="W67" s="61"/>
      <c r="X67" s="61"/>
    </row>
    <row r="68" spans="1:24">
      <c r="A68" t="str">
        <f xml:space="preserve"> IF(首頁!$E$7&gt;(ROW(A68)-ROW($A$3)),ROW(A68)-ROW($A$3)+1,"")</f>
        <v/>
      </c>
      <c r="B68" s="4" t="s">
        <v>151</v>
      </c>
      <c r="C68" s="4" t="s">
        <v>151</v>
      </c>
      <c r="D68" s="4" t="s">
        <v>151</v>
      </c>
      <c r="E68" s="4" t="s">
        <v>151</v>
      </c>
      <c r="F68" s="4" t="s">
        <v>151</v>
      </c>
      <c r="G68" s="4" t="s">
        <v>151</v>
      </c>
      <c r="H68" s="4" t="s">
        <v>151</v>
      </c>
      <c r="I68" s="4" t="s">
        <v>151</v>
      </c>
      <c r="J68" s="4" t="s">
        <v>151</v>
      </c>
      <c r="K68" s="4" t="s">
        <v>151</v>
      </c>
      <c r="L68" s="4" t="s">
        <v>151</v>
      </c>
      <c r="M68" s="4" t="s">
        <v>151</v>
      </c>
      <c r="N68" s="4" t="s">
        <v>151</v>
      </c>
      <c r="O68" s="4" t="s">
        <v>151</v>
      </c>
      <c r="P68" s="4" t="s">
        <v>151</v>
      </c>
      <c r="Q68" s="81"/>
      <c r="R68" s="77"/>
      <c r="S68" s="77"/>
      <c r="T68" s="77"/>
      <c r="U68" s="77"/>
      <c r="W68" s="61"/>
      <c r="X68" s="61"/>
    </row>
    <row r="69" spans="1:24">
      <c r="A69" t="str">
        <f xml:space="preserve"> IF(首頁!$E$7&gt;(ROW(A69)-ROW($A$3)),ROW(A69)-ROW($A$3)+1,"")</f>
        <v/>
      </c>
      <c r="B69" s="4" t="s">
        <v>151</v>
      </c>
      <c r="C69" s="4" t="s">
        <v>151</v>
      </c>
      <c r="D69" s="4" t="s">
        <v>151</v>
      </c>
      <c r="E69" s="4" t="s">
        <v>151</v>
      </c>
      <c r="F69" s="4" t="s">
        <v>151</v>
      </c>
      <c r="G69" s="4" t="s">
        <v>151</v>
      </c>
      <c r="H69" s="4" t="s">
        <v>151</v>
      </c>
      <c r="I69" s="4" t="s">
        <v>151</v>
      </c>
      <c r="J69" s="4" t="s">
        <v>151</v>
      </c>
      <c r="K69" s="4" t="s">
        <v>151</v>
      </c>
      <c r="L69" s="4" t="s">
        <v>151</v>
      </c>
      <c r="M69" s="4" t="s">
        <v>151</v>
      </c>
      <c r="N69" s="4" t="s">
        <v>151</v>
      </c>
      <c r="O69" s="4" t="s">
        <v>151</v>
      </c>
      <c r="P69" s="4" t="s">
        <v>151</v>
      </c>
      <c r="Q69" s="81"/>
      <c r="R69" s="77"/>
      <c r="S69" s="77"/>
      <c r="T69" s="77"/>
      <c r="U69" s="77"/>
      <c r="W69" s="61"/>
      <c r="X69" s="61"/>
    </row>
    <row r="70" spans="1:24">
      <c r="A70" t="str">
        <f xml:space="preserve"> IF(首頁!$E$7&gt;(ROW(A70)-ROW($A$3)),ROW(A70)-ROW($A$3)+1,"")</f>
        <v/>
      </c>
      <c r="B70" s="4" t="s">
        <v>151</v>
      </c>
      <c r="C70" s="4" t="s">
        <v>151</v>
      </c>
      <c r="D70" s="4" t="s">
        <v>151</v>
      </c>
      <c r="E70" s="4" t="s">
        <v>151</v>
      </c>
      <c r="F70" s="4" t="s">
        <v>151</v>
      </c>
      <c r="G70" s="4" t="s">
        <v>151</v>
      </c>
      <c r="H70" s="4" t="s">
        <v>151</v>
      </c>
      <c r="I70" s="4" t="s">
        <v>151</v>
      </c>
      <c r="J70" s="4" t="s">
        <v>151</v>
      </c>
      <c r="K70" s="4" t="s">
        <v>151</v>
      </c>
      <c r="L70" s="4" t="s">
        <v>151</v>
      </c>
      <c r="M70" s="4" t="s">
        <v>151</v>
      </c>
      <c r="N70" s="4" t="s">
        <v>151</v>
      </c>
      <c r="O70" s="4" t="s">
        <v>151</v>
      </c>
      <c r="P70" s="4" t="s">
        <v>151</v>
      </c>
      <c r="Q70" s="81"/>
      <c r="R70" s="77"/>
      <c r="S70" s="77"/>
      <c r="T70" s="77"/>
      <c r="U70" s="77"/>
      <c r="W70" s="61"/>
      <c r="X70" s="61"/>
    </row>
    <row r="71" spans="1:24">
      <c r="A71" t="str">
        <f xml:space="preserve"> IF(首頁!$E$7&gt;(ROW(A71)-ROW($A$3)),ROW(A71)-ROW($A$3)+1,"")</f>
        <v/>
      </c>
      <c r="B71" s="4" t="s">
        <v>151</v>
      </c>
      <c r="C71" s="4" t="s">
        <v>151</v>
      </c>
      <c r="D71" s="4" t="s">
        <v>151</v>
      </c>
      <c r="E71" s="4" t="s">
        <v>151</v>
      </c>
      <c r="F71" s="4" t="s">
        <v>151</v>
      </c>
      <c r="G71" s="4" t="s">
        <v>151</v>
      </c>
      <c r="H71" s="4" t="s">
        <v>151</v>
      </c>
      <c r="I71" s="4" t="s">
        <v>151</v>
      </c>
      <c r="J71" s="4" t="s">
        <v>151</v>
      </c>
      <c r="K71" s="4" t="s">
        <v>151</v>
      </c>
      <c r="L71" s="4" t="s">
        <v>151</v>
      </c>
      <c r="M71" s="4" t="s">
        <v>151</v>
      </c>
      <c r="N71" s="4" t="s">
        <v>151</v>
      </c>
      <c r="O71" s="4" t="s">
        <v>151</v>
      </c>
      <c r="P71" s="4" t="s">
        <v>151</v>
      </c>
      <c r="Q71" s="81"/>
      <c r="R71" s="77"/>
      <c r="S71" s="77"/>
      <c r="T71" s="77"/>
      <c r="U71" s="77"/>
      <c r="W71" s="61"/>
      <c r="X71" s="61"/>
    </row>
    <row r="72" spans="1:24">
      <c r="A72" t="str">
        <f xml:space="preserve"> IF(首頁!$E$7&gt;(ROW(A72)-ROW($A$3)),ROW(A72)-ROW($A$3)+1,"")</f>
        <v/>
      </c>
      <c r="B72" s="4" t="s">
        <v>151</v>
      </c>
      <c r="C72" s="4" t="s">
        <v>151</v>
      </c>
      <c r="D72" s="4" t="s">
        <v>151</v>
      </c>
      <c r="E72" s="4" t="s">
        <v>151</v>
      </c>
      <c r="F72" s="4" t="s">
        <v>151</v>
      </c>
      <c r="G72" s="4" t="s">
        <v>151</v>
      </c>
      <c r="H72" s="4" t="s">
        <v>151</v>
      </c>
      <c r="I72" s="4" t="s">
        <v>151</v>
      </c>
      <c r="J72" s="4" t="s">
        <v>151</v>
      </c>
      <c r="K72" s="4" t="s">
        <v>151</v>
      </c>
      <c r="L72" s="4" t="s">
        <v>151</v>
      </c>
      <c r="M72" s="4" t="s">
        <v>151</v>
      </c>
      <c r="N72" s="4" t="s">
        <v>151</v>
      </c>
      <c r="O72" s="4" t="s">
        <v>151</v>
      </c>
      <c r="P72" s="4" t="s">
        <v>151</v>
      </c>
      <c r="Q72" s="81"/>
      <c r="R72" s="77"/>
      <c r="S72" s="77"/>
      <c r="T72" s="77"/>
      <c r="U72" s="77"/>
      <c r="W72" s="61"/>
      <c r="X72" s="61"/>
    </row>
    <row r="73" spans="1:24">
      <c r="A73" t="str">
        <f xml:space="preserve"> IF(首頁!$E$7&gt;(ROW(A73)-ROW($A$3)),ROW(A73)-ROW($A$3)+1,"")</f>
        <v/>
      </c>
      <c r="B73" s="4" t="s">
        <v>151</v>
      </c>
      <c r="C73" s="4" t="s">
        <v>151</v>
      </c>
      <c r="D73" s="4" t="s">
        <v>151</v>
      </c>
      <c r="E73" s="4" t="s">
        <v>151</v>
      </c>
      <c r="F73" s="4" t="s">
        <v>151</v>
      </c>
      <c r="G73" s="4" t="s">
        <v>151</v>
      </c>
      <c r="H73" s="4" t="s">
        <v>151</v>
      </c>
      <c r="I73" s="4" t="s">
        <v>151</v>
      </c>
      <c r="J73" s="4" t="s">
        <v>151</v>
      </c>
      <c r="K73" s="4" t="s">
        <v>151</v>
      </c>
      <c r="L73" s="4" t="s">
        <v>151</v>
      </c>
      <c r="M73" s="4" t="s">
        <v>151</v>
      </c>
      <c r="N73" s="4" t="s">
        <v>151</v>
      </c>
      <c r="O73" s="4" t="s">
        <v>151</v>
      </c>
      <c r="P73" s="4" t="s">
        <v>151</v>
      </c>
      <c r="Q73" s="81"/>
      <c r="R73" s="77"/>
      <c r="S73" s="77"/>
      <c r="T73" s="77"/>
      <c r="U73" s="77"/>
      <c r="W73" s="61"/>
      <c r="X73" s="61"/>
    </row>
    <row r="74" spans="1:24">
      <c r="A74" t="str">
        <f xml:space="preserve"> IF(首頁!$E$7&gt;(ROW(A74)-ROW($A$3)),ROW(A74)-ROW($A$3)+1,"")</f>
        <v/>
      </c>
      <c r="B74" s="4" t="s">
        <v>151</v>
      </c>
      <c r="C74" s="4" t="s">
        <v>151</v>
      </c>
      <c r="D74" s="4" t="s">
        <v>151</v>
      </c>
      <c r="E74" s="4" t="s">
        <v>151</v>
      </c>
      <c r="F74" s="4" t="s">
        <v>151</v>
      </c>
      <c r="G74" s="4" t="s">
        <v>151</v>
      </c>
      <c r="H74" s="4" t="s">
        <v>151</v>
      </c>
      <c r="I74" s="4" t="s">
        <v>151</v>
      </c>
      <c r="J74" s="4" t="s">
        <v>151</v>
      </c>
      <c r="K74" s="4" t="s">
        <v>151</v>
      </c>
      <c r="L74" s="4" t="s">
        <v>151</v>
      </c>
      <c r="M74" s="4" t="s">
        <v>151</v>
      </c>
      <c r="N74" s="4" t="s">
        <v>151</v>
      </c>
      <c r="O74" s="4" t="s">
        <v>151</v>
      </c>
      <c r="P74" s="4" t="s">
        <v>151</v>
      </c>
      <c r="Q74" s="81"/>
      <c r="R74" s="77"/>
      <c r="S74" s="77"/>
      <c r="T74" s="77"/>
      <c r="U74" s="77"/>
      <c r="W74" s="61"/>
      <c r="X74" s="61"/>
    </row>
    <row r="75" spans="1:24">
      <c r="A75" t="str">
        <f xml:space="preserve"> IF(首頁!$E$7&gt;(ROW(A75)-ROW($A$3)),ROW(A75)-ROW($A$3)+1,"")</f>
        <v/>
      </c>
      <c r="B75" s="4" t="s">
        <v>151</v>
      </c>
      <c r="C75" s="4" t="s">
        <v>151</v>
      </c>
      <c r="D75" s="4" t="s">
        <v>151</v>
      </c>
      <c r="E75" s="4" t="s">
        <v>151</v>
      </c>
      <c r="F75" s="4" t="s">
        <v>151</v>
      </c>
      <c r="G75" s="4" t="s">
        <v>151</v>
      </c>
      <c r="H75" s="4" t="s">
        <v>151</v>
      </c>
      <c r="I75" s="4" t="s">
        <v>151</v>
      </c>
      <c r="J75" s="4" t="s">
        <v>151</v>
      </c>
      <c r="K75" s="4" t="s">
        <v>151</v>
      </c>
      <c r="L75" s="4" t="s">
        <v>151</v>
      </c>
      <c r="M75" s="4" t="s">
        <v>151</v>
      </c>
      <c r="N75" s="4" t="s">
        <v>151</v>
      </c>
      <c r="O75" s="4" t="s">
        <v>151</v>
      </c>
      <c r="P75" s="4" t="s">
        <v>151</v>
      </c>
      <c r="Q75" s="81"/>
      <c r="R75" s="77"/>
      <c r="S75" s="77"/>
      <c r="T75" s="77"/>
      <c r="U75" s="77"/>
      <c r="W75" s="61"/>
      <c r="X75" s="61"/>
    </row>
    <row r="76" spans="1:24">
      <c r="A76" t="str">
        <f xml:space="preserve"> IF(首頁!$E$7&gt;(ROW(A76)-ROW($A$3)),ROW(A76)-ROW($A$3)+1,"")</f>
        <v/>
      </c>
      <c r="B76" s="4" t="s">
        <v>151</v>
      </c>
      <c r="C76" s="4" t="s">
        <v>151</v>
      </c>
      <c r="D76" s="4" t="s">
        <v>151</v>
      </c>
      <c r="E76" s="4" t="s">
        <v>151</v>
      </c>
      <c r="F76" s="4" t="s">
        <v>151</v>
      </c>
      <c r="G76" s="4" t="s">
        <v>151</v>
      </c>
      <c r="H76" s="4" t="s">
        <v>151</v>
      </c>
      <c r="I76" s="4" t="s">
        <v>151</v>
      </c>
      <c r="J76" s="4" t="s">
        <v>151</v>
      </c>
      <c r="K76" s="4" t="s">
        <v>151</v>
      </c>
      <c r="L76" s="4" t="s">
        <v>151</v>
      </c>
      <c r="M76" s="4" t="s">
        <v>151</v>
      </c>
      <c r="N76" s="4" t="s">
        <v>151</v>
      </c>
      <c r="O76" s="4" t="s">
        <v>151</v>
      </c>
      <c r="P76" s="4" t="s">
        <v>151</v>
      </c>
      <c r="Q76" s="81"/>
      <c r="R76" s="77"/>
      <c r="S76" s="77"/>
      <c r="T76" s="77"/>
      <c r="U76" s="77"/>
      <c r="W76" s="61"/>
      <c r="X76" s="61"/>
    </row>
    <row r="77" spans="1:24">
      <c r="A77" t="str">
        <f xml:space="preserve"> IF(首頁!$E$7&gt;(ROW(A77)-ROW($A$3)),ROW(A77)-ROW($A$3)+1,"")</f>
        <v/>
      </c>
      <c r="B77" s="4" t="s">
        <v>151</v>
      </c>
      <c r="C77" s="4" t="s">
        <v>151</v>
      </c>
      <c r="D77" s="4" t="s">
        <v>151</v>
      </c>
      <c r="E77" s="4" t="s">
        <v>151</v>
      </c>
      <c r="F77" s="4" t="s">
        <v>151</v>
      </c>
      <c r="G77" s="4" t="s">
        <v>151</v>
      </c>
      <c r="H77" s="4" t="s">
        <v>151</v>
      </c>
      <c r="I77" s="4" t="s">
        <v>151</v>
      </c>
      <c r="J77" s="4" t="s">
        <v>151</v>
      </c>
      <c r="K77" s="4" t="s">
        <v>151</v>
      </c>
      <c r="L77" s="4" t="s">
        <v>151</v>
      </c>
      <c r="M77" s="4" t="s">
        <v>151</v>
      </c>
      <c r="N77" s="4" t="s">
        <v>151</v>
      </c>
      <c r="O77" s="4" t="s">
        <v>151</v>
      </c>
      <c r="P77" s="4" t="s">
        <v>151</v>
      </c>
      <c r="Q77" s="81"/>
      <c r="R77" s="77"/>
      <c r="S77" s="77"/>
      <c r="T77" s="77"/>
      <c r="U77" s="77"/>
      <c r="W77" s="61"/>
      <c r="X77" s="61"/>
    </row>
    <row r="78" spans="1:24">
      <c r="A78" t="str">
        <f xml:space="preserve"> IF(首頁!$E$7&gt;(ROW(A78)-ROW($A$3)),ROW(A78)-ROW($A$3)+1,"")</f>
        <v/>
      </c>
      <c r="B78" s="4" t="s">
        <v>151</v>
      </c>
      <c r="C78" s="4" t="s">
        <v>151</v>
      </c>
      <c r="D78" s="4" t="s">
        <v>151</v>
      </c>
      <c r="E78" s="4" t="s">
        <v>151</v>
      </c>
      <c r="F78" s="4" t="s">
        <v>151</v>
      </c>
      <c r="G78" s="4" t="s">
        <v>151</v>
      </c>
      <c r="H78" s="4" t="s">
        <v>151</v>
      </c>
      <c r="I78" s="4" t="s">
        <v>151</v>
      </c>
      <c r="J78" s="4" t="s">
        <v>151</v>
      </c>
      <c r="K78" s="4" t="s">
        <v>151</v>
      </c>
      <c r="L78" s="4" t="s">
        <v>151</v>
      </c>
      <c r="M78" s="4" t="s">
        <v>151</v>
      </c>
      <c r="N78" s="4" t="s">
        <v>151</v>
      </c>
      <c r="O78" s="4" t="s">
        <v>151</v>
      </c>
      <c r="P78" s="4" t="s">
        <v>151</v>
      </c>
      <c r="Q78" s="81"/>
      <c r="R78" s="77"/>
      <c r="S78" s="77"/>
      <c r="T78" s="77"/>
      <c r="U78" s="77"/>
      <c r="W78" s="61"/>
      <c r="X78" s="61"/>
    </row>
    <row r="79" spans="1:24">
      <c r="A79" t="str">
        <f xml:space="preserve"> IF(首頁!$E$7&gt;(ROW(A79)-ROW($A$3)),ROW(A79)-ROW($A$3)+1,"")</f>
        <v/>
      </c>
      <c r="B79" s="4" t="s">
        <v>151</v>
      </c>
      <c r="C79" s="4" t="s">
        <v>151</v>
      </c>
      <c r="D79" s="4" t="s">
        <v>151</v>
      </c>
      <c r="E79" s="4" t="s">
        <v>151</v>
      </c>
      <c r="F79" s="4" t="s">
        <v>151</v>
      </c>
      <c r="G79" s="4" t="s">
        <v>151</v>
      </c>
      <c r="H79" s="4" t="s">
        <v>151</v>
      </c>
      <c r="I79" s="4" t="s">
        <v>151</v>
      </c>
      <c r="J79" s="4" t="s">
        <v>151</v>
      </c>
      <c r="K79" s="4" t="s">
        <v>151</v>
      </c>
      <c r="L79" s="4" t="s">
        <v>151</v>
      </c>
      <c r="M79" s="4" t="s">
        <v>151</v>
      </c>
      <c r="N79" s="4" t="s">
        <v>151</v>
      </c>
      <c r="O79" s="4" t="s">
        <v>151</v>
      </c>
      <c r="P79" s="4" t="s">
        <v>151</v>
      </c>
      <c r="Q79" s="81"/>
      <c r="R79" s="77"/>
      <c r="S79" s="77"/>
      <c r="T79" s="77"/>
      <c r="U79" s="77"/>
      <c r="W79" s="61"/>
      <c r="X79" s="61"/>
    </row>
    <row r="80" spans="1:24">
      <c r="A80" t="str">
        <f xml:space="preserve"> IF(首頁!$E$7&gt;(ROW(A80)-ROW($A$3)),ROW(A80)-ROW($A$3)+1,"")</f>
        <v/>
      </c>
      <c r="B80" s="4" t="s">
        <v>151</v>
      </c>
      <c r="C80" s="4" t="s">
        <v>151</v>
      </c>
      <c r="D80" s="4" t="s">
        <v>151</v>
      </c>
      <c r="E80" s="4" t="s">
        <v>151</v>
      </c>
      <c r="F80" s="4" t="s">
        <v>151</v>
      </c>
      <c r="G80" s="4" t="s">
        <v>151</v>
      </c>
      <c r="H80" s="4" t="s">
        <v>151</v>
      </c>
      <c r="I80" s="4" t="s">
        <v>151</v>
      </c>
      <c r="J80" s="4" t="s">
        <v>151</v>
      </c>
      <c r="K80" s="4" t="s">
        <v>151</v>
      </c>
      <c r="L80" s="4" t="s">
        <v>151</v>
      </c>
      <c r="M80" s="4" t="s">
        <v>151</v>
      </c>
      <c r="N80" s="4" t="s">
        <v>151</v>
      </c>
      <c r="O80" s="4" t="s">
        <v>151</v>
      </c>
      <c r="P80" s="4" t="s">
        <v>151</v>
      </c>
      <c r="Q80" s="81"/>
      <c r="R80" s="77"/>
      <c r="S80" s="77"/>
      <c r="T80" s="77"/>
      <c r="U80" s="77"/>
      <c r="W80" s="61"/>
      <c r="X80" s="61"/>
    </row>
    <row r="81" spans="1:24">
      <c r="A81" t="str">
        <f xml:space="preserve"> IF(首頁!$E$7&gt;(ROW(A81)-ROW($A$3)),ROW(A81)-ROW($A$3)+1,"")</f>
        <v/>
      </c>
      <c r="B81" s="4" t="s">
        <v>151</v>
      </c>
      <c r="C81" s="4" t="s">
        <v>151</v>
      </c>
      <c r="D81" s="4" t="s">
        <v>151</v>
      </c>
      <c r="E81" s="4" t="s">
        <v>151</v>
      </c>
      <c r="F81" s="4" t="s">
        <v>151</v>
      </c>
      <c r="G81" s="4" t="s">
        <v>151</v>
      </c>
      <c r="H81" s="4" t="s">
        <v>151</v>
      </c>
      <c r="I81" s="4" t="s">
        <v>151</v>
      </c>
      <c r="J81" s="4" t="s">
        <v>151</v>
      </c>
      <c r="K81" s="4" t="s">
        <v>151</v>
      </c>
      <c r="L81" s="4" t="s">
        <v>151</v>
      </c>
      <c r="M81" s="4" t="s">
        <v>151</v>
      </c>
      <c r="N81" s="4" t="s">
        <v>151</v>
      </c>
      <c r="O81" s="4" t="s">
        <v>151</v>
      </c>
      <c r="P81" s="4" t="s">
        <v>151</v>
      </c>
      <c r="Q81" s="81"/>
      <c r="R81" s="77"/>
      <c r="S81" s="77"/>
      <c r="T81" s="77"/>
      <c r="U81" s="77"/>
      <c r="W81" s="61"/>
      <c r="X81" s="61"/>
    </row>
    <row r="82" spans="1:24">
      <c r="A82" t="str">
        <f xml:space="preserve"> IF(首頁!$E$7&gt;(ROW(A82)-ROW($A$3)),ROW(A82)-ROW($A$3)+1,"")</f>
        <v/>
      </c>
      <c r="B82" s="4" t="s">
        <v>151</v>
      </c>
      <c r="C82" s="4" t="s">
        <v>151</v>
      </c>
      <c r="D82" s="4" t="s">
        <v>151</v>
      </c>
      <c r="E82" s="4" t="s">
        <v>151</v>
      </c>
      <c r="F82" s="4" t="s">
        <v>151</v>
      </c>
      <c r="G82" s="4" t="s">
        <v>151</v>
      </c>
      <c r="H82" s="4" t="s">
        <v>151</v>
      </c>
      <c r="I82" s="4" t="s">
        <v>151</v>
      </c>
      <c r="J82" s="4" t="s">
        <v>151</v>
      </c>
      <c r="K82" s="4" t="s">
        <v>151</v>
      </c>
      <c r="L82" s="4" t="s">
        <v>151</v>
      </c>
      <c r="M82" s="4" t="s">
        <v>151</v>
      </c>
      <c r="N82" s="4" t="s">
        <v>151</v>
      </c>
      <c r="O82" s="4" t="s">
        <v>151</v>
      </c>
      <c r="P82" s="4" t="s">
        <v>151</v>
      </c>
      <c r="Q82" s="81"/>
      <c r="R82" s="77"/>
      <c r="S82" s="77"/>
      <c r="T82" s="77"/>
      <c r="U82" s="77"/>
      <c r="W82" s="61"/>
      <c r="X82" s="61"/>
    </row>
    <row r="83" spans="1:24">
      <c r="A83" t="str">
        <f xml:space="preserve"> IF(首頁!$E$7&gt;(ROW(A83)-ROW($A$3)),ROW(A83)-ROW($A$3)+1,"")</f>
        <v/>
      </c>
      <c r="B83" s="4" t="s">
        <v>151</v>
      </c>
      <c r="C83" s="4" t="s">
        <v>151</v>
      </c>
      <c r="D83" s="4" t="s">
        <v>151</v>
      </c>
      <c r="E83" s="4" t="s">
        <v>151</v>
      </c>
      <c r="F83" s="4" t="s">
        <v>151</v>
      </c>
      <c r="G83" s="4" t="s">
        <v>151</v>
      </c>
      <c r="H83" s="4" t="s">
        <v>151</v>
      </c>
      <c r="I83" s="4" t="s">
        <v>151</v>
      </c>
      <c r="J83" s="4" t="s">
        <v>151</v>
      </c>
      <c r="K83" s="4" t="s">
        <v>151</v>
      </c>
      <c r="L83" s="4" t="s">
        <v>151</v>
      </c>
      <c r="M83" s="4" t="s">
        <v>151</v>
      </c>
      <c r="N83" s="4" t="s">
        <v>151</v>
      </c>
      <c r="O83" s="4" t="s">
        <v>151</v>
      </c>
      <c r="P83" s="4" t="s">
        <v>151</v>
      </c>
      <c r="Q83" s="81"/>
      <c r="R83" s="77"/>
      <c r="S83" s="77"/>
      <c r="T83" s="77"/>
      <c r="U83" s="77"/>
      <c r="W83" s="61"/>
      <c r="X83" s="61"/>
    </row>
    <row r="84" spans="1:24">
      <c r="A84" t="str">
        <f xml:space="preserve"> IF(首頁!$E$7&gt;(ROW(A84)-ROW($A$3)),ROW(A84)-ROW($A$3)+1,"")</f>
        <v/>
      </c>
      <c r="B84" s="4" t="s">
        <v>151</v>
      </c>
      <c r="C84" s="4" t="s">
        <v>151</v>
      </c>
      <c r="D84" s="4" t="s">
        <v>151</v>
      </c>
      <c r="E84" s="4" t="s">
        <v>151</v>
      </c>
      <c r="F84" s="4" t="s">
        <v>151</v>
      </c>
      <c r="G84" s="4" t="s">
        <v>151</v>
      </c>
      <c r="H84" s="4" t="s">
        <v>151</v>
      </c>
      <c r="I84" s="4" t="s">
        <v>151</v>
      </c>
      <c r="J84" s="4" t="s">
        <v>151</v>
      </c>
      <c r="K84" s="4" t="s">
        <v>151</v>
      </c>
      <c r="L84" s="4" t="s">
        <v>151</v>
      </c>
      <c r="M84" s="4" t="s">
        <v>151</v>
      </c>
      <c r="N84" s="4" t="s">
        <v>151</v>
      </c>
      <c r="O84" s="4" t="s">
        <v>151</v>
      </c>
      <c r="P84" s="4" t="s">
        <v>151</v>
      </c>
      <c r="Q84" s="81"/>
      <c r="R84" s="77"/>
      <c r="S84" s="77"/>
      <c r="T84" s="77"/>
      <c r="U84" s="77"/>
      <c r="W84" s="61"/>
      <c r="X84" s="61"/>
    </row>
    <row r="85" spans="1:24">
      <c r="A85" t="str">
        <f xml:space="preserve"> IF(首頁!$E$7&gt;(ROW(A85)-ROW($A$3)),ROW(A85)-ROW($A$3)+1,"")</f>
        <v/>
      </c>
      <c r="B85" s="4" t="s">
        <v>151</v>
      </c>
      <c r="C85" s="4" t="s">
        <v>151</v>
      </c>
      <c r="D85" s="4" t="s">
        <v>151</v>
      </c>
      <c r="E85" s="4" t="s">
        <v>151</v>
      </c>
      <c r="F85" s="4" t="s">
        <v>151</v>
      </c>
      <c r="G85" s="4" t="s">
        <v>151</v>
      </c>
      <c r="H85" s="4" t="s">
        <v>151</v>
      </c>
      <c r="I85" s="4" t="s">
        <v>151</v>
      </c>
      <c r="J85" s="4" t="s">
        <v>151</v>
      </c>
      <c r="K85" s="4" t="s">
        <v>151</v>
      </c>
      <c r="L85" s="4" t="s">
        <v>151</v>
      </c>
      <c r="M85" s="4" t="s">
        <v>151</v>
      </c>
      <c r="N85" s="4" t="s">
        <v>151</v>
      </c>
      <c r="O85" s="4" t="s">
        <v>151</v>
      </c>
      <c r="P85" s="4" t="s">
        <v>151</v>
      </c>
      <c r="Q85" s="81"/>
      <c r="R85" s="77"/>
      <c r="S85" s="77"/>
      <c r="T85" s="77"/>
      <c r="U85" s="77"/>
      <c r="W85" s="61"/>
      <c r="X85" s="61"/>
    </row>
    <row r="86" spans="1:24">
      <c r="A86" t="str">
        <f xml:space="preserve"> IF(首頁!$E$7&gt;(ROW(A86)-ROW($A$3)),ROW(A86)-ROW($A$3)+1,"")</f>
        <v/>
      </c>
      <c r="B86" s="4" t="s">
        <v>151</v>
      </c>
      <c r="C86" s="4" t="s">
        <v>151</v>
      </c>
      <c r="D86" s="4" t="s">
        <v>151</v>
      </c>
      <c r="E86" s="4" t="s">
        <v>151</v>
      </c>
      <c r="F86" s="4" t="s">
        <v>151</v>
      </c>
      <c r="G86" s="4" t="s">
        <v>151</v>
      </c>
      <c r="H86" s="4" t="s">
        <v>151</v>
      </c>
      <c r="I86" s="4" t="s">
        <v>151</v>
      </c>
      <c r="J86" s="4" t="s">
        <v>151</v>
      </c>
      <c r="K86" s="4" t="s">
        <v>151</v>
      </c>
      <c r="L86" s="4" t="s">
        <v>151</v>
      </c>
      <c r="M86" s="4" t="s">
        <v>151</v>
      </c>
      <c r="N86" s="4" t="s">
        <v>151</v>
      </c>
      <c r="O86" s="4" t="s">
        <v>151</v>
      </c>
      <c r="P86" s="4" t="s">
        <v>151</v>
      </c>
      <c r="Q86" s="81"/>
      <c r="R86" s="77"/>
      <c r="S86" s="77"/>
      <c r="T86" s="77"/>
      <c r="U86" s="77"/>
      <c r="W86" s="61"/>
      <c r="X86" s="61"/>
    </row>
    <row r="87" spans="1:24">
      <c r="A87" t="str">
        <f xml:space="preserve"> IF(首頁!$E$7&gt;(ROW(A87)-ROW($A$3)),ROW(A87)-ROW($A$3)+1,"")</f>
        <v/>
      </c>
      <c r="B87" s="4" t="s">
        <v>151</v>
      </c>
      <c r="C87" s="4" t="s">
        <v>151</v>
      </c>
      <c r="D87" s="4" t="s">
        <v>151</v>
      </c>
      <c r="E87" s="4" t="s">
        <v>151</v>
      </c>
      <c r="F87" s="4" t="s">
        <v>151</v>
      </c>
      <c r="G87" s="4" t="s">
        <v>151</v>
      </c>
      <c r="H87" s="4" t="s">
        <v>151</v>
      </c>
      <c r="I87" s="4" t="s">
        <v>151</v>
      </c>
      <c r="J87" s="4" t="s">
        <v>151</v>
      </c>
      <c r="K87" s="4" t="s">
        <v>151</v>
      </c>
      <c r="L87" s="4" t="s">
        <v>151</v>
      </c>
      <c r="M87" s="4" t="s">
        <v>151</v>
      </c>
      <c r="N87" s="4" t="s">
        <v>151</v>
      </c>
      <c r="O87" s="4" t="s">
        <v>151</v>
      </c>
      <c r="P87" s="4" t="s">
        <v>151</v>
      </c>
      <c r="Q87" s="81"/>
      <c r="R87" s="77"/>
      <c r="S87" s="77"/>
      <c r="T87" s="77"/>
      <c r="U87" s="77"/>
      <c r="W87" s="61"/>
      <c r="X87" s="61"/>
    </row>
    <row r="88" spans="1:24">
      <c r="A88" t="str">
        <f xml:space="preserve"> IF(首頁!$E$7&gt;(ROW(A88)-ROW($A$3)),ROW(A88)-ROW($A$3)+1,"")</f>
        <v/>
      </c>
      <c r="B88" s="4" t="s">
        <v>151</v>
      </c>
      <c r="C88" s="4" t="s">
        <v>151</v>
      </c>
      <c r="D88" s="4" t="s">
        <v>151</v>
      </c>
      <c r="E88" s="4" t="s">
        <v>151</v>
      </c>
      <c r="F88" s="4" t="s">
        <v>151</v>
      </c>
      <c r="G88" s="4" t="s">
        <v>151</v>
      </c>
      <c r="H88" s="4" t="s">
        <v>151</v>
      </c>
      <c r="I88" s="4" t="s">
        <v>151</v>
      </c>
      <c r="J88" s="4" t="s">
        <v>151</v>
      </c>
      <c r="K88" s="4" t="s">
        <v>151</v>
      </c>
      <c r="L88" s="4" t="s">
        <v>151</v>
      </c>
      <c r="M88" s="4" t="s">
        <v>151</v>
      </c>
      <c r="N88" s="4" t="s">
        <v>151</v>
      </c>
      <c r="O88" s="4" t="s">
        <v>151</v>
      </c>
      <c r="P88" s="4" t="s">
        <v>151</v>
      </c>
      <c r="Q88" s="81"/>
      <c r="R88" s="77"/>
      <c r="S88" s="77"/>
      <c r="T88" s="77"/>
      <c r="U88" s="77"/>
      <c r="W88" s="61"/>
      <c r="X88" s="61"/>
    </row>
    <row r="89" spans="1:24">
      <c r="A89" t="str">
        <f xml:space="preserve"> IF(首頁!$E$7&gt;(ROW(A89)-ROW($A$3)),ROW(A89)-ROW($A$3)+1,"")</f>
        <v/>
      </c>
      <c r="B89" s="4" t="s">
        <v>151</v>
      </c>
      <c r="C89" s="4" t="s">
        <v>151</v>
      </c>
      <c r="D89" s="4" t="s">
        <v>151</v>
      </c>
      <c r="E89" s="4" t="s">
        <v>151</v>
      </c>
      <c r="F89" s="4" t="s">
        <v>151</v>
      </c>
      <c r="G89" s="4" t="s">
        <v>151</v>
      </c>
      <c r="H89" s="4" t="s">
        <v>151</v>
      </c>
      <c r="I89" s="4" t="s">
        <v>151</v>
      </c>
      <c r="J89" s="4" t="s">
        <v>151</v>
      </c>
      <c r="K89" s="4" t="s">
        <v>151</v>
      </c>
      <c r="L89" s="4" t="s">
        <v>151</v>
      </c>
      <c r="M89" s="4" t="s">
        <v>151</v>
      </c>
      <c r="N89" s="4" t="s">
        <v>151</v>
      </c>
      <c r="O89" s="4" t="s">
        <v>151</v>
      </c>
      <c r="P89" s="4" t="s">
        <v>151</v>
      </c>
      <c r="Q89" s="81"/>
      <c r="R89" s="77"/>
      <c r="S89" s="77"/>
      <c r="T89" s="77"/>
      <c r="U89" s="77"/>
      <c r="W89" s="61"/>
      <c r="X89" s="61"/>
    </row>
    <row r="90" spans="1:24">
      <c r="A90" t="str">
        <f xml:space="preserve"> IF(首頁!$E$7&gt;(ROW(A90)-ROW($A$3)),ROW(A90)-ROW($A$3)+1,"")</f>
        <v/>
      </c>
      <c r="B90" s="4" t="s">
        <v>151</v>
      </c>
      <c r="C90" s="4" t="s">
        <v>151</v>
      </c>
      <c r="D90" s="4" t="s">
        <v>151</v>
      </c>
      <c r="E90" s="4" t="s">
        <v>151</v>
      </c>
      <c r="F90" s="4" t="s">
        <v>151</v>
      </c>
      <c r="G90" s="4" t="s">
        <v>151</v>
      </c>
      <c r="H90" s="4" t="s">
        <v>151</v>
      </c>
      <c r="I90" s="4" t="s">
        <v>151</v>
      </c>
      <c r="J90" s="4" t="s">
        <v>151</v>
      </c>
      <c r="K90" s="4" t="s">
        <v>151</v>
      </c>
      <c r="L90" s="4" t="s">
        <v>151</v>
      </c>
      <c r="M90" s="4" t="s">
        <v>151</v>
      </c>
      <c r="N90" s="4" t="s">
        <v>151</v>
      </c>
      <c r="O90" s="4" t="s">
        <v>151</v>
      </c>
      <c r="P90" s="4" t="s">
        <v>151</v>
      </c>
      <c r="Q90" s="81"/>
      <c r="R90" s="77"/>
      <c r="S90" s="77"/>
      <c r="T90" s="77"/>
      <c r="U90" s="77"/>
      <c r="W90" s="61"/>
      <c r="X90" s="61"/>
    </row>
    <row r="91" spans="1:24">
      <c r="A91" t="str">
        <f xml:space="preserve"> IF(首頁!$E$7&gt;(ROW(A91)-ROW($A$3)),ROW(A91)-ROW($A$3)+1,"")</f>
        <v/>
      </c>
      <c r="B91" s="4" t="s">
        <v>151</v>
      </c>
      <c r="C91" s="4" t="s">
        <v>151</v>
      </c>
      <c r="D91" s="4" t="s">
        <v>151</v>
      </c>
      <c r="E91" s="4" t="s">
        <v>151</v>
      </c>
      <c r="F91" s="4" t="s">
        <v>151</v>
      </c>
      <c r="G91" s="4" t="s">
        <v>151</v>
      </c>
      <c r="H91" s="4" t="s">
        <v>151</v>
      </c>
      <c r="I91" s="4" t="s">
        <v>151</v>
      </c>
      <c r="J91" s="4" t="s">
        <v>151</v>
      </c>
      <c r="K91" s="4" t="s">
        <v>151</v>
      </c>
      <c r="L91" s="4" t="s">
        <v>151</v>
      </c>
      <c r="M91" s="4" t="s">
        <v>151</v>
      </c>
      <c r="N91" s="4" t="s">
        <v>151</v>
      </c>
      <c r="O91" s="4" t="s">
        <v>151</v>
      </c>
      <c r="P91" s="4" t="s">
        <v>151</v>
      </c>
      <c r="Q91" s="81"/>
      <c r="R91" s="77"/>
      <c r="S91" s="77"/>
      <c r="T91" s="77"/>
      <c r="U91" s="77"/>
      <c r="W91" s="61"/>
      <c r="X91" s="61"/>
    </row>
    <row r="92" spans="1:24">
      <c r="A92" t="str">
        <f xml:space="preserve"> IF(首頁!$E$7&gt;(ROW(A92)-ROW($A$3)),ROW(A92)-ROW($A$3)+1,"")</f>
        <v/>
      </c>
      <c r="B92" s="4" t="s">
        <v>151</v>
      </c>
      <c r="C92" s="4" t="s">
        <v>151</v>
      </c>
      <c r="D92" s="4" t="s">
        <v>151</v>
      </c>
      <c r="E92" s="4" t="s">
        <v>151</v>
      </c>
      <c r="F92" s="4" t="s">
        <v>151</v>
      </c>
      <c r="G92" s="4" t="s">
        <v>151</v>
      </c>
      <c r="H92" s="4" t="s">
        <v>151</v>
      </c>
      <c r="I92" s="4" t="s">
        <v>151</v>
      </c>
      <c r="J92" s="4" t="s">
        <v>151</v>
      </c>
      <c r="K92" s="4" t="s">
        <v>151</v>
      </c>
      <c r="L92" s="4" t="s">
        <v>151</v>
      </c>
      <c r="M92" s="4" t="s">
        <v>151</v>
      </c>
      <c r="N92" s="4" t="s">
        <v>151</v>
      </c>
      <c r="O92" s="4" t="s">
        <v>151</v>
      </c>
      <c r="P92" s="4" t="s">
        <v>151</v>
      </c>
      <c r="Q92" s="81"/>
      <c r="R92" s="77"/>
      <c r="S92" s="77"/>
      <c r="T92" s="77"/>
      <c r="U92" s="77"/>
      <c r="W92" s="61"/>
      <c r="X92" s="61"/>
    </row>
    <row r="93" spans="1:24">
      <c r="A93" t="str">
        <f xml:space="preserve"> IF(首頁!$E$7&gt;(ROW(A93)-ROW($A$3)),ROW(A93)-ROW($A$3)+1,"")</f>
        <v/>
      </c>
      <c r="B93" s="4" t="s">
        <v>151</v>
      </c>
      <c r="C93" s="4" t="s">
        <v>151</v>
      </c>
      <c r="D93" s="4" t="s">
        <v>151</v>
      </c>
      <c r="E93" s="4" t="s">
        <v>151</v>
      </c>
      <c r="F93" s="4" t="s">
        <v>151</v>
      </c>
      <c r="G93" s="4" t="s">
        <v>151</v>
      </c>
      <c r="H93" s="4" t="s">
        <v>151</v>
      </c>
      <c r="I93" s="4" t="s">
        <v>151</v>
      </c>
      <c r="J93" s="4" t="s">
        <v>151</v>
      </c>
      <c r="K93" s="4" t="s">
        <v>151</v>
      </c>
      <c r="L93" s="4" t="s">
        <v>151</v>
      </c>
      <c r="M93" s="4" t="s">
        <v>151</v>
      </c>
      <c r="N93" s="4" t="s">
        <v>151</v>
      </c>
      <c r="O93" s="4" t="s">
        <v>151</v>
      </c>
      <c r="P93" s="4" t="s">
        <v>151</v>
      </c>
      <c r="Q93" s="81"/>
      <c r="R93" s="77"/>
      <c r="S93" s="77"/>
      <c r="T93" s="77"/>
      <c r="U93" s="77"/>
      <c r="W93" s="61"/>
      <c r="X93" s="61"/>
    </row>
    <row r="94" spans="1:24">
      <c r="A94" t="str">
        <f xml:space="preserve"> IF(首頁!$E$7&gt;(ROW(A94)-ROW($A$3)),ROW(A94)-ROW($A$3)+1,"")</f>
        <v/>
      </c>
      <c r="B94" s="4" t="s">
        <v>151</v>
      </c>
      <c r="C94" s="4" t="s">
        <v>151</v>
      </c>
      <c r="D94" s="4" t="s">
        <v>151</v>
      </c>
      <c r="E94" s="4" t="s">
        <v>151</v>
      </c>
      <c r="F94" s="4" t="s">
        <v>151</v>
      </c>
      <c r="G94" s="4" t="s">
        <v>151</v>
      </c>
      <c r="H94" s="4" t="s">
        <v>151</v>
      </c>
      <c r="I94" s="4" t="s">
        <v>151</v>
      </c>
      <c r="J94" s="4" t="s">
        <v>151</v>
      </c>
      <c r="K94" s="4" t="s">
        <v>151</v>
      </c>
      <c r="L94" s="4" t="s">
        <v>151</v>
      </c>
      <c r="M94" s="4" t="s">
        <v>151</v>
      </c>
      <c r="N94" s="4" t="s">
        <v>151</v>
      </c>
      <c r="O94" s="4" t="s">
        <v>151</v>
      </c>
      <c r="P94" s="4" t="s">
        <v>151</v>
      </c>
      <c r="Q94" s="81"/>
      <c r="R94" s="77"/>
      <c r="S94" s="77"/>
      <c r="T94" s="77"/>
      <c r="U94" s="77"/>
      <c r="W94" s="61"/>
      <c r="X94" s="61"/>
    </row>
    <row r="95" spans="1:24">
      <c r="A95" t="str">
        <f xml:space="preserve"> IF(首頁!$E$7&gt;(ROW(A95)-ROW($A$3)),ROW(A95)-ROW($A$3)+1,"")</f>
        <v/>
      </c>
      <c r="B95" s="4" t="s">
        <v>151</v>
      </c>
      <c r="C95" s="4" t="s">
        <v>151</v>
      </c>
      <c r="D95" s="4" t="s">
        <v>151</v>
      </c>
      <c r="E95" s="4" t="s">
        <v>151</v>
      </c>
      <c r="F95" s="4" t="s">
        <v>151</v>
      </c>
      <c r="G95" s="4" t="s">
        <v>151</v>
      </c>
      <c r="H95" s="4" t="s">
        <v>151</v>
      </c>
      <c r="I95" s="4" t="s">
        <v>151</v>
      </c>
      <c r="J95" s="4" t="s">
        <v>151</v>
      </c>
      <c r="K95" s="4" t="s">
        <v>151</v>
      </c>
      <c r="L95" s="4" t="s">
        <v>151</v>
      </c>
      <c r="M95" s="4" t="s">
        <v>151</v>
      </c>
      <c r="N95" s="4" t="s">
        <v>151</v>
      </c>
      <c r="O95" s="4" t="s">
        <v>151</v>
      </c>
      <c r="P95" s="4" t="s">
        <v>151</v>
      </c>
      <c r="Q95" s="81"/>
      <c r="R95" s="77"/>
      <c r="S95" s="77"/>
      <c r="T95" s="77"/>
      <c r="U95" s="77"/>
      <c r="W95" s="61"/>
      <c r="X95" s="61"/>
    </row>
    <row r="96" spans="1:24">
      <c r="A96" t="str">
        <f xml:space="preserve"> IF(首頁!$E$7&gt;(ROW(A96)-ROW($A$3)),ROW(A96)-ROW($A$3)+1,"")</f>
        <v/>
      </c>
      <c r="B96" s="4" t="s">
        <v>151</v>
      </c>
      <c r="C96" s="4" t="s">
        <v>151</v>
      </c>
      <c r="D96" s="4" t="s">
        <v>151</v>
      </c>
      <c r="E96" s="4" t="s">
        <v>151</v>
      </c>
      <c r="F96" s="4" t="s">
        <v>151</v>
      </c>
      <c r="G96" s="4" t="s">
        <v>151</v>
      </c>
      <c r="H96" s="4" t="s">
        <v>151</v>
      </c>
      <c r="I96" s="4" t="s">
        <v>151</v>
      </c>
      <c r="J96" s="4" t="s">
        <v>151</v>
      </c>
      <c r="K96" s="4" t="s">
        <v>151</v>
      </c>
      <c r="L96" s="4" t="s">
        <v>151</v>
      </c>
      <c r="M96" s="4" t="s">
        <v>151</v>
      </c>
      <c r="N96" s="4" t="s">
        <v>151</v>
      </c>
      <c r="O96" s="4" t="s">
        <v>151</v>
      </c>
      <c r="P96" s="4" t="s">
        <v>151</v>
      </c>
      <c r="Q96" s="81"/>
      <c r="R96" s="77"/>
      <c r="S96" s="77"/>
      <c r="T96" s="77"/>
      <c r="U96" s="77"/>
      <c r="W96" s="61"/>
      <c r="X96" s="61"/>
    </row>
    <row r="97" spans="1:24">
      <c r="A97" t="str">
        <f xml:space="preserve"> IF(首頁!$E$7&gt;(ROW(A97)-ROW($A$3)),ROW(A97)-ROW($A$3)+1,"")</f>
        <v/>
      </c>
      <c r="B97" s="4" t="s">
        <v>151</v>
      </c>
      <c r="C97" s="4" t="s">
        <v>151</v>
      </c>
      <c r="D97" s="4" t="s">
        <v>151</v>
      </c>
      <c r="E97" s="4" t="s">
        <v>151</v>
      </c>
      <c r="F97" s="4" t="s">
        <v>151</v>
      </c>
      <c r="G97" s="4" t="s">
        <v>151</v>
      </c>
      <c r="H97" s="4" t="s">
        <v>151</v>
      </c>
      <c r="I97" s="4" t="s">
        <v>151</v>
      </c>
      <c r="J97" s="4" t="s">
        <v>151</v>
      </c>
      <c r="K97" s="4" t="s">
        <v>151</v>
      </c>
      <c r="L97" s="4" t="s">
        <v>151</v>
      </c>
      <c r="M97" s="4" t="s">
        <v>151</v>
      </c>
      <c r="N97" s="4" t="s">
        <v>151</v>
      </c>
      <c r="O97" s="4" t="s">
        <v>151</v>
      </c>
      <c r="P97" s="4" t="s">
        <v>151</v>
      </c>
      <c r="Q97" s="81"/>
      <c r="R97" s="77"/>
      <c r="S97" s="77"/>
      <c r="T97" s="77"/>
      <c r="U97" s="77"/>
      <c r="W97" s="61"/>
      <c r="X97" s="61"/>
    </row>
    <row r="98" spans="1:24">
      <c r="A98" t="str">
        <f xml:space="preserve"> IF(首頁!$E$7&gt;(ROW(A98)-ROW($A$3)),ROW(A98)-ROW($A$3)+1,"")</f>
        <v/>
      </c>
      <c r="B98" s="4" t="s">
        <v>151</v>
      </c>
      <c r="C98" s="4" t="s">
        <v>151</v>
      </c>
      <c r="D98" s="4" t="s">
        <v>151</v>
      </c>
      <c r="E98" s="4" t="s">
        <v>151</v>
      </c>
      <c r="F98" s="4" t="s">
        <v>151</v>
      </c>
      <c r="G98" s="4" t="s">
        <v>151</v>
      </c>
      <c r="H98" s="4" t="s">
        <v>151</v>
      </c>
      <c r="I98" s="4" t="s">
        <v>151</v>
      </c>
      <c r="J98" s="4" t="s">
        <v>151</v>
      </c>
      <c r="K98" s="4" t="s">
        <v>151</v>
      </c>
      <c r="L98" s="4" t="s">
        <v>151</v>
      </c>
      <c r="M98" s="4" t="s">
        <v>151</v>
      </c>
      <c r="N98" s="4" t="s">
        <v>151</v>
      </c>
      <c r="O98" s="4" t="s">
        <v>151</v>
      </c>
      <c r="P98" s="4" t="s">
        <v>151</v>
      </c>
      <c r="Q98" s="81"/>
      <c r="R98" s="77"/>
      <c r="S98" s="77"/>
      <c r="T98" s="77"/>
      <c r="U98" s="77"/>
      <c r="W98" s="61"/>
      <c r="X98" s="61"/>
    </row>
    <row r="99" spans="1:24">
      <c r="A99" t="str">
        <f xml:space="preserve"> IF(首頁!$E$7&gt;(ROW(A99)-ROW($A$3)),ROW(A99)-ROW($A$3)+1,"")</f>
        <v/>
      </c>
      <c r="B99" s="4" t="s">
        <v>151</v>
      </c>
      <c r="C99" s="4" t="s">
        <v>151</v>
      </c>
      <c r="D99" s="4" t="s">
        <v>151</v>
      </c>
      <c r="E99" s="4" t="s">
        <v>151</v>
      </c>
      <c r="F99" s="4" t="s">
        <v>151</v>
      </c>
      <c r="G99" s="4" t="s">
        <v>151</v>
      </c>
      <c r="H99" s="4" t="s">
        <v>151</v>
      </c>
      <c r="I99" s="4" t="s">
        <v>151</v>
      </c>
      <c r="J99" s="4" t="s">
        <v>151</v>
      </c>
      <c r="K99" s="4" t="s">
        <v>151</v>
      </c>
      <c r="L99" s="4" t="s">
        <v>151</v>
      </c>
      <c r="M99" s="4" t="s">
        <v>151</v>
      </c>
      <c r="N99" s="4" t="s">
        <v>151</v>
      </c>
      <c r="O99" s="4" t="s">
        <v>151</v>
      </c>
      <c r="P99" s="4" t="s">
        <v>151</v>
      </c>
      <c r="Q99" s="81"/>
      <c r="R99" s="77"/>
      <c r="S99" s="77"/>
      <c r="T99" s="77"/>
      <c r="U99" s="77"/>
      <c r="W99" s="61"/>
      <c r="X99" s="61"/>
    </row>
    <row r="100" spans="1:24">
      <c r="A100" t="str">
        <f xml:space="preserve"> IF(首頁!$E$7&gt;(ROW(A100)-ROW($A$3)),ROW(A100)-ROW($A$3)+1,"")</f>
        <v/>
      </c>
      <c r="B100" s="4" t="s">
        <v>151</v>
      </c>
      <c r="C100" s="4" t="s">
        <v>151</v>
      </c>
      <c r="D100" s="4" t="s">
        <v>151</v>
      </c>
      <c r="E100" s="4" t="s">
        <v>151</v>
      </c>
      <c r="F100" s="4" t="s">
        <v>151</v>
      </c>
      <c r="G100" s="4" t="s">
        <v>151</v>
      </c>
      <c r="H100" s="4" t="s">
        <v>151</v>
      </c>
      <c r="I100" s="4" t="s">
        <v>151</v>
      </c>
      <c r="J100" s="4" t="s">
        <v>151</v>
      </c>
      <c r="K100" s="4" t="s">
        <v>151</v>
      </c>
      <c r="L100" s="4" t="s">
        <v>151</v>
      </c>
      <c r="M100" s="4" t="s">
        <v>151</v>
      </c>
      <c r="N100" s="4" t="s">
        <v>151</v>
      </c>
      <c r="O100" s="4" t="s">
        <v>151</v>
      </c>
      <c r="P100" s="4" t="s">
        <v>151</v>
      </c>
      <c r="Q100" s="81"/>
      <c r="R100" s="77"/>
      <c r="S100" s="77"/>
      <c r="T100" s="77"/>
      <c r="U100" s="77"/>
      <c r="W100" s="61"/>
      <c r="X100" s="61"/>
    </row>
    <row r="101" spans="1:24">
      <c r="A101" t="str">
        <f xml:space="preserve"> IF(首頁!$E$7&gt;(ROW(A101)-ROW($A$3)),ROW(A101)-ROW($A$3)+1,"")</f>
        <v/>
      </c>
      <c r="B101" s="4" t="s">
        <v>151</v>
      </c>
      <c r="C101" s="4" t="s">
        <v>151</v>
      </c>
      <c r="D101" s="4" t="s">
        <v>151</v>
      </c>
      <c r="E101" s="4" t="s">
        <v>151</v>
      </c>
      <c r="F101" s="4" t="s">
        <v>151</v>
      </c>
      <c r="G101" s="4" t="s">
        <v>151</v>
      </c>
      <c r="H101" s="4" t="s">
        <v>151</v>
      </c>
      <c r="I101" s="4" t="s">
        <v>151</v>
      </c>
      <c r="J101" s="4" t="s">
        <v>151</v>
      </c>
      <c r="K101" s="4" t="s">
        <v>151</v>
      </c>
      <c r="L101" s="4" t="s">
        <v>151</v>
      </c>
      <c r="M101" s="4" t="s">
        <v>151</v>
      </c>
      <c r="N101" s="4" t="s">
        <v>151</v>
      </c>
      <c r="O101" s="4" t="s">
        <v>151</v>
      </c>
      <c r="P101" s="4" t="s">
        <v>151</v>
      </c>
      <c r="Q101" s="81"/>
      <c r="R101" s="77"/>
      <c r="S101" s="77"/>
      <c r="T101" s="77"/>
      <c r="U101" s="77"/>
      <c r="W101" s="61"/>
      <c r="X101" s="61"/>
    </row>
    <row r="102" spans="1:24">
      <c r="A102" t="str">
        <f xml:space="preserve"> IF(首頁!$E$7&gt;(ROW(A102)-ROW($A$3)),ROW(A102)-ROW($A$3)+1,"")</f>
        <v/>
      </c>
      <c r="B102" s="4" t="s">
        <v>151</v>
      </c>
      <c r="C102" s="4" t="s">
        <v>151</v>
      </c>
      <c r="D102" s="4" t="s">
        <v>151</v>
      </c>
      <c r="E102" s="4" t="s">
        <v>151</v>
      </c>
      <c r="F102" s="4" t="s">
        <v>151</v>
      </c>
      <c r="G102" s="4" t="s">
        <v>151</v>
      </c>
      <c r="H102" s="82" t="s">
        <v>151</v>
      </c>
      <c r="I102" s="82" t="s">
        <v>151</v>
      </c>
      <c r="J102" s="82" t="s">
        <v>151</v>
      </c>
      <c r="K102" s="82" t="s">
        <v>151</v>
      </c>
      <c r="L102" s="4" t="s">
        <v>151</v>
      </c>
      <c r="M102" s="4" t="s">
        <v>151</v>
      </c>
      <c r="N102" s="4" t="s">
        <v>151</v>
      </c>
      <c r="O102" s="4" t="s">
        <v>151</v>
      </c>
      <c r="P102" s="4" t="s">
        <v>151</v>
      </c>
      <c r="Q102" s="81"/>
      <c r="R102" s="77"/>
      <c r="S102" s="77"/>
      <c r="T102" s="77"/>
      <c r="U102" s="77"/>
    </row>
    <row r="103" spans="1:24">
      <c r="B103" t="s">
        <v>151</v>
      </c>
      <c r="C103" t="s">
        <v>151</v>
      </c>
      <c r="D103" t="s">
        <v>151</v>
      </c>
      <c r="E103" t="s">
        <v>151</v>
      </c>
      <c r="F103" t="s">
        <v>151</v>
      </c>
      <c r="G103" t="s">
        <v>151</v>
      </c>
      <c r="H103" s="3" t="s">
        <v>151</v>
      </c>
      <c r="I103" s="3" t="s">
        <v>151</v>
      </c>
      <c r="J103" s="3" t="s">
        <v>151</v>
      </c>
      <c r="K103" s="3" t="s">
        <v>151</v>
      </c>
      <c r="L103" s="3" t="s">
        <v>151</v>
      </c>
      <c r="M103" s="3" t="s">
        <v>151</v>
      </c>
      <c r="N103" s="3" t="s">
        <v>151</v>
      </c>
      <c r="O103" s="3" t="s">
        <v>151</v>
      </c>
      <c r="P103" s="3" t="s">
        <v>151</v>
      </c>
      <c r="Q103" s="3"/>
      <c r="R103" s="3"/>
      <c r="S103" s="3"/>
      <c r="T103" s="3"/>
      <c r="U103" s="3"/>
    </row>
    <row r="104" spans="1:24">
      <c r="B104" s="80" t="s">
        <v>151</v>
      </c>
      <c r="C104" t="s">
        <v>151</v>
      </c>
      <c r="D104" t="s">
        <v>151</v>
      </c>
      <c r="E104" t="s">
        <v>151</v>
      </c>
      <c r="F104" t="s">
        <v>151</v>
      </c>
      <c r="G104" t="s">
        <v>151</v>
      </c>
      <c r="H104" s="3" t="s">
        <v>151</v>
      </c>
      <c r="I104" s="3" t="s">
        <v>151</v>
      </c>
      <c r="J104" s="3" t="s">
        <v>151</v>
      </c>
      <c r="K104" s="3" t="s">
        <v>151</v>
      </c>
      <c r="L104" s="3" t="s">
        <v>151</v>
      </c>
      <c r="M104" s="3" t="s">
        <v>151</v>
      </c>
      <c r="N104" s="3" t="s">
        <v>151</v>
      </c>
      <c r="O104" s="3" t="s">
        <v>151</v>
      </c>
      <c r="P104" s="3" t="s">
        <v>151</v>
      </c>
      <c r="Q104" s="3"/>
      <c r="R104" s="3"/>
      <c r="S104" s="3"/>
      <c r="T104" s="3"/>
      <c r="U104" s="3"/>
    </row>
    <row r="105" spans="1:24">
      <c r="B105" s="80" t="s">
        <v>151</v>
      </c>
      <c r="C105" t="s">
        <v>151</v>
      </c>
      <c r="D105" t="s">
        <v>151</v>
      </c>
      <c r="E105" t="s">
        <v>151</v>
      </c>
      <c r="F105" t="s">
        <v>151</v>
      </c>
      <c r="G105" t="s">
        <v>151</v>
      </c>
      <c r="H105" s="3" t="s">
        <v>151</v>
      </c>
      <c r="I105" s="3" t="s">
        <v>151</v>
      </c>
      <c r="J105" s="3" t="s">
        <v>151</v>
      </c>
      <c r="K105" s="3" t="s">
        <v>151</v>
      </c>
      <c r="L105" s="3" t="s">
        <v>151</v>
      </c>
      <c r="M105" s="3" t="s">
        <v>151</v>
      </c>
      <c r="N105" s="3" t="s">
        <v>151</v>
      </c>
      <c r="O105" s="3" t="s">
        <v>151</v>
      </c>
      <c r="P105" s="3" t="s">
        <v>151</v>
      </c>
      <c r="Q105" s="3"/>
      <c r="R105" s="3"/>
      <c r="S105" s="3"/>
      <c r="T105" s="3"/>
      <c r="U105" s="3"/>
    </row>
    <row r="106" spans="1:24">
      <c r="B106" s="80" t="s">
        <v>151</v>
      </c>
      <c r="C106" t="s">
        <v>151</v>
      </c>
      <c r="D106" t="s">
        <v>151</v>
      </c>
      <c r="E106" t="s">
        <v>151</v>
      </c>
      <c r="F106" t="s">
        <v>151</v>
      </c>
      <c r="G106" t="s">
        <v>151</v>
      </c>
      <c r="H106" s="3" t="s">
        <v>151</v>
      </c>
      <c r="I106" s="3" t="s">
        <v>151</v>
      </c>
      <c r="J106" s="3" t="s">
        <v>151</v>
      </c>
      <c r="K106" s="3" t="s">
        <v>151</v>
      </c>
      <c r="L106" s="3" t="s">
        <v>151</v>
      </c>
      <c r="M106" s="3" t="s">
        <v>151</v>
      </c>
      <c r="N106" s="3" t="s">
        <v>151</v>
      </c>
      <c r="O106" s="3" t="s">
        <v>151</v>
      </c>
      <c r="P106" s="3" t="s">
        <v>151</v>
      </c>
      <c r="Q106" s="3"/>
      <c r="R106" s="3"/>
      <c r="S106" s="3"/>
      <c r="T106" s="3"/>
      <c r="U106" s="3"/>
    </row>
    <row r="107" spans="1:24">
      <c r="B107" s="80" t="s">
        <v>151</v>
      </c>
      <c r="C107" t="s">
        <v>151</v>
      </c>
      <c r="D107" t="s">
        <v>151</v>
      </c>
      <c r="E107" t="s">
        <v>151</v>
      </c>
      <c r="F107" t="s">
        <v>151</v>
      </c>
      <c r="G107" t="s">
        <v>151</v>
      </c>
      <c r="H107" s="3" t="s">
        <v>151</v>
      </c>
      <c r="I107" s="3" t="s">
        <v>151</v>
      </c>
      <c r="J107" s="3" t="s">
        <v>151</v>
      </c>
      <c r="K107" s="3" t="s">
        <v>151</v>
      </c>
      <c r="L107" s="3" t="s">
        <v>151</v>
      </c>
      <c r="M107" s="3" t="s">
        <v>151</v>
      </c>
      <c r="N107" s="3" t="s">
        <v>151</v>
      </c>
      <c r="O107" s="3" t="s">
        <v>151</v>
      </c>
      <c r="P107" s="3" t="s">
        <v>151</v>
      </c>
      <c r="Q107" s="3"/>
      <c r="R107" s="3"/>
      <c r="S107" s="3"/>
      <c r="T107" s="3"/>
      <c r="U107" s="3"/>
    </row>
    <row r="108" spans="1:24">
      <c r="B108" s="80" t="s">
        <v>151</v>
      </c>
      <c r="C108" t="s">
        <v>151</v>
      </c>
      <c r="D108" t="s">
        <v>151</v>
      </c>
      <c r="E108" t="s">
        <v>151</v>
      </c>
      <c r="F108" t="s">
        <v>151</v>
      </c>
      <c r="G108" t="s">
        <v>151</v>
      </c>
      <c r="H108" s="3" t="s">
        <v>151</v>
      </c>
      <c r="I108" s="3" t="s">
        <v>151</v>
      </c>
      <c r="J108" s="3" t="s">
        <v>151</v>
      </c>
      <c r="K108" s="3" t="s">
        <v>151</v>
      </c>
      <c r="L108" s="3" t="s">
        <v>151</v>
      </c>
      <c r="M108" s="3" t="s">
        <v>151</v>
      </c>
      <c r="N108" s="3" t="s">
        <v>151</v>
      </c>
      <c r="O108" s="3" t="s">
        <v>151</v>
      </c>
      <c r="P108" s="3" t="s">
        <v>151</v>
      </c>
      <c r="Q108" s="3"/>
      <c r="R108" s="3"/>
      <c r="S108" s="3"/>
      <c r="T108" s="3"/>
      <c r="U108" s="3"/>
    </row>
    <row r="109" spans="1:24">
      <c r="B109" s="80" t="s">
        <v>151</v>
      </c>
      <c r="C109" t="s">
        <v>151</v>
      </c>
      <c r="D109" t="s">
        <v>151</v>
      </c>
      <c r="E109" t="s">
        <v>151</v>
      </c>
      <c r="F109" t="s">
        <v>151</v>
      </c>
      <c r="G109" t="s">
        <v>151</v>
      </c>
      <c r="H109" s="3" t="s">
        <v>151</v>
      </c>
      <c r="I109" s="3" t="s">
        <v>151</v>
      </c>
      <c r="J109" s="3" t="s">
        <v>151</v>
      </c>
      <c r="K109" s="3" t="s">
        <v>151</v>
      </c>
      <c r="L109" s="3" t="s">
        <v>151</v>
      </c>
      <c r="M109" s="3" t="s">
        <v>151</v>
      </c>
      <c r="N109" s="3" t="s">
        <v>151</v>
      </c>
      <c r="O109" s="3" t="s">
        <v>151</v>
      </c>
      <c r="P109" s="3" t="s">
        <v>151</v>
      </c>
      <c r="Q109" s="3"/>
      <c r="R109" s="3"/>
      <c r="S109" s="3"/>
      <c r="T109" s="3"/>
      <c r="U109" s="3"/>
    </row>
    <row r="110" spans="1:24">
      <c r="B110" s="80" t="s">
        <v>151</v>
      </c>
      <c r="C110" t="s">
        <v>151</v>
      </c>
      <c r="D110" t="s">
        <v>151</v>
      </c>
      <c r="E110" t="s">
        <v>151</v>
      </c>
      <c r="F110" t="s">
        <v>151</v>
      </c>
      <c r="G110" t="s">
        <v>151</v>
      </c>
      <c r="H110" s="3" t="s">
        <v>151</v>
      </c>
      <c r="I110" s="3" t="s">
        <v>151</v>
      </c>
      <c r="J110" s="3" t="s">
        <v>151</v>
      </c>
      <c r="K110" s="3" t="s">
        <v>151</v>
      </c>
      <c r="L110" s="3" t="s">
        <v>151</v>
      </c>
      <c r="M110" s="3" t="s">
        <v>151</v>
      </c>
      <c r="N110" s="3" t="s">
        <v>151</v>
      </c>
      <c r="O110" s="3" t="s">
        <v>151</v>
      </c>
      <c r="P110" s="3" t="s">
        <v>151</v>
      </c>
      <c r="Q110" s="3"/>
      <c r="R110" s="3"/>
      <c r="S110" s="3"/>
      <c r="T110" s="3"/>
      <c r="U110" s="3"/>
    </row>
    <row r="111" spans="1:24">
      <c r="B111" s="80" t="s">
        <v>151</v>
      </c>
      <c r="C111" t="s">
        <v>151</v>
      </c>
      <c r="D111" t="s">
        <v>151</v>
      </c>
      <c r="E111" t="s">
        <v>151</v>
      </c>
      <c r="F111" t="s">
        <v>151</v>
      </c>
      <c r="G111" t="s">
        <v>151</v>
      </c>
      <c r="H111" s="3" t="s">
        <v>151</v>
      </c>
      <c r="I111" s="3" t="s">
        <v>151</v>
      </c>
      <c r="J111" s="3" t="s">
        <v>151</v>
      </c>
      <c r="K111" s="3" t="s">
        <v>151</v>
      </c>
      <c r="L111" s="3" t="s">
        <v>151</v>
      </c>
      <c r="M111" s="3" t="s">
        <v>151</v>
      </c>
      <c r="N111" s="3" t="s">
        <v>151</v>
      </c>
      <c r="O111" s="3" t="s">
        <v>151</v>
      </c>
      <c r="P111" s="3" t="s">
        <v>151</v>
      </c>
      <c r="Q111" s="3"/>
      <c r="R111" s="3"/>
      <c r="S111" s="3"/>
      <c r="T111" s="3"/>
      <c r="U111" s="3"/>
    </row>
  </sheetData>
  <sheetProtection password="CC2E" sheet="1" objects="1" scenarios="1"/>
  <protectedRanges>
    <protectedRange sqref="B3:X102" name="範圍1"/>
  </protectedRanges>
  <dataConsolidate link="1"/>
  <phoneticPr fontId="1" type="noConversion"/>
  <conditionalFormatting sqref="F1:F2 F63:F1048576">
    <cfRule type="duplicateValues" dxfId="297" priority="63"/>
  </conditionalFormatting>
  <conditionalFormatting sqref="F3:F9">
    <cfRule type="duplicateValues" dxfId="296" priority="5"/>
  </conditionalFormatting>
  <conditionalFormatting sqref="G3:G36">
    <cfRule type="duplicateValues" dxfId="295" priority="4"/>
  </conditionalFormatting>
  <conditionalFormatting sqref="G37:G62">
    <cfRule type="duplicateValues" dxfId="294" priority="3"/>
  </conditionalFormatting>
  <conditionalFormatting sqref="F10:F12">
    <cfRule type="duplicateValues" dxfId="293" priority="2"/>
  </conditionalFormatting>
  <conditionalFormatting sqref="G10:G12">
    <cfRule type="duplicateValues" dxfId="292" priority="1"/>
  </conditionalFormatting>
  <dataValidations count="2">
    <dataValidation type="list" allowBlank="1" showInputMessage="1" showErrorMessage="1" sqref="L3:L101" xr:uid="{00000000-0002-0000-0200-000000000000}">
      <formula1>$W$2:$W$101</formula1>
    </dataValidation>
    <dataValidation type="list" allowBlank="1" showInputMessage="1" showErrorMessage="1" sqref="P3:P102" xr:uid="{00000000-0002-0000-0200-000001000000}">
      <formula1>$X$3:$X$101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rgb="FF00B0F0"/>
  </sheetPr>
  <dimension ref="A1:K102"/>
  <sheetViews>
    <sheetView zoomScaleNormal="100" workbookViewId="0">
      <selection activeCell="K3" sqref="K3"/>
    </sheetView>
  </sheetViews>
  <sheetFormatPr defaultRowHeight="16.2"/>
  <cols>
    <col min="1" max="1" width="6.109375" customWidth="1"/>
    <col min="2" max="2" width="11.109375" bestFit="1" customWidth="1"/>
    <col min="3" max="3" width="16.88671875" bestFit="1" customWidth="1"/>
    <col min="4" max="9" width="14.6640625" customWidth="1"/>
  </cols>
  <sheetData>
    <row r="1" spans="1:11" ht="61.5" customHeight="1">
      <c r="H1" s="3"/>
      <c r="I1" s="3"/>
      <c r="J1" s="3"/>
      <c r="K1" s="3"/>
    </row>
    <row r="2" spans="1:11" ht="64.8" customHeight="1">
      <c r="A2" t="s">
        <v>2</v>
      </c>
      <c r="B2" t="s">
        <v>6</v>
      </c>
      <c r="C2" t="s">
        <v>112</v>
      </c>
      <c r="D2" s="5" t="s">
        <v>433</v>
      </c>
      <c r="E2" s="5" t="s">
        <v>434</v>
      </c>
      <c r="F2" s="5" t="s">
        <v>435</v>
      </c>
      <c r="G2" s="5" t="s">
        <v>436</v>
      </c>
      <c r="H2" s="5" t="s">
        <v>437</v>
      </c>
      <c r="I2" s="5" t="s">
        <v>438</v>
      </c>
      <c r="J2" t="s">
        <v>152</v>
      </c>
    </row>
    <row r="3" spans="1:11">
      <c r="A3">
        <f>table_0[[#This Row],[Index]]</f>
        <v>1</v>
      </c>
      <c r="B3" t="str">
        <f>table_0[[#This Row],[盤名]]</f>
        <v>#2 MAIN</v>
      </c>
      <c r="C3" s="4" t="s">
        <v>423</v>
      </c>
      <c r="D3" s="4">
        <v>4.4000000000000004</v>
      </c>
      <c r="E3" s="4">
        <v>0.18</v>
      </c>
      <c r="F3" s="4">
        <v>1.8</v>
      </c>
      <c r="G3" s="4">
        <v>0.28000000000000003</v>
      </c>
      <c r="H3" t="s">
        <v>151</v>
      </c>
      <c r="I3" t="s">
        <v>151</v>
      </c>
      <c r="J3" s="4" t="s">
        <v>423</v>
      </c>
    </row>
    <row r="4" spans="1:11">
      <c r="A4">
        <f>table_0[[#This Row],[Index]]</f>
        <v>2</v>
      </c>
      <c r="B4" t="str">
        <f>table_0[[#This Row],[盤名]]</f>
        <v>SSTR</v>
      </c>
      <c r="C4" s="4" t="s">
        <v>423</v>
      </c>
      <c r="D4" s="4">
        <v>0.5</v>
      </c>
      <c r="E4" s="4">
        <v>0.5</v>
      </c>
      <c r="F4" s="4">
        <v>1</v>
      </c>
      <c r="G4" s="4">
        <v>1</v>
      </c>
      <c r="H4" s="4" t="s">
        <v>151</v>
      </c>
      <c r="I4" t="s">
        <v>151</v>
      </c>
      <c r="J4" s="4" t="s">
        <v>423</v>
      </c>
    </row>
    <row r="5" spans="1:11">
      <c r="A5">
        <f>table_0[[#This Row],[Index]]</f>
        <v>3</v>
      </c>
      <c r="B5" t="str">
        <f>table_0[[#This Row],[盤名]]</f>
        <v>SC</v>
      </c>
      <c r="C5" s="4" t="s">
        <v>423</v>
      </c>
      <c r="D5" s="4">
        <v>5</v>
      </c>
      <c r="E5" s="4">
        <v>1</v>
      </c>
      <c r="F5" s="4">
        <v>0.5</v>
      </c>
      <c r="G5" s="4">
        <v>1</v>
      </c>
      <c r="H5" s="4" t="s">
        <v>151</v>
      </c>
      <c r="I5" t="s">
        <v>151</v>
      </c>
      <c r="J5" s="4" t="s">
        <v>423</v>
      </c>
    </row>
    <row r="6" spans="1:11">
      <c r="A6">
        <f>table_0[[#This Row],[Index]]</f>
        <v>4</v>
      </c>
      <c r="B6" t="str">
        <f>table_0[[#This Row],[盤名]]</f>
        <v>TIE</v>
      </c>
      <c r="C6" s="4" t="s">
        <v>423</v>
      </c>
      <c r="D6" s="4">
        <v>4.4000000000000004</v>
      </c>
      <c r="E6" s="4">
        <v>0.13</v>
      </c>
      <c r="F6" s="4">
        <v>1.8</v>
      </c>
      <c r="G6" s="4">
        <v>0.2</v>
      </c>
      <c r="H6" s="4" t="s">
        <v>151</v>
      </c>
      <c r="I6" t="s">
        <v>151</v>
      </c>
      <c r="J6" s="4" t="s">
        <v>423</v>
      </c>
    </row>
    <row r="7" spans="1:11">
      <c r="A7">
        <f>table_0[[#This Row],[Index]]</f>
        <v>5</v>
      </c>
      <c r="B7" t="str">
        <f>table_0[[#This Row],[盤名]]</f>
        <v>SJ57</v>
      </c>
      <c r="C7" s="4" t="s">
        <v>423</v>
      </c>
      <c r="D7" s="4">
        <v>4.5</v>
      </c>
      <c r="E7" s="4">
        <v>0.32</v>
      </c>
      <c r="F7" s="4">
        <v>1.5</v>
      </c>
      <c r="G7" s="4">
        <v>0.75</v>
      </c>
      <c r="H7" s="4" t="s">
        <v>151</v>
      </c>
      <c r="I7" t="s">
        <v>151</v>
      </c>
      <c r="J7" s="4" t="s">
        <v>424</v>
      </c>
    </row>
    <row r="8" spans="1:11">
      <c r="A8">
        <f>table_0[[#This Row],[Index]]</f>
        <v>6</v>
      </c>
      <c r="B8" t="str">
        <f>table_0[[#This Row],[盤名]]</f>
        <v>SJ58</v>
      </c>
      <c r="C8" s="4" t="s">
        <v>423</v>
      </c>
      <c r="D8" s="4">
        <v>4.5</v>
      </c>
      <c r="E8" s="4">
        <v>0.32</v>
      </c>
      <c r="F8" s="4">
        <v>1.5</v>
      </c>
      <c r="G8" s="4">
        <v>0.75</v>
      </c>
      <c r="H8" s="4" t="s">
        <v>151</v>
      </c>
      <c r="I8" t="s">
        <v>151</v>
      </c>
      <c r="J8" s="4" t="s">
        <v>424</v>
      </c>
    </row>
    <row r="9" spans="1:11">
      <c r="A9">
        <f>table_0[[#This Row],[Index]]</f>
        <v>7</v>
      </c>
      <c r="B9" t="str">
        <f>table_0[[#This Row],[盤名]]</f>
        <v>SJ59</v>
      </c>
      <c r="C9" s="4" t="s">
        <v>423</v>
      </c>
      <c r="D9" s="4">
        <v>4.5</v>
      </c>
      <c r="E9" s="4">
        <v>0.32</v>
      </c>
      <c r="F9" s="4">
        <v>1.5</v>
      </c>
      <c r="G9" s="4">
        <v>0.75</v>
      </c>
      <c r="H9" s="4" t="s">
        <v>151</v>
      </c>
      <c r="I9" t="s">
        <v>151</v>
      </c>
      <c r="J9" s="4" t="s">
        <v>424</v>
      </c>
    </row>
    <row r="10" spans="1:11">
      <c r="A10">
        <f>table_0[[#This Row],[Index]]</f>
        <v>8</v>
      </c>
      <c r="B10" t="str">
        <f>table_0[[#This Row],[盤名]]</f>
        <v>SJ60</v>
      </c>
      <c r="C10" s="4" t="s">
        <v>423</v>
      </c>
      <c r="D10" s="4">
        <v>4.5</v>
      </c>
      <c r="E10" s="4">
        <v>0.32</v>
      </c>
      <c r="F10" s="4">
        <v>1.5</v>
      </c>
      <c r="G10" s="4">
        <v>0.75</v>
      </c>
      <c r="H10" s="4" t="s">
        <v>151</v>
      </c>
      <c r="I10" t="s">
        <v>151</v>
      </c>
      <c r="J10" s="4" t="s">
        <v>424</v>
      </c>
    </row>
    <row r="11" spans="1:11">
      <c r="A11">
        <f>table_0[[#This Row],[Index]]</f>
        <v>9</v>
      </c>
      <c r="B11" t="str">
        <f>table_0[[#This Row],[盤名]]</f>
        <v>SJ61</v>
      </c>
      <c r="C11" s="4" t="s">
        <v>423</v>
      </c>
      <c r="D11" s="4">
        <v>4.5</v>
      </c>
      <c r="E11" s="4">
        <v>0.32</v>
      </c>
      <c r="F11" s="4">
        <v>1.5</v>
      </c>
      <c r="G11" s="4">
        <v>0.75</v>
      </c>
      <c r="H11" s="4" t="s">
        <v>151</v>
      </c>
      <c r="I11" t="s">
        <v>151</v>
      </c>
      <c r="J11" s="4" t="s">
        <v>424</v>
      </c>
    </row>
    <row r="12" spans="1:11">
      <c r="A12">
        <f>table_0[[#This Row],[Index]]</f>
        <v>10</v>
      </c>
      <c r="B12" t="str">
        <f>table_0[[#This Row],[盤名]]</f>
        <v>SJ62</v>
      </c>
      <c r="C12" s="4" t="s">
        <v>423</v>
      </c>
      <c r="D12" s="4">
        <v>4.5</v>
      </c>
      <c r="E12" s="4">
        <v>0.32</v>
      </c>
      <c r="F12" s="4">
        <v>1.5</v>
      </c>
      <c r="G12" s="4">
        <v>0.75</v>
      </c>
      <c r="H12" s="4" t="s">
        <v>151</v>
      </c>
      <c r="I12" t="s">
        <v>151</v>
      </c>
      <c r="J12" s="4" t="s">
        <v>424</v>
      </c>
    </row>
    <row r="13" spans="1:11">
      <c r="A13">
        <f>table_0[[#This Row],[Index]]</f>
        <v>11</v>
      </c>
      <c r="B13" t="str">
        <f>table_0[[#This Row],[盤名]]</f>
        <v>PT</v>
      </c>
      <c r="C13" s="4" t="s">
        <v>423</v>
      </c>
      <c r="D13" s="4">
        <v>4.5</v>
      </c>
      <c r="E13" s="4">
        <v>0.32</v>
      </c>
      <c r="F13" s="4">
        <v>1.5</v>
      </c>
      <c r="G13" s="4">
        <v>0.75</v>
      </c>
      <c r="H13" s="4" t="s">
        <v>151</v>
      </c>
      <c r="I13" t="s">
        <v>151</v>
      </c>
      <c r="J13" t="s">
        <v>424</v>
      </c>
    </row>
    <row r="14" spans="1:11">
      <c r="A14">
        <f>table_0[[#This Row],[Index]]</f>
        <v>12</v>
      </c>
      <c r="B14">
        <f>table_0[[#This Row],[盤名]]</f>
        <v>0</v>
      </c>
      <c r="C14" s="4" t="s">
        <v>151</v>
      </c>
      <c r="D14" s="4" t="s">
        <v>151</v>
      </c>
      <c r="E14" s="4" t="s">
        <v>151</v>
      </c>
      <c r="F14" s="4" t="s">
        <v>151</v>
      </c>
      <c r="G14" s="4" t="s">
        <v>151</v>
      </c>
      <c r="H14" s="4" t="s">
        <v>151</v>
      </c>
      <c r="I14" t="s">
        <v>151</v>
      </c>
      <c r="J14" t="s">
        <v>151</v>
      </c>
    </row>
    <row r="15" spans="1:11">
      <c r="A15" t="str">
        <f>table_0[[#This Row],[Index]]</f>
        <v/>
      </c>
      <c r="B15">
        <f>table_0[[#This Row],[盤名]]</f>
        <v>0</v>
      </c>
      <c r="C15" s="4" t="s">
        <v>151</v>
      </c>
      <c r="D15" s="4" t="s">
        <v>151</v>
      </c>
      <c r="E15" s="4" t="s">
        <v>151</v>
      </c>
      <c r="F15" s="4" t="s">
        <v>151</v>
      </c>
      <c r="G15" s="4" t="s">
        <v>151</v>
      </c>
      <c r="H15" s="4" t="s">
        <v>151</v>
      </c>
      <c r="I15" t="s">
        <v>151</v>
      </c>
      <c r="J15" t="s">
        <v>151</v>
      </c>
    </row>
    <row r="16" spans="1:11">
      <c r="A16" t="str">
        <f>table_0[[#This Row],[Index]]</f>
        <v/>
      </c>
      <c r="B16">
        <f>table_0[[#This Row],[盤名]]</f>
        <v>0</v>
      </c>
      <c r="C16" s="4" t="s">
        <v>151</v>
      </c>
      <c r="D16" s="4" t="s">
        <v>151</v>
      </c>
      <c r="E16" s="4" t="s">
        <v>151</v>
      </c>
      <c r="F16" s="4" t="s">
        <v>151</v>
      </c>
      <c r="G16" s="4" t="s">
        <v>151</v>
      </c>
      <c r="H16" s="4" t="s">
        <v>151</v>
      </c>
      <c r="I16" t="s">
        <v>151</v>
      </c>
      <c r="J16" t="s">
        <v>151</v>
      </c>
    </row>
    <row r="17" spans="1:10">
      <c r="A17" t="str">
        <f>table_0[[#This Row],[Index]]</f>
        <v/>
      </c>
      <c r="B17">
        <f>table_0[[#This Row],[盤名]]</f>
        <v>0</v>
      </c>
      <c r="C17" s="4" t="s">
        <v>151</v>
      </c>
      <c r="D17" s="4" t="s">
        <v>151</v>
      </c>
      <c r="E17" s="4" t="s">
        <v>151</v>
      </c>
      <c r="F17" s="4" t="s">
        <v>151</v>
      </c>
      <c r="G17" s="4" t="s">
        <v>151</v>
      </c>
      <c r="H17" s="4" t="s">
        <v>151</v>
      </c>
      <c r="I17" t="s">
        <v>151</v>
      </c>
      <c r="J17" t="s">
        <v>151</v>
      </c>
    </row>
    <row r="18" spans="1:10">
      <c r="A18" t="str">
        <f>table_0[[#This Row],[Index]]</f>
        <v/>
      </c>
      <c r="B18">
        <f>table_0[[#This Row],[盤名]]</f>
        <v>0</v>
      </c>
      <c r="C18" s="4" t="s">
        <v>151</v>
      </c>
      <c r="D18" s="4" t="s">
        <v>151</v>
      </c>
      <c r="E18" s="4" t="s">
        <v>151</v>
      </c>
      <c r="F18" s="4" t="s">
        <v>151</v>
      </c>
      <c r="G18" s="4" t="s">
        <v>151</v>
      </c>
      <c r="H18" s="4" t="s">
        <v>151</v>
      </c>
      <c r="I18" t="s">
        <v>151</v>
      </c>
      <c r="J18" t="s">
        <v>151</v>
      </c>
    </row>
    <row r="19" spans="1:10">
      <c r="A19" t="str">
        <f>table_0[[#This Row],[Index]]</f>
        <v/>
      </c>
      <c r="B19">
        <f>table_0[[#This Row],[盤名]]</f>
        <v>0</v>
      </c>
      <c r="C19" s="4" t="s">
        <v>151</v>
      </c>
      <c r="D19" s="4" t="s">
        <v>151</v>
      </c>
      <c r="E19" s="4" t="s">
        <v>151</v>
      </c>
      <c r="F19" s="4" t="s">
        <v>151</v>
      </c>
      <c r="G19" s="4" t="s">
        <v>151</v>
      </c>
      <c r="H19" s="4" t="s">
        <v>151</v>
      </c>
      <c r="I19" t="s">
        <v>151</v>
      </c>
      <c r="J19" t="s">
        <v>151</v>
      </c>
    </row>
    <row r="20" spans="1:10">
      <c r="A20" t="str">
        <f>table_0[[#This Row],[Index]]</f>
        <v/>
      </c>
      <c r="B20">
        <f>table_0[[#This Row],[盤名]]</f>
        <v>0</v>
      </c>
      <c r="C20" s="4" t="s">
        <v>151</v>
      </c>
      <c r="D20" s="4" t="s">
        <v>151</v>
      </c>
      <c r="E20" s="4" t="s">
        <v>151</v>
      </c>
      <c r="F20" s="4" t="s">
        <v>151</v>
      </c>
      <c r="G20" s="4" t="s">
        <v>151</v>
      </c>
      <c r="H20" s="4" t="s">
        <v>151</v>
      </c>
      <c r="I20" t="s">
        <v>151</v>
      </c>
      <c r="J20" t="s">
        <v>151</v>
      </c>
    </row>
    <row r="21" spans="1:10">
      <c r="A21" t="str">
        <f>table_0[[#This Row],[Index]]</f>
        <v/>
      </c>
      <c r="B21">
        <f>table_0[[#This Row],[盤名]]</f>
        <v>0</v>
      </c>
      <c r="C21" s="4" t="s">
        <v>151</v>
      </c>
      <c r="D21" s="4" t="s">
        <v>151</v>
      </c>
      <c r="E21" s="4" t="s">
        <v>151</v>
      </c>
      <c r="F21" s="4" t="s">
        <v>151</v>
      </c>
      <c r="G21" s="4" t="s">
        <v>151</v>
      </c>
      <c r="H21" s="4" t="s">
        <v>151</v>
      </c>
      <c r="I21" t="s">
        <v>151</v>
      </c>
      <c r="J21" t="s">
        <v>151</v>
      </c>
    </row>
    <row r="22" spans="1:10">
      <c r="A22" t="str">
        <f>table_0[[#This Row],[Index]]</f>
        <v/>
      </c>
      <c r="B22">
        <f>table_0[[#This Row],[盤名]]</f>
        <v>0</v>
      </c>
      <c r="C22" s="4" t="s">
        <v>151</v>
      </c>
      <c r="D22" s="4" t="s">
        <v>151</v>
      </c>
      <c r="E22" s="4" t="s">
        <v>151</v>
      </c>
      <c r="F22" s="4" t="s">
        <v>151</v>
      </c>
      <c r="G22" s="4" t="s">
        <v>151</v>
      </c>
      <c r="H22" s="4" t="s">
        <v>151</v>
      </c>
      <c r="I22" t="s">
        <v>151</v>
      </c>
      <c r="J22" t="s">
        <v>151</v>
      </c>
    </row>
    <row r="23" spans="1:10">
      <c r="A23" t="str">
        <f>table_0[[#This Row],[Index]]</f>
        <v/>
      </c>
      <c r="B23">
        <f>table_0[[#This Row],[盤名]]</f>
        <v>0</v>
      </c>
      <c r="C23" s="4" t="s">
        <v>151</v>
      </c>
      <c r="D23" s="4" t="s">
        <v>151</v>
      </c>
      <c r="E23" s="4" t="s">
        <v>151</v>
      </c>
      <c r="F23" s="4" t="s">
        <v>151</v>
      </c>
      <c r="G23" s="4" t="s">
        <v>151</v>
      </c>
      <c r="H23" s="4" t="s">
        <v>151</v>
      </c>
      <c r="I23" t="s">
        <v>151</v>
      </c>
      <c r="J23" t="s">
        <v>151</v>
      </c>
    </row>
    <row r="24" spans="1:10">
      <c r="A24" t="str">
        <f>table_0[[#This Row],[Index]]</f>
        <v/>
      </c>
      <c r="B24">
        <f>table_0[[#This Row],[盤名]]</f>
        <v>0</v>
      </c>
      <c r="C24" s="4" t="s">
        <v>151</v>
      </c>
      <c r="D24" s="4" t="s">
        <v>151</v>
      </c>
      <c r="E24" s="4" t="s">
        <v>151</v>
      </c>
      <c r="F24" s="4" t="s">
        <v>151</v>
      </c>
      <c r="G24" s="4" t="s">
        <v>151</v>
      </c>
      <c r="H24" s="4" t="s">
        <v>151</v>
      </c>
      <c r="I24" t="s">
        <v>151</v>
      </c>
      <c r="J24" t="s">
        <v>151</v>
      </c>
    </row>
    <row r="25" spans="1:10">
      <c r="A25" t="str">
        <f>table_0[[#This Row],[Index]]</f>
        <v/>
      </c>
      <c r="B25">
        <f>table_0[[#This Row],[盤名]]</f>
        <v>0</v>
      </c>
      <c r="C25" s="4" t="s">
        <v>151</v>
      </c>
      <c r="D25" s="4" t="s">
        <v>151</v>
      </c>
      <c r="E25" s="4" t="s">
        <v>151</v>
      </c>
      <c r="F25" s="4" t="s">
        <v>151</v>
      </c>
      <c r="G25" s="4" t="s">
        <v>151</v>
      </c>
      <c r="H25" s="4" t="s">
        <v>151</v>
      </c>
      <c r="I25" t="s">
        <v>151</v>
      </c>
      <c r="J25" t="s">
        <v>151</v>
      </c>
    </row>
    <row r="26" spans="1:10">
      <c r="A26" t="str">
        <f>table_0[[#This Row],[Index]]</f>
        <v/>
      </c>
      <c r="B26">
        <f>table_0[[#This Row],[盤名]]</f>
        <v>0</v>
      </c>
      <c r="C26" s="4" t="s">
        <v>151</v>
      </c>
      <c r="D26" s="4" t="s">
        <v>151</v>
      </c>
      <c r="E26" s="4" t="s">
        <v>151</v>
      </c>
      <c r="F26" s="4" t="s">
        <v>151</v>
      </c>
      <c r="G26" s="4" t="s">
        <v>151</v>
      </c>
      <c r="H26" s="4" t="s">
        <v>151</v>
      </c>
      <c r="I26" t="s">
        <v>151</v>
      </c>
      <c r="J26" t="s">
        <v>151</v>
      </c>
    </row>
    <row r="27" spans="1:10">
      <c r="A27" t="str">
        <f>table_0[[#This Row],[Index]]</f>
        <v/>
      </c>
      <c r="B27" t="str">
        <f>table_0[[#This Row],[盤名]]</f>
        <v xml:space="preserve"> </v>
      </c>
      <c r="C27" s="4" t="s">
        <v>151</v>
      </c>
      <c r="D27" s="4" t="s">
        <v>151</v>
      </c>
      <c r="E27" s="4" t="s">
        <v>151</v>
      </c>
      <c r="F27" s="4" t="s">
        <v>151</v>
      </c>
      <c r="G27" s="4" t="s">
        <v>151</v>
      </c>
      <c r="H27" s="4" t="s">
        <v>151</v>
      </c>
      <c r="I27" t="s">
        <v>151</v>
      </c>
      <c r="J27" t="s">
        <v>151</v>
      </c>
    </row>
    <row r="28" spans="1:10">
      <c r="A28" t="str">
        <f>table_0[[#This Row],[Index]]</f>
        <v/>
      </c>
      <c r="B28" t="str">
        <f>table_0[[#This Row],[盤名]]</f>
        <v xml:space="preserve"> </v>
      </c>
      <c r="C28" t="s">
        <v>151</v>
      </c>
      <c r="D28" t="s">
        <v>151</v>
      </c>
      <c r="E28" t="s">
        <v>151</v>
      </c>
      <c r="F28" t="s">
        <v>151</v>
      </c>
      <c r="G28" t="s">
        <v>151</v>
      </c>
      <c r="H28" t="s">
        <v>151</v>
      </c>
      <c r="I28" t="s">
        <v>151</v>
      </c>
      <c r="J28" t="s">
        <v>151</v>
      </c>
    </row>
    <row r="29" spans="1:10">
      <c r="A29" t="str">
        <f>table_0[[#This Row],[Index]]</f>
        <v/>
      </c>
      <c r="B29" t="str">
        <f>table_0[[#This Row],[盤名]]</f>
        <v xml:space="preserve"> </v>
      </c>
      <c r="C29" s="4" t="s">
        <v>151</v>
      </c>
      <c r="D29" s="4" t="s">
        <v>151</v>
      </c>
      <c r="E29" s="4" t="s">
        <v>151</v>
      </c>
      <c r="F29" s="4" t="s">
        <v>151</v>
      </c>
      <c r="G29" s="4" t="s">
        <v>151</v>
      </c>
      <c r="H29" s="4" t="s">
        <v>151</v>
      </c>
      <c r="I29" t="s">
        <v>151</v>
      </c>
      <c r="J29" t="s">
        <v>151</v>
      </c>
    </row>
    <row r="30" spans="1:10">
      <c r="A30" t="str">
        <f>table_0[[#This Row],[Index]]</f>
        <v/>
      </c>
      <c r="B30" t="str">
        <f>table_0[[#This Row],[盤名]]</f>
        <v xml:space="preserve"> </v>
      </c>
      <c r="C30" s="4" t="s">
        <v>151</v>
      </c>
      <c r="D30" s="4" t="s">
        <v>151</v>
      </c>
      <c r="E30" s="4" t="s">
        <v>151</v>
      </c>
      <c r="F30" s="4" t="s">
        <v>151</v>
      </c>
      <c r="G30" s="4" t="s">
        <v>151</v>
      </c>
      <c r="H30" s="4" t="s">
        <v>151</v>
      </c>
      <c r="I30" t="s">
        <v>151</v>
      </c>
      <c r="J30" t="s">
        <v>151</v>
      </c>
    </row>
    <row r="31" spans="1:10">
      <c r="A31" t="str">
        <f>table_0[[#This Row],[Index]]</f>
        <v/>
      </c>
      <c r="B31" t="str">
        <f>table_0[[#This Row],[盤名]]</f>
        <v xml:space="preserve"> </v>
      </c>
      <c r="C31" s="4" t="s">
        <v>151</v>
      </c>
      <c r="D31" s="4" t="s">
        <v>151</v>
      </c>
      <c r="E31" s="4" t="s">
        <v>151</v>
      </c>
      <c r="F31" s="4" t="s">
        <v>151</v>
      </c>
      <c r="G31" s="4" t="s">
        <v>151</v>
      </c>
      <c r="H31" s="4" t="s">
        <v>151</v>
      </c>
      <c r="I31" t="s">
        <v>151</v>
      </c>
      <c r="J31" t="s">
        <v>151</v>
      </c>
    </row>
    <row r="32" spans="1:10">
      <c r="A32" t="str">
        <f>table_0[[#This Row],[Index]]</f>
        <v/>
      </c>
      <c r="B32" t="str">
        <f>table_0[[#This Row],[盤名]]</f>
        <v xml:space="preserve"> </v>
      </c>
      <c r="C32" s="4" t="s">
        <v>151</v>
      </c>
      <c r="D32" s="4" t="s">
        <v>151</v>
      </c>
      <c r="E32" s="4" t="s">
        <v>151</v>
      </c>
      <c r="F32" s="4" t="s">
        <v>151</v>
      </c>
      <c r="G32" s="4" t="s">
        <v>151</v>
      </c>
      <c r="H32" s="4" t="s">
        <v>151</v>
      </c>
      <c r="I32" t="s">
        <v>151</v>
      </c>
      <c r="J32" t="s">
        <v>151</v>
      </c>
    </row>
    <row r="33" spans="1:10">
      <c r="A33" t="str">
        <f>table_0[[#This Row],[Index]]</f>
        <v/>
      </c>
      <c r="B33" t="str">
        <f>table_0[[#This Row],[盤名]]</f>
        <v xml:space="preserve"> </v>
      </c>
      <c r="C33" s="4" t="s">
        <v>151</v>
      </c>
      <c r="D33" s="4" t="s">
        <v>151</v>
      </c>
      <c r="E33" s="4" t="s">
        <v>151</v>
      </c>
      <c r="F33" s="4" t="s">
        <v>151</v>
      </c>
      <c r="G33" s="4" t="s">
        <v>151</v>
      </c>
      <c r="H33" s="4" t="s">
        <v>151</v>
      </c>
      <c r="I33" t="s">
        <v>151</v>
      </c>
      <c r="J33" t="s">
        <v>151</v>
      </c>
    </row>
    <row r="34" spans="1:10">
      <c r="A34" t="str">
        <f>table_0[[#This Row],[Index]]</f>
        <v/>
      </c>
      <c r="B34" t="str">
        <f>table_0[[#This Row],[盤名]]</f>
        <v xml:space="preserve"> </v>
      </c>
      <c r="C34" s="4" t="s">
        <v>151</v>
      </c>
      <c r="D34" s="4" t="s">
        <v>151</v>
      </c>
      <c r="E34" s="4" t="s">
        <v>151</v>
      </c>
      <c r="F34" s="4" t="s">
        <v>151</v>
      </c>
      <c r="G34" s="4" t="s">
        <v>151</v>
      </c>
      <c r="H34" s="4" t="s">
        <v>151</v>
      </c>
      <c r="I34" t="s">
        <v>151</v>
      </c>
      <c r="J34" t="s">
        <v>151</v>
      </c>
    </row>
    <row r="35" spans="1:10">
      <c r="A35" t="str">
        <f>table_0[[#This Row],[Index]]</f>
        <v/>
      </c>
      <c r="B35" t="str">
        <f>table_0[[#This Row],[盤名]]</f>
        <v xml:space="preserve"> </v>
      </c>
      <c r="C35" s="4" t="s">
        <v>151</v>
      </c>
      <c r="D35" s="4" t="s">
        <v>151</v>
      </c>
      <c r="E35" s="4" t="s">
        <v>151</v>
      </c>
      <c r="F35" s="4" t="s">
        <v>151</v>
      </c>
      <c r="G35" s="4" t="s">
        <v>151</v>
      </c>
      <c r="H35" s="4" t="s">
        <v>151</v>
      </c>
      <c r="I35" t="s">
        <v>151</v>
      </c>
      <c r="J35" t="s">
        <v>151</v>
      </c>
    </row>
    <row r="36" spans="1:10">
      <c r="A36" t="str">
        <f>table_0[[#This Row],[Index]]</f>
        <v/>
      </c>
      <c r="B36" t="str">
        <f>table_0[[#This Row],[盤名]]</f>
        <v xml:space="preserve"> </v>
      </c>
      <c r="C36" s="4" t="s">
        <v>151</v>
      </c>
      <c r="D36" s="4" t="s">
        <v>151</v>
      </c>
      <c r="E36" s="4" t="s">
        <v>151</v>
      </c>
      <c r="F36" s="4" t="s">
        <v>151</v>
      </c>
      <c r="G36" s="4" t="s">
        <v>151</v>
      </c>
      <c r="H36" s="4" t="s">
        <v>151</v>
      </c>
      <c r="I36" t="s">
        <v>151</v>
      </c>
      <c r="J36" t="s">
        <v>151</v>
      </c>
    </row>
    <row r="37" spans="1:10">
      <c r="A37" t="str">
        <f>table_0[[#This Row],[Index]]</f>
        <v/>
      </c>
      <c r="B37" t="str">
        <f>table_0[[#This Row],[盤名]]</f>
        <v xml:space="preserve"> </v>
      </c>
      <c r="C37" s="4" t="s">
        <v>151</v>
      </c>
      <c r="D37" s="4" t="s">
        <v>151</v>
      </c>
      <c r="E37" s="4" t="s">
        <v>151</v>
      </c>
      <c r="F37" s="4" t="s">
        <v>151</v>
      </c>
      <c r="G37" s="4" t="s">
        <v>151</v>
      </c>
      <c r="H37" s="4" t="s">
        <v>151</v>
      </c>
      <c r="I37" t="s">
        <v>151</v>
      </c>
      <c r="J37" t="s">
        <v>151</v>
      </c>
    </row>
    <row r="38" spans="1:10">
      <c r="A38" t="str">
        <f>table_0[[#This Row],[Index]]</f>
        <v/>
      </c>
      <c r="B38" t="str">
        <f>table_0[[#This Row],[盤名]]</f>
        <v xml:space="preserve"> </v>
      </c>
      <c r="C38" s="4" t="s">
        <v>151</v>
      </c>
      <c r="D38" s="4" t="s">
        <v>151</v>
      </c>
      <c r="E38" s="4" t="s">
        <v>151</v>
      </c>
      <c r="F38" s="4" t="s">
        <v>151</v>
      </c>
      <c r="G38" s="4" t="s">
        <v>151</v>
      </c>
      <c r="H38" s="4" t="s">
        <v>151</v>
      </c>
      <c r="I38" t="s">
        <v>151</v>
      </c>
      <c r="J38" t="s">
        <v>151</v>
      </c>
    </row>
    <row r="39" spans="1:10">
      <c r="A39" t="str">
        <f>table_0[[#This Row],[Index]]</f>
        <v/>
      </c>
      <c r="B39" t="str">
        <f>table_0[[#This Row],[盤名]]</f>
        <v xml:space="preserve"> </v>
      </c>
      <c r="C39" s="4" t="s">
        <v>151</v>
      </c>
      <c r="D39" s="4" t="s">
        <v>151</v>
      </c>
      <c r="E39" s="4" t="s">
        <v>151</v>
      </c>
      <c r="F39" s="4" t="s">
        <v>151</v>
      </c>
      <c r="G39" s="4" t="s">
        <v>151</v>
      </c>
      <c r="H39" s="4" t="s">
        <v>151</v>
      </c>
      <c r="I39" t="s">
        <v>151</v>
      </c>
      <c r="J39" t="s">
        <v>151</v>
      </c>
    </row>
    <row r="40" spans="1:10">
      <c r="A40" t="str">
        <f>table_0[[#This Row],[Index]]</f>
        <v/>
      </c>
      <c r="B40" t="str">
        <f>table_0[[#This Row],[盤名]]</f>
        <v xml:space="preserve"> </v>
      </c>
      <c r="C40" s="4" t="s">
        <v>151</v>
      </c>
      <c r="D40" s="4" t="s">
        <v>151</v>
      </c>
      <c r="E40" s="4" t="s">
        <v>151</v>
      </c>
      <c r="F40" s="4" t="s">
        <v>151</v>
      </c>
      <c r="G40" s="4" t="s">
        <v>151</v>
      </c>
      <c r="H40" s="4" t="s">
        <v>151</v>
      </c>
      <c r="I40" t="s">
        <v>151</v>
      </c>
      <c r="J40" t="s">
        <v>151</v>
      </c>
    </row>
    <row r="41" spans="1:10">
      <c r="A41" t="str">
        <f>table_0[[#This Row],[Index]]</f>
        <v/>
      </c>
      <c r="B41" t="str">
        <f>table_0[[#This Row],[盤名]]</f>
        <v xml:space="preserve"> </v>
      </c>
      <c r="C41" s="4" t="s">
        <v>151</v>
      </c>
      <c r="D41" s="4" t="s">
        <v>151</v>
      </c>
      <c r="E41" s="4" t="s">
        <v>151</v>
      </c>
      <c r="F41" s="4" t="s">
        <v>151</v>
      </c>
      <c r="G41" s="4" t="s">
        <v>151</v>
      </c>
      <c r="H41" s="4" t="s">
        <v>151</v>
      </c>
      <c r="I41" t="s">
        <v>151</v>
      </c>
      <c r="J41" t="s">
        <v>151</v>
      </c>
    </row>
    <row r="42" spans="1:10">
      <c r="A42" t="str">
        <f>table_0[[#This Row],[Index]]</f>
        <v/>
      </c>
      <c r="B42" t="str">
        <f>table_0[[#This Row],[盤名]]</f>
        <v xml:space="preserve"> </v>
      </c>
      <c r="C42" s="4" t="s">
        <v>151</v>
      </c>
      <c r="D42" s="4" t="s">
        <v>151</v>
      </c>
      <c r="E42" s="4" t="s">
        <v>151</v>
      </c>
      <c r="F42" s="4" t="s">
        <v>151</v>
      </c>
      <c r="G42" s="4" t="s">
        <v>151</v>
      </c>
      <c r="H42" s="4" t="s">
        <v>151</v>
      </c>
      <c r="I42" t="s">
        <v>151</v>
      </c>
      <c r="J42" t="s">
        <v>151</v>
      </c>
    </row>
    <row r="43" spans="1:10">
      <c r="A43" t="str">
        <f>table_0[[#This Row],[Index]]</f>
        <v/>
      </c>
      <c r="B43" t="str">
        <f>table_0[[#This Row],[盤名]]</f>
        <v xml:space="preserve"> </v>
      </c>
      <c r="C43" s="4" t="s">
        <v>151</v>
      </c>
      <c r="D43" s="4" t="s">
        <v>151</v>
      </c>
      <c r="E43" s="4" t="s">
        <v>151</v>
      </c>
      <c r="F43" s="4" t="s">
        <v>151</v>
      </c>
      <c r="G43" s="4" t="s">
        <v>151</v>
      </c>
      <c r="H43" s="4" t="s">
        <v>151</v>
      </c>
      <c r="I43" t="s">
        <v>151</v>
      </c>
      <c r="J43" t="s">
        <v>151</v>
      </c>
    </row>
    <row r="44" spans="1:10">
      <c r="A44" t="str">
        <f>table_0[[#This Row],[Index]]</f>
        <v/>
      </c>
      <c r="B44" t="str">
        <f>table_0[[#This Row],[盤名]]</f>
        <v xml:space="preserve"> </v>
      </c>
      <c r="C44" s="4" t="s">
        <v>151</v>
      </c>
      <c r="D44" s="4" t="s">
        <v>151</v>
      </c>
      <c r="E44" s="4" t="s">
        <v>151</v>
      </c>
      <c r="F44" s="4" t="s">
        <v>151</v>
      </c>
      <c r="G44" s="4" t="s">
        <v>151</v>
      </c>
      <c r="H44" s="4" t="s">
        <v>151</v>
      </c>
      <c r="I44" t="s">
        <v>151</v>
      </c>
      <c r="J44" t="s">
        <v>151</v>
      </c>
    </row>
    <row r="45" spans="1:10">
      <c r="A45" t="str">
        <f>table_0[[#This Row],[Index]]</f>
        <v/>
      </c>
      <c r="B45" t="str">
        <f>table_0[[#This Row],[盤名]]</f>
        <v xml:space="preserve"> </v>
      </c>
      <c r="C45" s="4" t="s">
        <v>151</v>
      </c>
      <c r="D45" s="4" t="s">
        <v>151</v>
      </c>
      <c r="E45" s="4" t="s">
        <v>151</v>
      </c>
      <c r="F45" s="4" t="s">
        <v>151</v>
      </c>
      <c r="G45" s="4" t="s">
        <v>151</v>
      </c>
      <c r="H45" s="4" t="s">
        <v>151</v>
      </c>
      <c r="I45" t="s">
        <v>151</v>
      </c>
      <c r="J45" t="s">
        <v>151</v>
      </c>
    </row>
    <row r="46" spans="1:10">
      <c r="A46" t="str">
        <f>table_0[[#This Row],[Index]]</f>
        <v/>
      </c>
      <c r="B46" t="str">
        <f>table_0[[#This Row],[盤名]]</f>
        <v xml:space="preserve"> </v>
      </c>
      <c r="C46" s="4" t="s">
        <v>151</v>
      </c>
      <c r="D46" s="4" t="s">
        <v>151</v>
      </c>
      <c r="E46" s="4" t="s">
        <v>151</v>
      </c>
      <c r="F46" s="4" t="s">
        <v>151</v>
      </c>
      <c r="G46" s="4" t="s">
        <v>151</v>
      </c>
      <c r="H46" s="4" t="s">
        <v>151</v>
      </c>
      <c r="I46" t="s">
        <v>151</v>
      </c>
      <c r="J46" t="s">
        <v>151</v>
      </c>
    </row>
    <row r="47" spans="1:10">
      <c r="A47" t="str">
        <f>table_0[[#This Row],[Index]]</f>
        <v/>
      </c>
      <c r="B47" t="str">
        <f>table_0[[#This Row],[盤名]]</f>
        <v xml:space="preserve"> </v>
      </c>
      <c r="C47" s="4" t="s">
        <v>151</v>
      </c>
      <c r="D47" s="4" t="s">
        <v>151</v>
      </c>
      <c r="E47" s="4" t="s">
        <v>151</v>
      </c>
      <c r="F47" s="4" t="s">
        <v>151</v>
      </c>
      <c r="G47" s="4" t="s">
        <v>151</v>
      </c>
      <c r="H47" s="4" t="s">
        <v>151</v>
      </c>
      <c r="I47" t="s">
        <v>151</v>
      </c>
      <c r="J47" t="s">
        <v>151</v>
      </c>
    </row>
    <row r="48" spans="1:10">
      <c r="A48" t="str">
        <f>table_0[[#This Row],[Index]]</f>
        <v/>
      </c>
      <c r="B48" t="str">
        <f>table_0[[#This Row],[盤名]]</f>
        <v xml:space="preserve"> </v>
      </c>
      <c r="C48" s="4" t="s">
        <v>151</v>
      </c>
      <c r="D48" s="4" t="s">
        <v>151</v>
      </c>
      <c r="E48" s="4" t="s">
        <v>151</v>
      </c>
      <c r="F48" s="4" t="s">
        <v>151</v>
      </c>
      <c r="G48" s="4" t="s">
        <v>151</v>
      </c>
      <c r="H48" s="4" t="s">
        <v>151</v>
      </c>
      <c r="I48" t="s">
        <v>151</v>
      </c>
      <c r="J48" t="s">
        <v>151</v>
      </c>
    </row>
    <row r="49" spans="1:10">
      <c r="A49" t="str">
        <f>table_0[[#This Row],[Index]]</f>
        <v/>
      </c>
      <c r="B49" t="str">
        <f>table_0[[#This Row],[盤名]]</f>
        <v xml:space="preserve"> </v>
      </c>
      <c r="C49" s="4" t="s">
        <v>151</v>
      </c>
      <c r="D49" s="4" t="s">
        <v>151</v>
      </c>
      <c r="E49" s="4" t="s">
        <v>151</v>
      </c>
      <c r="F49" s="4" t="s">
        <v>151</v>
      </c>
      <c r="G49" s="4" t="s">
        <v>151</v>
      </c>
      <c r="H49" s="4" t="s">
        <v>151</v>
      </c>
      <c r="I49" t="s">
        <v>151</v>
      </c>
      <c r="J49" t="s">
        <v>151</v>
      </c>
    </row>
    <row r="50" spans="1:10">
      <c r="A50" t="str">
        <f>table_0[[#This Row],[Index]]</f>
        <v/>
      </c>
      <c r="B50" t="str">
        <f>table_0[[#This Row],[盤名]]</f>
        <v xml:space="preserve"> </v>
      </c>
      <c r="C50" s="4" t="s">
        <v>151</v>
      </c>
      <c r="D50" s="4" t="s">
        <v>151</v>
      </c>
      <c r="E50" s="4" t="s">
        <v>151</v>
      </c>
      <c r="F50" s="4" t="s">
        <v>151</v>
      </c>
      <c r="G50" s="4" t="s">
        <v>151</v>
      </c>
      <c r="H50" s="4" t="s">
        <v>151</v>
      </c>
      <c r="I50" t="s">
        <v>151</v>
      </c>
      <c r="J50" t="s">
        <v>151</v>
      </c>
    </row>
    <row r="51" spans="1:10">
      <c r="A51" t="str">
        <f>table_0[[#This Row],[Index]]</f>
        <v/>
      </c>
      <c r="B51" t="str">
        <f>table_0[[#This Row],[盤名]]</f>
        <v xml:space="preserve"> </v>
      </c>
      <c r="C51" s="4" t="s">
        <v>151</v>
      </c>
      <c r="D51" s="4" t="s">
        <v>151</v>
      </c>
      <c r="E51" s="4" t="s">
        <v>151</v>
      </c>
      <c r="F51" s="4" t="s">
        <v>151</v>
      </c>
      <c r="G51" s="4" t="s">
        <v>151</v>
      </c>
      <c r="H51" s="4" t="s">
        <v>151</v>
      </c>
      <c r="I51" t="s">
        <v>151</v>
      </c>
      <c r="J51" t="s">
        <v>151</v>
      </c>
    </row>
    <row r="52" spans="1:10">
      <c r="A52" t="str">
        <f>table_0[[#This Row],[Index]]</f>
        <v/>
      </c>
      <c r="B52" t="str">
        <f>table_0[[#This Row],[盤名]]</f>
        <v xml:space="preserve"> </v>
      </c>
      <c r="C52" s="4" t="s">
        <v>151</v>
      </c>
      <c r="D52" s="4" t="s">
        <v>151</v>
      </c>
      <c r="E52" s="4" t="s">
        <v>151</v>
      </c>
      <c r="F52" s="4" t="s">
        <v>151</v>
      </c>
      <c r="G52" s="4" t="s">
        <v>151</v>
      </c>
      <c r="H52" s="4" t="s">
        <v>151</v>
      </c>
      <c r="I52" t="s">
        <v>151</v>
      </c>
      <c r="J52" t="s">
        <v>151</v>
      </c>
    </row>
    <row r="53" spans="1:10">
      <c r="A53" t="str">
        <f>table_0[[#This Row],[Index]]</f>
        <v/>
      </c>
      <c r="B53" t="str">
        <f>table_0[[#This Row],[盤名]]</f>
        <v xml:space="preserve"> </v>
      </c>
      <c r="C53" s="4" t="s">
        <v>151</v>
      </c>
      <c r="D53" s="4" t="s">
        <v>151</v>
      </c>
      <c r="E53" s="4" t="s">
        <v>151</v>
      </c>
      <c r="F53" s="4" t="s">
        <v>151</v>
      </c>
      <c r="G53" s="4" t="s">
        <v>151</v>
      </c>
      <c r="H53" s="4" t="s">
        <v>151</v>
      </c>
      <c r="I53" t="s">
        <v>151</v>
      </c>
      <c r="J53" t="s">
        <v>151</v>
      </c>
    </row>
    <row r="54" spans="1:10">
      <c r="A54" t="str">
        <f>table_0[[#This Row],[Index]]</f>
        <v/>
      </c>
      <c r="B54" t="str">
        <f>table_0[[#This Row],[盤名]]</f>
        <v xml:space="preserve"> </v>
      </c>
      <c r="C54" t="s">
        <v>151</v>
      </c>
      <c r="D54" t="s">
        <v>151</v>
      </c>
      <c r="E54" t="s">
        <v>151</v>
      </c>
      <c r="F54" t="s">
        <v>151</v>
      </c>
      <c r="G54" t="s">
        <v>151</v>
      </c>
      <c r="H54" t="s">
        <v>151</v>
      </c>
      <c r="I54" t="s">
        <v>151</v>
      </c>
      <c r="J54" t="s">
        <v>151</v>
      </c>
    </row>
    <row r="55" spans="1:10">
      <c r="A55" t="str">
        <f>table_0[[#This Row],[Index]]</f>
        <v/>
      </c>
      <c r="B55" t="str">
        <f>table_0[[#This Row],[盤名]]</f>
        <v xml:space="preserve"> </v>
      </c>
      <c r="C55" s="4" t="s">
        <v>151</v>
      </c>
      <c r="D55" s="4" t="s">
        <v>151</v>
      </c>
      <c r="E55" s="4" t="s">
        <v>151</v>
      </c>
      <c r="F55" s="4" t="s">
        <v>151</v>
      </c>
      <c r="G55" s="4" t="s">
        <v>151</v>
      </c>
      <c r="H55" s="4" t="s">
        <v>151</v>
      </c>
      <c r="I55" t="s">
        <v>151</v>
      </c>
      <c r="J55" t="s">
        <v>151</v>
      </c>
    </row>
    <row r="56" spans="1:10">
      <c r="A56" t="str">
        <f>table_0[[#This Row],[Index]]</f>
        <v/>
      </c>
      <c r="B56" t="str">
        <f>table_0[[#This Row],[盤名]]</f>
        <v xml:space="preserve"> </v>
      </c>
      <c r="C56" s="4" t="s">
        <v>151</v>
      </c>
      <c r="D56" s="4" t="s">
        <v>151</v>
      </c>
      <c r="E56" s="4" t="s">
        <v>151</v>
      </c>
      <c r="F56" s="4" t="s">
        <v>151</v>
      </c>
      <c r="G56" s="4" t="s">
        <v>151</v>
      </c>
      <c r="H56" s="4" t="s">
        <v>151</v>
      </c>
      <c r="I56" t="s">
        <v>151</v>
      </c>
      <c r="J56" t="s">
        <v>151</v>
      </c>
    </row>
    <row r="57" spans="1:10">
      <c r="A57" t="str">
        <f>table_0[[#This Row],[Index]]</f>
        <v/>
      </c>
      <c r="B57" t="str">
        <f>table_0[[#This Row],[盤名]]</f>
        <v xml:space="preserve"> </v>
      </c>
      <c r="C57" s="4" t="s">
        <v>151</v>
      </c>
      <c r="D57" s="4" t="s">
        <v>151</v>
      </c>
      <c r="E57" s="4" t="s">
        <v>151</v>
      </c>
      <c r="F57" s="4" t="s">
        <v>151</v>
      </c>
      <c r="G57" s="4" t="s">
        <v>151</v>
      </c>
      <c r="H57" s="4" t="s">
        <v>151</v>
      </c>
      <c r="I57" t="s">
        <v>151</v>
      </c>
      <c r="J57" t="s">
        <v>151</v>
      </c>
    </row>
    <row r="58" spans="1:10">
      <c r="A58" t="str">
        <f>table_0[[#This Row],[Index]]</f>
        <v/>
      </c>
      <c r="B58" t="str">
        <f>table_0[[#This Row],[盤名]]</f>
        <v xml:space="preserve"> </v>
      </c>
      <c r="C58" s="4" t="s">
        <v>151</v>
      </c>
      <c r="D58" s="4" t="s">
        <v>151</v>
      </c>
      <c r="E58" s="4" t="s">
        <v>151</v>
      </c>
      <c r="F58" s="4" t="s">
        <v>151</v>
      </c>
      <c r="G58" s="4" t="s">
        <v>151</v>
      </c>
      <c r="H58" s="4" t="s">
        <v>151</v>
      </c>
      <c r="I58" t="s">
        <v>151</v>
      </c>
      <c r="J58" t="s">
        <v>151</v>
      </c>
    </row>
    <row r="59" spans="1:10">
      <c r="A59" t="str">
        <f>table_0[[#This Row],[Index]]</f>
        <v/>
      </c>
      <c r="B59" t="str">
        <f>table_0[[#This Row],[盤名]]</f>
        <v xml:space="preserve"> </v>
      </c>
      <c r="C59" s="4" t="s">
        <v>151</v>
      </c>
      <c r="D59" s="4" t="s">
        <v>151</v>
      </c>
      <c r="E59" s="4" t="s">
        <v>151</v>
      </c>
      <c r="F59" s="4" t="s">
        <v>151</v>
      </c>
      <c r="G59" s="4" t="s">
        <v>151</v>
      </c>
      <c r="H59" s="4" t="s">
        <v>151</v>
      </c>
      <c r="I59" t="s">
        <v>151</v>
      </c>
      <c r="J59" t="s">
        <v>151</v>
      </c>
    </row>
    <row r="60" spans="1:10">
      <c r="A60" t="str">
        <f>table_0[[#This Row],[Index]]</f>
        <v/>
      </c>
      <c r="B60" t="str">
        <f>table_0[[#This Row],[盤名]]</f>
        <v xml:space="preserve"> </v>
      </c>
      <c r="C60" s="4" t="s">
        <v>151</v>
      </c>
      <c r="D60" s="4" t="s">
        <v>151</v>
      </c>
      <c r="E60" s="4" t="s">
        <v>151</v>
      </c>
      <c r="F60" s="4" t="s">
        <v>151</v>
      </c>
      <c r="G60" s="4" t="s">
        <v>151</v>
      </c>
      <c r="H60" s="4" t="s">
        <v>151</v>
      </c>
      <c r="I60" t="s">
        <v>151</v>
      </c>
      <c r="J60" t="s">
        <v>151</v>
      </c>
    </row>
    <row r="61" spans="1:10">
      <c r="A61" t="str">
        <f>table_0[[#This Row],[Index]]</f>
        <v/>
      </c>
      <c r="B61" t="str">
        <f>table_0[[#This Row],[盤名]]</f>
        <v xml:space="preserve"> </v>
      </c>
      <c r="C61" s="4" t="s">
        <v>151</v>
      </c>
      <c r="D61" s="4" t="s">
        <v>151</v>
      </c>
      <c r="E61" s="4" t="s">
        <v>151</v>
      </c>
      <c r="F61" s="4" t="s">
        <v>151</v>
      </c>
      <c r="G61" s="4" t="s">
        <v>151</v>
      </c>
      <c r="H61" s="4" t="s">
        <v>151</v>
      </c>
      <c r="I61" t="s">
        <v>151</v>
      </c>
      <c r="J61" t="s">
        <v>151</v>
      </c>
    </row>
    <row r="62" spans="1:10">
      <c r="A62" t="str">
        <f>table_0[[#This Row],[Index]]</f>
        <v/>
      </c>
      <c r="B62" t="str">
        <f>table_0[[#This Row],[盤名]]</f>
        <v xml:space="preserve"> </v>
      </c>
      <c r="C62" s="4" t="s">
        <v>151</v>
      </c>
      <c r="D62" s="4" t="s">
        <v>151</v>
      </c>
      <c r="E62" s="4" t="s">
        <v>151</v>
      </c>
      <c r="F62" s="4" t="s">
        <v>151</v>
      </c>
      <c r="G62" s="4" t="s">
        <v>151</v>
      </c>
      <c r="H62" s="4" t="s">
        <v>151</v>
      </c>
      <c r="I62" t="s">
        <v>151</v>
      </c>
      <c r="J62" t="s">
        <v>151</v>
      </c>
    </row>
    <row r="63" spans="1:10">
      <c r="A63" t="str">
        <f>table_0[[#This Row],[Index]]</f>
        <v/>
      </c>
      <c r="B63" t="str">
        <f>table_0[[#This Row],[盤名]]</f>
        <v xml:space="preserve"> </v>
      </c>
      <c r="C63" s="4" t="s">
        <v>151</v>
      </c>
      <c r="D63" s="4" t="s">
        <v>151</v>
      </c>
      <c r="E63" s="4" t="s">
        <v>151</v>
      </c>
      <c r="F63" s="4" t="s">
        <v>151</v>
      </c>
      <c r="G63" s="4" t="s">
        <v>151</v>
      </c>
      <c r="H63" s="4" t="s">
        <v>151</v>
      </c>
      <c r="I63" t="s">
        <v>151</v>
      </c>
      <c r="J63" t="s">
        <v>151</v>
      </c>
    </row>
    <row r="64" spans="1:10">
      <c r="A64" t="str">
        <f>table_0[[#This Row],[Index]]</f>
        <v/>
      </c>
      <c r="B64" t="str">
        <f>table_0[[#This Row],[盤名]]</f>
        <v xml:space="preserve"> </v>
      </c>
      <c r="C64" s="4" t="s">
        <v>151</v>
      </c>
      <c r="D64" s="4" t="s">
        <v>151</v>
      </c>
      <c r="E64" s="4" t="s">
        <v>151</v>
      </c>
      <c r="F64" s="4" t="s">
        <v>151</v>
      </c>
      <c r="G64" s="4" t="s">
        <v>151</v>
      </c>
      <c r="H64" s="4" t="s">
        <v>151</v>
      </c>
      <c r="I64" t="s">
        <v>151</v>
      </c>
      <c r="J64" t="s">
        <v>151</v>
      </c>
    </row>
    <row r="65" spans="1:10">
      <c r="A65" t="str">
        <f>table_0[[#This Row],[Index]]</f>
        <v/>
      </c>
      <c r="B65" t="str">
        <f>table_0[[#This Row],[盤名]]</f>
        <v xml:space="preserve"> </v>
      </c>
      <c r="C65" s="4" t="s">
        <v>151</v>
      </c>
      <c r="D65" s="4" t="s">
        <v>151</v>
      </c>
      <c r="E65" s="4" t="s">
        <v>151</v>
      </c>
      <c r="F65" s="4" t="s">
        <v>151</v>
      </c>
      <c r="G65" s="4" t="s">
        <v>151</v>
      </c>
      <c r="H65" s="4" t="s">
        <v>151</v>
      </c>
      <c r="I65" t="s">
        <v>151</v>
      </c>
      <c r="J65" t="s">
        <v>151</v>
      </c>
    </row>
    <row r="66" spans="1:10">
      <c r="A66" t="str">
        <f>table_0[[#This Row],[Index]]</f>
        <v/>
      </c>
      <c r="B66" t="str">
        <f>table_0[[#This Row],[盤名]]</f>
        <v xml:space="preserve"> </v>
      </c>
      <c r="C66" s="4" t="s">
        <v>151</v>
      </c>
      <c r="D66" s="4" t="s">
        <v>151</v>
      </c>
      <c r="E66" s="4" t="s">
        <v>151</v>
      </c>
      <c r="F66" s="4" t="s">
        <v>151</v>
      </c>
      <c r="G66" s="4" t="s">
        <v>151</v>
      </c>
      <c r="H66" s="4" t="s">
        <v>151</v>
      </c>
      <c r="I66" t="s">
        <v>151</v>
      </c>
      <c r="J66" t="s">
        <v>151</v>
      </c>
    </row>
    <row r="67" spans="1:10">
      <c r="A67" t="str">
        <f>table_0[[#This Row],[Index]]</f>
        <v/>
      </c>
      <c r="B67" t="str">
        <f>table_0[[#This Row],[盤名]]</f>
        <v xml:space="preserve"> </v>
      </c>
      <c r="C67" s="4" t="s">
        <v>151</v>
      </c>
      <c r="D67" s="4" t="s">
        <v>151</v>
      </c>
      <c r="E67" s="4" t="s">
        <v>151</v>
      </c>
      <c r="F67" s="4" t="s">
        <v>151</v>
      </c>
      <c r="G67" s="4" t="s">
        <v>151</v>
      </c>
      <c r="H67" s="4" t="s">
        <v>151</v>
      </c>
      <c r="I67" t="s">
        <v>151</v>
      </c>
      <c r="J67" t="s">
        <v>151</v>
      </c>
    </row>
    <row r="68" spans="1:10">
      <c r="A68" t="str">
        <f>table_0[[#This Row],[Index]]</f>
        <v/>
      </c>
      <c r="B68" t="str">
        <f>table_0[[#This Row],[盤名]]</f>
        <v xml:space="preserve"> </v>
      </c>
      <c r="C68" s="4" t="s">
        <v>151</v>
      </c>
      <c r="D68" s="4" t="s">
        <v>151</v>
      </c>
      <c r="E68" s="4" t="s">
        <v>151</v>
      </c>
      <c r="F68" s="4" t="s">
        <v>151</v>
      </c>
      <c r="G68" s="4" t="s">
        <v>151</v>
      </c>
      <c r="H68" s="4" t="s">
        <v>151</v>
      </c>
      <c r="I68" t="s">
        <v>151</v>
      </c>
      <c r="J68" t="s">
        <v>151</v>
      </c>
    </row>
    <row r="69" spans="1:10">
      <c r="A69" t="str">
        <f>table_0[[#This Row],[Index]]</f>
        <v/>
      </c>
      <c r="B69" t="str">
        <f>table_0[[#This Row],[盤名]]</f>
        <v xml:space="preserve"> </v>
      </c>
      <c r="C69" s="4" t="s">
        <v>151</v>
      </c>
      <c r="D69" s="4" t="s">
        <v>151</v>
      </c>
      <c r="E69" s="4" t="s">
        <v>151</v>
      </c>
      <c r="F69" s="4" t="s">
        <v>151</v>
      </c>
      <c r="G69" s="4" t="s">
        <v>151</v>
      </c>
      <c r="H69" s="4" t="s">
        <v>151</v>
      </c>
      <c r="I69" t="s">
        <v>151</v>
      </c>
      <c r="J69" t="s">
        <v>151</v>
      </c>
    </row>
    <row r="70" spans="1:10">
      <c r="A70" t="str">
        <f>table_0[[#This Row],[Index]]</f>
        <v/>
      </c>
      <c r="B70" t="str">
        <f>table_0[[#This Row],[盤名]]</f>
        <v xml:space="preserve"> </v>
      </c>
      <c r="C70" s="4" t="s">
        <v>151</v>
      </c>
      <c r="D70" s="4" t="s">
        <v>151</v>
      </c>
      <c r="E70" s="4" t="s">
        <v>151</v>
      </c>
      <c r="F70" s="4" t="s">
        <v>151</v>
      </c>
      <c r="G70" s="4" t="s">
        <v>151</v>
      </c>
      <c r="H70" s="4" t="s">
        <v>151</v>
      </c>
      <c r="I70" t="s">
        <v>151</v>
      </c>
      <c r="J70" t="s">
        <v>151</v>
      </c>
    </row>
    <row r="71" spans="1:10">
      <c r="A71" t="str">
        <f>table_0[[#This Row],[Index]]</f>
        <v/>
      </c>
      <c r="B71" t="str">
        <f>table_0[[#This Row],[盤名]]</f>
        <v xml:space="preserve"> </v>
      </c>
      <c r="C71" s="4" t="s">
        <v>151</v>
      </c>
      <c r="D71" s="4" t="s">
        <v>151</v>
      </c>
      <c r="E71" s="4" t="s">
        <v>151</v>
      </c>
      <c r="F71" s="4" t="s">
        <v>151</v>
      </c>
      <c r="G71" s="4" t="s">
        <v>151</v>
      </c>
      <c r="H71" s="4" t="s">
        <v>151</v>
      </c>
      <c r="I71" t="s">
        <v>151</v>
      </c>
      <c r="J71" t="s">
        <v>151</v>
      </c>
    </row>
    <row r="72" spans="1:10">
      <c r="A72" t="str">
        <f>table_0[[#This Row],[Index]]</f>
        <v/>
      </c>
      <c r="B72" t="str">
        <f>table_0[[#This Row],[盤名]]</f>
        <v xml:space="preserve"> </v>
      </c>
      <c r="C72" s="4" t="s">
        <v>151</v>
      </c>
      <c r="D72" s="4" t="s">
        <v>151</v>
      </c>
      <c r="E72" s="4" t="s">
        <v>151</v>
      </c>
      <c r="F72" s="4" t="s">
        <v>151</v>
      </c>
      <c r="G72" s="4" t="s">
        <v>151</v>
      </c>
      <c r="H72" s="4" t="s">
        <v>151</v>
      </c>
      <c r="I72" t="s">
        <v>151</v>
      </c>
      <c r="J72" t="s">
        <v>151</v>
      </c>
    </row>
    <row r="73" spans="1:10">
      <c r="A73" t="str">
        <f>table_0[[#This Row],[Index]]</f>
        <v/>
      </c>
      <c r="B73" t="str">
        <f>table_0[[#This Row],[盤名]]</f>
        <v xml:space="preserve"> </v>
      </c>
      <c r="C73" s="4" t="s">
        <v>151</v>
      </c>
      <c r="D73" s="4" t="s">
        <v>151</v>
      </c>
      <c r="E73" s="4" t="s">
        <v>151</v>
      </c>
      <c r="F73" s="4" t="s">
        <v>151</v>
      </c>
      <c r="G73" s="4" t="s">
        <v>151</v>
      </c>
      <c r="H73" s="4" t="s">
        <v>151</v>
      </c>
      <c r="I73" t="s">
        <v>151</v>
      </c>
      <c r="J73" t="s">
        <v>151</v>
      </c>
    </row>
    <row r="74" spans="1:10">
      <c r="A74" t="str">
        <f>table_0[[#This Row],[Index]]</f>
        <v/>
      </c>
      <c r="B74" t="str">
        <f>table_0[[#This Row],[盤名]]</f>
        <v xml:space="preserve"> </v>
      </c>
      <c r="C74" s="4" t="s">
        <v>151</v>
      </c>
      <c r="D74" s="4" t="s">
        <v>151</v>
      </c>
      <c r="E74" s="4" t="s">
        <v>151</v>
      </c>
      <c r="F74" s="4" t="s">
        <v>151</v>
      </c>
      <c r="G74" s="4" t="s">
        <v>151</v>
      </c>
      <c r="H74" s="4" t="s">
        <v>151</v>
      </c>
      <c r="I74" t="s">
        <v>151</v>
      </c>
      <c r="J74" t="s">
        <v>151</v>
      </c>
    </row>
    <row r="75" spans="1:10">
      <c r="A75" t="str">
        <f>table_0[[#This Row],[Index]]</f>
        <v/>
      </c>
      <c r="B75" t="str">
        <f>table_0[[#This Row],[盤名]]</f>
        <v xml:space="preserve"> </v>
      </c>
      <c r="C75" s="4" t="s">
        <v>151</v>
      </c>
      <c r="D75" s="4" t="s">
        <v>151</v>
      </c>
      <c r="E75" s="4" t="s">
        <v>151</v>
      </c>
      <c r="F75" s="4" t="s">
        <v>151</v>
      </c>
      <c r="G75" s="4" t="s">
        <v>151</v>
      </c>
      <c r="H75" s="4" t="s">
        <v>151</v>
      </c>
      <c r="I75" t="s">
        <v>151</v>
      </c>
      <c r="J75" t="s">
        <v>151</v>
      </c>
    </row>
    <row r="76" spans="1:10">
      <c r="A76" t="str">
        <f>table_0[[#This Row],[Index]]</f>
        <v/>
      </c>
      <c r="B76" t="str">
        <f>table_0[[#This Row],[盤名]]</f>
        <v xml:space="preserve"> </v>
      </c>
      <c r="C76" s="4" t="s">
        <v>151</v>
      </c>
      <c r="D76" s="4" t="s">
        <v>151</v>
      </c>
      <c r="E76" s="4" t="s">
        <v>151</v>
      </c>
      <c r="F76" s="4" t="s">
        <v>151</v>
      </c>
      <c r="G76" s="4" t="s">
        <v>151</v>
      </c>
      <c r="H76" s="4" t="s">
        <v>151</v>
      </c>
      <c r="I76" t="s">
        <v>151</v>
      </c>
      <c r="J76" t="s">
        <v>151</v>
      </c>
    </row>
    <row r="77" spans="1:10">
      <c r="A77" t="str">
        <f>table_0[[#This Row],[Index]]</f>
        <v/>
      </c>
      <c r="B77" t="str">
        <f>table_0[[#This Row],[盤名]]</f>
        <v xml:space="preserve"> </v>
      </c>
      <c r="C77" s="4" t="s">
        <v>151</v>
      </c>
      <c r="D77" s="4" t="s">
        <v>151</v>
      </c>
      <c r="E77" s="4" t="s">
        <v>151</v>
      </c>
      <c r="F77" s="4" t="s">
        <v>151</v>
      </c>
      <c r="G77" s="4" t="s">
        <v>151</v>
      </c>
      <c r="H77" s="4" t="s">
        <v>151</v>
      </c>
      <c r="I77" t="s">
        <v>151</v>
      </c>
      <c r="J77" t="s">
        <v>151</v>
      </c>
    </row>
    <row r="78" spans="1:10">
      <c r="A78" t="str">
        <f>table_0[[#This Row],[Index]]</f>
        <v/>
      </c>
      <c r="B78" t="str">
        <f>table_0[[#This Row],[盤名]]</f>
        <v xml:space="preserve"> </v>
      </c>
      <c r="C78" s="4" t="s">
        <v>151</v>
      </c>
      <c r="D78" s="4" t="s">
        <v>151</v>
      </c>
      <c r="E78" s="4" t="s">
        <v>151</v>
      </c>
      <c r="F78" s="4" t="s">
        <v>151</v>
      </c>
      <c r="G78" s="4" t="s">
        <v>151</v>
      </c>
      <c r="H78" s="4" t="s">
        <v>151</v>
      </c>
      <c r="I78" t="s">
        <v>151</v>
      </c>
      <c r="J78" t="s">
        <v>151</v>
      </c>
    </row>
    <row r="79" spans="1:10">
      <c r="A79" t="str">
        <f>table_0[[#This Row],[Index]]</f>
        <v/>
      </c>
      <c r="B79" t="str">
        <f>table_0[[#This Row],[盤名]]</f>
        <v xml:space="preserve"> </v>
      </c>
      <c r="C79" s="4" t="s">
        <v>151</v>
      </c>
      <c r="D79" s="4" t="s">
        <v>151</v>
      </c>
      <c r="E79" s="4" t="s">
        <v>151</v>
      </c>
      <c r="F79" s="4" t="s">
        <v>151</v>
      </c>
      <c r="G79" s="4" t="s">
        <v>151</v>
      </c>
      <c r="H79" s="4" t="s">
        <v>151</v>
      </c>
      <c r="I79" t="s">
        <v>151</v>
      </c>
      <c r="J79" t="s">
        <v>151</v>
      </c>
    </row>
    <row r="80" spans="1:10">
      <c r="A80" t="str">
        <f>table_0[[#This Row],[Index]]</f>
        <v/>
      </c>
      <c r="B80" t="str">
        <f>table_0[[#This Row],[盤名]]</f>
        <v xml:space="preserve"> </v>
      </c>
      <c r="C80" s="4" t="s">
        <v>151</v>
      </c>
      <c r="D80" s="4" t="s">
        <v>151</v>
      </c>
      <c r="E80" s="4" t="s">
        <v>151</v>
      </c>
      <c r="F80" s="4" t="s">
        <v>151</v>
      </c>
      <c r="G80" s="4" t="s">
        <v>151</v>
      </c>
      <c r="H80" s="4" t="s">
        <v>151</v>
      </c>
      <c r="I80" t="s">
        <v>151</v>
      </c>
      <c r="J80" t="s">
        <v>151</v>
      </c>
    </row>
    <row r="81" spans="1:10">
      <c r="A81" t="str">
        <f>table_0[[#This Row],[Index]]</f>
        <v/>
      </c>
      <c r="B81" t="str">
        <f>table_0[[#This Row],[盤名]]</f>
        <v xml:space="preserve"> </v>
      </c>
      <c r="C81" s="4" t="s">
        <v>151</v>
      </c>
      <c r="D81" s="4" t="s">
        <v>151</v>
      </c>
      <c r="E81" s="4" t="s">
        <v>151</v>
      </c>
      <c r="F81" s="4" t="s">
        <v>151</v>
      </c>
      <c r="G81" s="4" t="s">
        <v>151</v>
      </c>
      <c r="H81" s="4" t="s">
        <v>151</v>
      </c>
      <c r="I81" t="s">
        <v>151</v>
      </c>
      <c r="J81" t="s">
        <v>151</v>
      </c>
    </row>
    <row r="82" spans="1:10">
      <c r="A82" t="str">
        <f>table_0[[#This Row],[Index]]</f>
        <v/>
      </c>
      <c r="B82" t="str">
        <f>table_0[[#This Row],[盤名]]</f>
        <v xml:space="preserve"> </v>
      </c>
      <c r="C82" s="4" t="s">
        <v>151</v>
      </c>
      <c r="D82" s="4" t="s">
        <v>151</v>
      </c>
      <c r="E82" s="4" t="s">
        <v>151</v>
      </c>
      <c r="F82" s="4" t="s">
        <v>151</v>
      </c>
      <c r="G82" s="4" t="s">
        <v>151</v>
      </c>
      <c r="H82" s="4" t="s">
        <v>151</v>
      </c>
      <c r="I82" t="s">
        <v>151</v>
      </c>
      <c r="J82" t="s">
        <v>151</v>
      </c>
    </row>
    <row r="83" spans="1:10">
      <c r="A83" t="str">
        <f>table_0[[#This Row],[Index]]</f>
        <v/>
      </c>
      <c r="B83" t="str">
        <f>table_0[[#This Row],[盤名]]</f>
        <v xml:space="preserve"> </v>
      </c>
      <c r="C83" s="4" t="s">
        <v>151</v>
      </c>
      <c r="D83" s="4" t="s">
        <v>151</v>
      </c>
      <c r="E83" s="4" t="s">
        <v>151</v>
      </c>
      <c r="F83" s="4" t="s">
        <v>151</v>
      </c>
      <c r="G83" s="4" t="s">
        <v>151</v>
      </c>
      <c r="H83" s="4" t="s">
        <v>151</v>
      </c>
      <c r="I83" t="s">
        <v>151</v>
      </c>
      <c r="J83" t="s">
        <v>151</v>
      </c>
    </row>
    <row r="84" spans="1:10">
      <c r="A84" t="str">
        <f>table_0[[#This Row],[Index]]</f>
        <v/>
      </c>
      <c r="B84" t="str">
        <f>table_0[[#This Row],[盤名]]</f>
        <v xml:space="preserve"> </v>
      </c>
      <c r="C84" s="4" t="s">
        <v>151</v>
      </c>
      <c r="D84" s="4" t="s">
        <v>151</v>
      </c>
      <c r="E84" s="4" t="s">
        <v>151</v>
      </c>
      <c r="F84" s="4" t="s">
        <v>151</v>
      </c>
      <c r="G84" s="4" t="s">
        <v>151</v>
      </c>
      <c r="H84" s="4" t="s">
        <v>151</v>
      </c>
      <c r="I84" t="s">
        <v>151</v>
      </c>
      <c r="J84" t="s">
        <v>151</v>
      </c>
    </row>
    <row r="85" spans="1:10">
      <c r="A85" t="str">
        <f>table_0[[#This Row],[Index]]</f>
        <v/>
      </c>
      <c r="B85" t="str">
        <f>table_0[[#This Row],[盤名]]</f>
        <v xml:space="preserve"> </v>
      </c>
      <c r="C85" s="4" t="s">
        <v>151</v>
      </c>
      <c r="D85" s="4" t="s">
        <v>151</v>
      </c>
      <c r="E85" s="4" t="s">
        <v>151</v>
      </c>
      <c r="F85" s="4" t="s">
        <v>151</v>
      </c>
      <c r="G85" s="4" t="s">
        <v>151</v>
      </c>
      <c r="H85" s="4" t="s">
        <v>151</v>
      </c>
      <c r="I85" t="s">
        <v>151</v>
      </c>
      <c r="J85" t="s">
        <v>151</v>
      </c>
    </row>
    <row r="86" spans="1:10">
      <c r="A86" t="str">
        <f>table_0[[#This Row],[Index]]</f>
        <v/>
      </c>
      <c r="B86" t="str">
        <f>table_0[[#This Row],[盤名]]</f>
        <v xml:space="preserve"> </v>
      </c>
      <c r="C86" s="4" t="s">
        <v>151</v>
      </c>
      <c r="D86" s="4" t="s">
        <v>151</v>
      </c>
      <c r="E86" s="4" t="s">
        <v>151</v>
      </c>
      <c r="F86" s="4" t="s">
        <v>151</v>
      </c>
      <c r="G86" s="4" t="s">
        <v>151</v>
      </c>
      <c r="H86" s="4" t="s">
        <v>151</v>
      </c>
      <c r="I86" t="s">
        <v>151</v>
      </c>
      <c r="J86" t="s">
        <v>151</v>
      </c>
    </row>
    <row r="87" spans="1:10">
      <c r="A87" t="str">
        <f>table_0[[#This Row],[Index]]</f>
        <v/>
      </c>
      <c r="B87" t="str">
        <f>table_0[[#This Row],[盤名]]</f>
        <v xml:space="preserve"> </v>
      </c>
      <c r="C87" s="4" t="s">
        <v>151</v>
      </c>
      <c r="D87" s="4" t="s">
        <v>151</v>
      </c>
      <c r="E87" s="4" t="s">
        <v>151</v>
      </c>
      <c r="F87" s="4" t="s">
        <v>151</v>
      </c>
      <c r="G87" s="4" t="s">
        <v>151</v>
      </c>
      <c r="H87" s="4" t="s">
        <v>151</v>
      </c>
      <c r="I87" t="s">
        <v>151</v>
      </c>
      <c r="J87" t="s">
        <v>151</v>
      </c>
    </row>
    <row r="88" spans="1:10">
      <c r="A88" t="str">
        <f>table_0[[#This Row],[Index]]</f>
        <v/>
      </c>
      <c r="B88" t="str">
        <f>table_0[[#This Row],[盤名]]</f>
        <v xml:space="preserve"> </v>
      </c>
      <c r="C88" s="4" t="s">
        <v>151</v>
      </c>
      <c r="D88" s="4" t="s">
        <v>151</v>
      </c>
      <c r="E88" s="4" t="s">
        <v>151</v>
      </c>
      <c r="F88" s="4" t="s">
        <v>151</v>
      </c>
      <c r="G88" s="4" t="s">
        <v>151</v>
      </c>
      <c r="H88" s="4" t="s">
        <v>151</v>
      </c>
      <c r="I88" t="s">
        <v>151</v>
      </c>
      <c r="J88" t="s">
        <v>151</v>
      </c>
    </row>
    <row r="89" spans="1:10">
      <c r="A89" t="str">
        <f>table_0[[#This Row],[Index]]</f>
        <v/>
      </c>
      <c r="B89" t="str">
        <f>table_0[[#This Row],[盤名]]</f>
        <v xml:space="preserve"> </v>
      </c>
      <c r="C89" s="4" t="s">
        <v>151</v>
      </c>
      <c r="D89" s="4" t="s">
        <v>151</v>
      </c>
      <c r="E89" s="4" t="s">
        <v>151</v>
      </c>
      <c r="F89" s="4" t="s">
        <v>151</v>
      </c>
      <c r="G89" s="4" t="s">
        <v>151</v>
      </c>
      <c r="H89" s="4" t="s">
        <v>151</v>
      </c>
      <c r="I89" t="s">
        <v>151</v>
      </c>
      <c r="J89" t="s">
        <v>151</v>
      </c>
    </row>
    <row r="90" spans="1:10">
      <c r="A90" t="str">
        <f>table_0[[#This Row],[Index]]</f>
        <v/>
      </c>
      <c r="B90" t="str">
        <f>table_0[[#This Row],[盤名]]</f>
        <v xml:space="preserve"> </v>
      </c>
      <c r="C90" s="4" t="s">
        <v>151</v>
      </c>
      <c r="D90" s="4" t="s">
        <v>151</v>
      </c>
      <c r="E90" s="4" t="s">
        <v>151</v>
      </c>
      <c r="F90" s="4" t="s">
        <v>151</v>
      </c>
      <c r="G90" s="4" t="s">
        <v>151</v>
      </c>
      <c r="H90" s="4" t="s">
        <v>151</v>
      </c>
      <c r="I90" t="s">
        <v>151</v>
      </c>
      <c r="J90" t="s">
        <v>151</v>
      </c>
    </row>
    <row r="91" spans="1:10">
      <c r="A91" t="str">
        <f>table_0[[#This Row],[Index]]</f>
        <v/>
      </c>
      <c r="B91" t="str">
        <f>table_0[[#This Row],[盤名]]</f>
        <v xml:space="preserve"> </v>
      </c>
      <c r="C91" s="4" t="s">
        <v>151</v>
      </c>
      <c r="D91" s="4" t="s">
        <v>151</v>
      </c>
      <c r="E91" s="4" t="s">
        <v>151</v>
      </c>
      <c r="F91" s="4" t="s">
        <v>151</v>
      </c>
      <c r="G91" s="4" t="s">
        <v>151</v>
      </c>
      <c r="H91" s="4" t="s">
        <v>151</v>
      </c>
      <c r="I91" t="s">
        <v>151</v>
      </c>
      <c r="J91" t="s">
        <v>151</v>
      </c>
    </row>
    <row r="92" spans="1:10">
      <c r="A92" t="str">
        <f>table_0[[#This Row],[Index]]</f>
        <v/>
      </c>
      <c r="B92" t="str">
        <f>table_0[[#This Row],[盤名]]</f>
        <v xml:space="preserve"> </v>
      </c>
      <c r="C92" s="4" t="s">
        <v>151</v>
      </c>
      <c r="D92" s="4" t="s">
        <v>151</v>
      </c>
      <c r="E92" s="4" t="s">
        <v>151</v>
      </c>
      <c r="F92" s="4" t="s">
        <v>151</v>
      </c>
      <c r="G92" s="4" t="s">
        <v>151</v>
      </c>
      <c r="H92" s="4" t="s">
        <v>151</v>
      </c>
      <c r="I92" t="s">
        <v>151</v>
      </c>
      <c r="J92" t="s">
        <v>151</v>
      </c>
    </row>
    <row r="93" spans="1:10">
      <c r="A93" t="str">
        <f>table_0[[#This Row],[Index]]</f>
        <v/>
      </c>
      <c r="B93" t="str">
        <f>table_0[[#This Row],[盤名]]</f>
        <v xml:space="preserve"> </v>
      </c>
      <c r="C93" s="4" t="s">
        <v>151</v>
      </c>
      <c r="D93" s="4" t="s">
        <v>151</v>
      </c>
      <c r="E93" s="4" t="s">
        <v>151</v>
      </c>
      <c r="F93" s="4" t="s">
        <v>151</v>
      </c>
      <c r="G93" s="4" t="s">
        <v>151</v>
      </c>
      <c r="H93" s="4" t="s">
        <v>151</v>
      </c>
      <c r="I93" t="s">
        <v>151</v>
      </c>
      <c r="J93" t="s">
        <v>151</v>
      </c>
    </row>
    <row r="94" spans="1:10">
      <c r="A94" t="str">
        <f>table_0[[#This Row],[Index]]</f>
        <v/>
      </c>
      <c r="B94" t="str">
        <f>table_0[[#This Row],[盤名]]</f>
        <v xml:space="preserve"> </v>
      </c>
      <c r="C94" s="4" t="s">
        <v>151</v>
      </c>
      <c r="D94" s="4" t="s">
        <v>151</v>
      </c>
      <c r="E94" s="4" t="s">
        <v>151</v>
      </c>
      <c r="F94" s="4" t="s">
        <v>151</v>
      </c>
      <c r="G94" s="4" t="s">
        <v>151</v>
      </c>
      <c r="H94" s="4" t="s">
        <v>151</v>
      </c>
      <c r="I94" t="s">
        <v>151</v>
      </c>
      <c r="J94" t="s">
        <v>151</v>
      </c>
    </row>
    <row r="95" spans="1:10">
      <c r="A95" t="str">
        <f>table_0[[#This Row],[Index]]</f>
        <v/>
      </c>
      <c r="B95" t="str">
        <f>table_0[[#This Row],[盤名]]</f>
        <v xml:space="preserve"> </v>
      </c>
      <c r="C95" s="4" t="s">
        <v>151</v>
      </c>
      <c r="D95" s="4" t="s">
        <v>151</v>
      </c>
      <c r="E95" s="4" t="s">
        <v>151</v>
      </c>
      <c r="F95" s="4" t="s">
        <v>151</v>
      </c>
      <c r="G95" s="4" t="s">
        <v>151</v>
      </c>
      <c r="H95" s="4" t="s">
        <v>151</v>
      </c>
      <c r="I95" t="s">
        <v>151</v>
      </c>
      <c r="J95" t="s">
        <v>151</v>
      </c>
    </row>
    <row r="96" spans="1:10">
      <c r="A96" t="str">
        <f>table_0[[#This Row],[Index]]</f>
        <v/>
      </c>
      <c r="B96" t="str">
        <f>table_0[[#This Row],[盤名]]</f>
        <v xml:space="preserve"> </v>
      </c>
      <c r="C96" s="4" t="s">
        <v>151</v>
      </c>
      <c r="D96" s="4" t="s">
        <v>151</v>
      </c>
      <c r="E96" s="4" t="s">
        <v>151</v>
      </c>
      <c r="F96" s="4" t="s">
        <v>151</v>
      </c>
      <c r="G96" s="4" t="s">
        <v>151</v>
      </c>
      <c r="H96" s="4" t="s">
        <v>151</v>
      </c>
      <c r="I96" t="s">
        <v>151</v>
      </c>
      <c r="J96" t="s">
        <v>151</v>
      </c>
    </row>
    <row r="97" spans="1:10">
      <c r="A97" t="str">
        <f>table_0[[#This Row],[Index]]</f>
        <v/>
      </c>
      <c r="B97" t="str">
        <f>table_0[[#This Row],[盤名]]</f>
        <v xml:space="preserve"> </v>
      </c>
      <c r="C97" s="4" t="s">
        <v>151</v>
      </c>
      <c r="D97" s="4" t="s">
        <v>151</v>
      </c>
      <c r="E97" s="4" t="s">
        <v>151</v>
      </c>
      <c r="F97" s="4" t="s">
        <v>151</v>
      </c>
      <c r="G97" s="4" t="s">
        <v>151</v>
      </c>
      <c r="H97" s="4" t="s">
        <v>151</v>
      </c>
      <c r="I97" t="s">
        <v>151</v>
      </c>
      <c r="J97" t="s">
        <v>151</v>
      </c>
    </row>
    <row r="98" spans="1:10">
      <c r="A98" t="str">
        <f>table_0[[#This Row],[Index]]</f>
        <v/>
      </c>
      <c r="B98" t="str">
        <f>table_0[[#This Row],[盤名]]</f>
        <v xml:space="preserve"> </v>
      </c>
      <c r="C98" s="4" t="s">
        <v>151</v>
      </c>
      <c r="D98" s="4" t="s">
        <v>151</v>
      </c>
      <c r="E98" s="4" t="s">
        <v>151</v>
      </c>
      <c r="F98" s="4" t="s">
        <v>151</v>
      </c>
      <c r="G98" s="4" t="s">
        <v>151</v>
      </c>
      <c r="H98" s="4" t="s">
        <v>151</v>
      </c>
      <c r="I98" t="s">
        <v>151</v>
      </c>
      <c r="J98" t="s">
        <v>151</v>
      </c>
    </row>
    <row r="99" spans="1:10">
      <c r="A99" t="str">
        <f>table_0[[#This Row],[Index]]</f>
        <v/>
      </c>
      <c r="B99" t="str">
        <f>table_0[[#This Row],[盤名]]</f>
        <v xml:space="preserve"> </v>
      </c>
      <c r="C99" s="4" t="s">
        <v>151</v>
      </c>
      <c r="D99" s="4" t="s">
        <v>151</v>
      </c>
      <c r="E99" s="4" t="s">
        <v>151</v>
      </c>
      <c r="F99" s="4" t="s">
        <v>151</v>
      </c>
      <c r="G99" s="4" t="s">
        <v>151</v>
      </c>
      <c r="H99" s="4" t="s">
        <v>151</v>
      </c>
      <c r="I99" t="s">
        <v>151</v>
      </c>
      <c r="J99" t="s">
        <v>151</v>
      </c>
    </row>
    <row r="100" spans="1:10">
      <c r="A100" t="str">
        <f>table_0[[#This Row],[Index]]</f>
        <v/>
      </c>
      <c r="B100" t="str">
        <f>table_0[[#This Row],[盤名]]</f>
        <v xml:space="preserve"> </v>
      </c>
      <c r="C100" s="4" t="s">
        <v>151</v>
      </c>
      <c r="D100" s="4" t="s">
        <v>151</v>
      </c>
      <c r="E100" s="4" t="s">
        <v>151</v>
      </c>
      <c r="F100" s="4" t="s">
        <v>151</v>
      </c>
      <c r="G100" s="4" t="s">
        <v>151</v>
      </c>
      <c r="H100" s="4" t="s">
        <v>151</v>
      </c>
      <c r="I100" t="s">
        <v>151</v>
      </c>
      <c r="J100" t="s">
        <v>151</v>
      </c>
    </row>
    <row r="101" spans="1:10">
      <c r="A101" t="str">
        <f>table_0[[#This Row],[Index]]</f>
        <v/>
      </c>
      <c r="B101" t="str">
        <f>table_0[[#This Row],[盤名]]</f>
        <v xml:space="preserve"> </v>
      </c>
      <c r="C101" s="4" t="s">
        <v>151</v>
      </c>
      <c r="D101" s="4" t="s">
        <v>151</v>
      </c>
      <c r="E101" s="4" t="s">
        <v>151</v>
      </c>
      <c r="F101" s="4" t="s">
        <v>151</v>
      </c>
      <c r="G101" s="4" t="s">
        <v>151</v>
      </c>
      <c r="H101" s="4" t="s">
        <v>151</v>
      </c>
      <c r="I101" t="s">
        <v>151</v>
      </c>
      <c r="J101" t="s">
        <v>151</v>
      </c>
    </row>
    <row r="102" spans="1:10">
      <c r="A102" t="str">
        <f>table_0[[#This Row],[Index]]</f>
        <v/>
      </c>
      <c r="B102" t="str">
        <f>table_0[[#This Row],[盤名]]</f>
        <v xml:space="preserve"> </v>
      </c>
      <c r="C102" t="s">
        <v>151</v>
      </c>
      <c r="D102" t="s">
        <v>151</v>
      </c>
      <c r="E102" t="s">
        <v>151</v>
      </c>
      <c r="F102" t="s">
        <v>151</v>
      </c>
      <c r="G102" t="s">
        <v>151</v>
      </c>
      <c r="H102" t="s">
        <v>151</v>
      </c>
      <c r="I102" t="s">
        <v>151</v>
      </c>
      <c r="J102" t="s">
        <v>151</v>
      </c>
    </row>
  </sheetData>
  <protectedRanges>
    <protectedRange sqref="C3:J102" name="範圍1"/>
  </protectedRanges>
  <phoneticPr fontId="1" type="noConversion"/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00B0F0"/>
  </sheetPr>
  <dimension ref="A1:K102"/>
  <sheetViews>
    <sheetView zoomScaleNormal="100" workbookViewId="0">
      <selection activeCell="K3" sqref="K3"/>
    </sheetView>
  </sheetViews>
  <sheetFormatPr defaultRowHeight="16.2"/>
  <cols>
    <col min="1" max="1" width="6.109375" customWidth="1"/>
    <col min="2" max="2" width="11.109375" bestFit="1" customWidth="1"/>
    <col min="3" max="3" width="16.88671875" bestFit="1" customWidth="1"/>
    <col min="4" max="9" width="14.6640625" customWidth="1"/>
  </cols>
  <sheetData>
    <row r="1" spans="1:11" ht="61.5" customHeight="1">
      <c r="H1" s="3"/>
      <c r="I1" s="3"/>
      <c r="J1" s="3"/>
      <c r="K1" s="3"/>
    </row>
    <row r="2" spans="1:11" ht="65.099999999999994" customHeight="1">
      <c r="A2" t="s">
        <v>0</v>
      </c>
      <c r="B2" t="s">
        <v>1</v>
      </c>
      <c r="C2" t="s">
        <v>113</v>
      </c>
      <c r="D2" s="5" t="s">
        <v>433</v>
      </c>
      <c r="E2" s="5" t="s">
        <v>434</v>
      </c>
      <c r="F2" s="5" t="s">
        <v>435</v>
      </c>
      <c r="G2" s="5" t="s">
        <v>436</v>
      </c>
      <c r="H2" s="5" t="s">
        <v>437</v>
      </c>
      <c r="I2" s="5" t="s">
        <v>438</v>
      </c>
      <c r="J2" t="s">
        <v>152</v>
      </c>
    </row>
    <row r="3" spans="1:11">
      <c r="A3">
        <f>table_0[[#This Row],[Index]]</f>
        <v>1</v>
      </c>
      <c r="B3" t="str">
        <f>table_0[[#This Row],[盤名]]</f>
        <v>#2 MAIN</v>
      </c>
      <c r="C3" s="4" t="s">
        <v>151</v>
      </c>
      <c r="D3" s="4" t="s">
        <v>151</v>
      </c>
      <c r="E3" s="4" t="s">
        <v>151</v>
      </c>
      <c r="F3" s="4" t="s">
        <v>151</v>
      </c>
      <c r="G3" s="4" t="s">
        <v>151</v>
      </c>
      <c r="H3" t="s">
        <v>151</v>
      </c>
      <c r="I3" t="s">
        <v>151</v>
      </c>
      <c r="J3" t="s">
        <v>151</v>
      </c>
    </row>
    <row r="4" spans="1:11">
      <c r="A4">
        <f>table_0[[#This Row],[Index]]</f>
        <v>2</v>
      </c>
      <c r="B4" t="str">
        <f>table_0[[#This Row],[盤名]]</f>
        <v>SSTR</v>
      </c>
      <c r="C4" s="4" t="s">
        <v>151</v>
      </c>
      <c r="D4" s="4" t="s">
        <v>151</v>
      </c>
      <c r="E4" s="4" t="s">
        <v>151</v>
      </c>
      <c r="F4" s="4" t="s">
        <v>151</v>
      </c>
      <c r="G4" s="4" t="s">
        <v>151</v>
      </c>
      <c r="H4" s="4" t="s">
        <v>151</v>
      </c>
      <c r="I4" t="s">
        <v>151</v>
      </c>
      <c r="J4" t="s">
        <v>151</v>
      </c>
    </row>
    <row r="5" spans="1:11">
      <c r="A5">
        <f>table_0[[#This Row],[Index]]</f>
        <v>3</v>
      </c>
      <c r="B5" t="str">
        <f>table_0[[#This Row],[盤名]]</f>
        <v>SC</v>
      </c>
      <c r="C5" s="4" t="s">
        <v>151</v>
      </c>
      <c r="D5" s="4" t="s">
        <v>151</v>
      </c>
      <c r="E5" s="4" t="s">
        <v>151</v>
      </c>
      <c r="F5" s="4" t="s">
        <v>151</v>
      </c>
      <c r="G5" s="4" t="s">
        <v>151</v>
      </c>
      <c r="H5" s="4" t="s">
        <v>151</v>
      </c>
      <c r="I5" t="s">
        <v>151</v>
      </c>
      <c r="J5" t="s">
        <v>151</v>
      </c>
    </row>
    <row r="6" spans="1:11">
      <c r="A6">
        <f>table_0[[#This Row],[Index]]</f>
        <v>4</v>
      </c>
      <c r="B6" t="str">
        <f>table_0[[#This Row],[盤名]]</f>
        <v>TIE</v>
      </c>
      <c r="C6" s="4" t="s">
        <v>151</v>
      </c>
      <c r="D6" s="4" t="s">
        <v>151</v>
      </c>
      <c r="E6" s="4" t="s">
        <v>151</v>
      </c>
      <c r="F6" s="4" t="s">
        <v>151</v>
      </c>
      <c r="G6" s="4" t="s">
        <v>151</v>
      </c>
      <c r="H6" s="4" t="s">
        <v>151</v>
      </c>
      <c r="I6" t="s">
        <v>151</v>
      </c>
      <c r="J6" t="s">
        <v>151</v>
      </c>
    </row>
    <row r="7" spans="1:11">
      <c r="A7">
        <f>table_0[[#This Row],[Index]]</f>
        <v>5</v>
      </c>
      <c r="B7" t="str">
        <f>table_0[[#This Row],[盤名]]</f>
        <v>SJ57</v>
      </c>
      <c r="C7" s="4" t="s">
        <v>423</v>
      </c>
      <c r="D7" s="4">
        <v>6</v>
      </c>
      <c r="E7" s="4">
        <v>0.24</v>
      </c>
      <c r="F7" s="4">
        <v>2.5</v>
      </c>
      <c r="G7" s="4">
        <v>0.45</v>
      </c>
      <c r="H7" s="4" t="s">
        <v>151</v>
      </c>
      <c r="I7" t="s">
        <v>151</v>
      </c>
      <c r="J7" t="s">
        <v>423</v>
      </c>
    </row>
    <row r="8" spans="1:11">
      <c r="A8">
        <f>table_0[[#This Row],[Index]]</f>
        <v>6</v>
      </c>
      <c r="B8" t="str">
        <f>table_0[[#This Row],[盤名]]</f>
        <v>SJ58</v>
      </c>
      <c r="C8" s="4" t="s">
        <v>423</v>
      </c>
      <c r="D8" s="4">
        <v>6</v>
      </c>
      <c r="E8" s="4">
        <v>0.24</v>
      </c>
      <c r="F8" s="4">
        <v>2.5</v>
      </c>
      <c r="G8" s="4">
        <v>0.45</v>
      </c>
      <c r="H8" s="4" t="s">
        <v>151</v>
      </c>
      <c r="I8" t="s">
        <v>151</v>
      </c>
      <c r="J8" t="s">
        <v>423</v>
      </c>
    </row>
    <row r="9" spans="1:11">
      <c r="A9">
        <f>table_0[[#This Row],[Index]]</f>
        <v>7</v>
      </c>
      <c r="B9" t="str">
        <f>table_0[[#This Row],[盤名]]</f>
        <v>SJ59</v>
      </c>
      <c r="C9" s="4" t="s">
        <v>423</v>
      </c>
      <c r="D9" s="4">
        <v>6</v>
      </c>
      <c r="E9" s="4">
        <v>0.24</v>
      </c>
      <c r="F9" s="4">
        <v>2.5</v>
      </c>
      <c r="G9" s="4">
        <v>0.45</v>
      </c>
      <c r="H9" s="4" t="s">
        <v>151</v>
      </c>
      <c r="I9" t="s">
        <v>151</v>
      </c>
      <c r="J9" t="s">
        <v>423</v>
      </c>
    </row>
    <row r="10" spans="1:11">
      <c r="A10">
        <f>table_0[[#This Row],[Index]]</f>
        <v>8</v>
      </c>
      <c r="B10" t="str">
        <f>table_0[[#This Row],[盤名]]</f>
        <v>SJ60</v>
      </c>
      <c r="C10" s="4" t="s">
        <v>423</v>
      </c>
      <c r="D10" s="4">
        <v>6</v>
      </c>
      <c r="E10" s="4">
        <v>0.24</v>
      </c>
      <c r="F10" s="4">
        <v>2.5</v>
      </c>
      <c r="G10" s="4">
        <v>0.45</v>
      </c>
      <c r="H10" s="4" t="s">
        <v>151</v>
      </c>
      <c r="I10" t="s">
        <v>151</v>
      </c>
      <c r="J10" t="s">
        <v>423</v>
      </c>
    </row>
    <row r="11" spans="1:11">
      <c r="A11">
        <f>table_0[[#This Row],[Index]]</f>
        <v>9</v>
      </c>
      <c r="B11" t="str">
        <f>table_0[[#This Row],[盤名]]</f>
        <v>SJ61</v>
      </c>
      <c r="C11" s="4" t="s">
        <v>423</v>
      </c>
      <c r="D11" s="4">
        <v>6</v>
      </c>
      <c r="E11" s="4">
        <v>0.24</v>
      </c>
      <c r="F11" s="4">
        <v>2.5</v>
      </c>
      <c r="G11" s="4">
        <v>0.45</v>
      </c>
      <c r="H11" s="4" t="s">
        <v>151</v>
      </c>
      <c r="I11" t="s">
        <v>151</v>
      </c>
      <c r="J11" t="s">
        <v>423</v>
      </c>
    </row>
    <row r="12" spans="1:11">
      <c r="A12">
        <f>table_0[[#This Row],[Index]]</f>
        <v>10</v>
      </c>
      <c r="B12" t="str">
        <f>table_0[[#This Row],[盤名]]</f>
        <v>SJ62</v>
      </c>
      <c r="C12" s="4" t="s">
        <v>423</v>
      </c>
      <c r="D12" s="4">
        <v>6</v>
      </c>
      <c r="E12" s="4">
        <v>0.24</v>
      </c>
      <c r="F12" s="4">
        <v>2.5</v>
      </c>
      <c r="G12" s="4">
        <v>0.45</v>
      </c>
      <c r="H12" s="4" t="s">
        <v>151</v>
      </c>
      <c r="I12" t="s">
        <v>151</v>
      </c>
      <c r="J12" t="s">
        <v>423</v>
      </c>
    </row>
    <row r="13" spans="1:11">
      <c r="A13">
        <f>table_0[[#This Row],[Index]]</f>
        <v>11</v>
      </c>
      <c r="B13" t="str">
        <f>table_0[[#This Row],[盤名]]</f>
        <v>PT</v>
      </c>
      <c r="C13" s="4" t="s">
        <v>151</v>
      </c>
      <c r="D13" s="4" t="s">
        <v>151</v>
      </c>
      <c r="E13" s="4" t="s">
        <v>151</v>
      </c>
      <c r="F13" s="4" t="s">
        <v>151</v>
      </c>
      <c r="G13" s="4" t="s">
        <v>151</v>
      </c>
      <c r="H13" s="4" t="s">
        <v>151</v>
      </c>
      <c r="I13" t="s">
        <v>151</v>
      </c>
      <c r="J13" t="s">
        <v>151</v>
      </c>
    </row>
    <row r="14" spans="1:11">
      <c r="A14">
        <f>table_0[[#This Row],[Index]]</f>
        <v>12</v>
      </c>
      <c r="B14">
        <f>table_0[[#This Row],[盤名]]</f>
        <v>0</v>
      </c>
      <c r="C14" s="4" t="s">
        <v>151</v>
      </c>
      <c r="D14" s="4" t="s">
        <v>151</v>
      </c>
      <c r="E14" s="4" t="s">
        <v>151</v>
      </c>
      <c r="F14" s="4" t="s">
        <v>151</v>
      </c>
      <c r="G14" s="4" t="s">
        <v>151</v>
      </c>
      <c r="H14" s="4" t="s">
        <v>151</v>
      </c>
      <c r="I14" t="s">
        <v>151</v>
      </c>
      <c r="J14" t="s">
        <v>151</v>
      </c>
    </row>
    <row r="15" spans="1:11">
      <c r="A15" t="str">
        <f>table_0[[#This Row],[Index]]</f>
        <v/>
      </c>
      <c r="B15">
        <f>table_0[[#This Row],[盤名]]</f>
        <v>0</v>
      </c>
      <c r="C15" s="4" t="s">
        <v>151</v>
      </c>
      <c r="D15" s="4" t="s">
        <v>151</v>
      </c>
      <c r="E15" s="4" t="s">
        <v>151</v>
      </c>
      <c r="F15" s="4" t="s">
        <v>151</v>
      </c>
      <c r="G15" s="4" t="s">
        <v>151</v>
      </c>
      <c r="H15" s="4" t="s">
        <v>151</v>
      </c>
      <c r="I15" t="s">
        <v>151</v>
      </c>
      <c r="J15" t="s">
        <v>151</v>
      </c>
    </row>
    <row r="16" spans="1:11">
      <c r="A16" t="str">
        <f>table_0[[#This Row],[Index]]</f>
        <v/>
      </c>
      <c r="B16">
        <f>table_0[[#This Row],[盤名]]</f>
        <v>0</v>
      </c>
      <c r="C16" s="4" t="s">
        <v>151</v>
      </c>
      <c r="D16" s="4" t="s">
        <v>151</v>
      </c>
      <c r="E16" s="4" t="s">
        <v>151</v>
      </c>
      <c r="F16" s="4" t="s">
        <v>151</v>
      </c>
      <c r="G16" s="4" t="s">
        <v>151</v>
      </c>
      <c r="H16" s="4" t="s">
        <v>151</v>
      </c>
      <c r="I16" t="s">
        <v>151</v>
      </c>
      <c r="J16" t="s">
        <v>151</v>
      </c>
    </row>
    <row r="17" spans="1:10">
      <c r="A17" t="str">
        <f>table_0[[#This Row],[Index]]</f>
        <v/>
      </c>
      <c r="B17">
        <f>table_0[[#This Row],[盤名]]</f>
        <v>0</v>
      </c>
      <c r="C17" s="4" t="s">
        <v>151</v>
      </c>
      <c r="D17" s="4" t="s">
        <v>151</v>
      </c>
      <c r="E17" s="4" t="s">
        <v>151</v>
      </c>
      <c r="F17" s="4" t="s">
        <v>151</v>
      </c>
      <c r="G17" s="4" t="s">
        <v>151</v>
      </c>
      <c r="H17" s="4" t="s">
        <v>151</v>
      </c>
      <c r="I17" t="s">
        <v>151</v>
      </c>
      <c r="J17" t="s">
        <v>151</v>
      </c>
    </row>
    <row r="18" spans="1:10">
      <c r="A18" t="str">
        <f>table_0[[#This Row],[Index]]</f>
        <v/>
      </c>
      <c r="B18">
        <f>table_0[[#This Row],[盤名]]</f>
        <v>0</v>
      </c>
      <c r="C18" s="4" t="s">
        <v>151</v>
      </c>
      <c r="D18" s="4" t="s">
        <v>151</v>
      </c>
      <c r="E18" s="4" t="s">
        <v>151</v>
      </c>
      <c r="F18" s="4" t="s">
        <v>151</v>
      </c>
      <c r="G18" s="4" t="s">
        <v>151</v>
      </c>
      <c r="H18" s="4" t="s">
        <v>151</v>
      </c>
      <c r="I18" t="s">
        <v>151</v>
      </c>
      <c r="J18" t="s">
        <v>151</v>
      </c>
    </row>
    <row r="19" spans="1:10">
      <c r="A19" t="str">
        <f>table_0[[#This Row],[Index]]</f>
        <v/>
      </c>
      <c r="B19">
        <f>table_0[[#This Row],[盤名]]</f>
        <v>0</v>
      </c>
      <c r="C19" s="4" t="s">
        <v>151</v>
      </c>
      <c r="D19" s="4" t="s">
        <v>151</v>
      </c>
      <c r="E19" s="4" t="s">
        <v>151</v>
      </c>
      <c r="F19" s="4" t="s">
        <v>151</v>
      </c>
      <c r="G19" s="4" t="s">
        <v>151</v>
      </c>
      <c r="H19" s="4" t="s">
        <v>151</v>
      </c>
      <c r="I19" t="s">
        <v>151</v>
      </c>
      <c r="J19" t="s">
        <v>151</v>
      </c>
    </row>
    <row r="20" spans="1:10">
      <c r="A20" t="str">
        <f>table_0[[#This Row],[Index]]</f>
        <v/>
      </c>
      <c r="B20">
        <f>table_0[[#This Row],[盤名]]</f>
        <v>0</v>
      </c>
      <c r="C20" s="4" t="s">
        <v>151</v>
      </c>
      <c r="D20" s="4" t="s">
        <v>151</v>
      </c>
      <c r="E20" s="4" t="s">
        <v>151</v>
      </c>
      <c r="F20" s="4" t="s">
        <v>151</v>
      </c>
      <c r="G20" s="4" t="s">
        <v>151</v>
      </c>
      <c r="H20" s="4" t="s">
        <v>151</v>
      </c>
      <c r="I20" t="s">
        <v>151</v>
      </c>
      <c r="J20" t="s">
        <v>151</v>
      </c>
    </row>
    <row r="21" spans="1:10">
      <c r="A21" t="str">
        <f>table_0[[#This Row],[Index]]</f>
        <v/>
      </c>
      <c r="B21">
        <f>table_0[[#This Row],[盤名]]</f>
        <v>0</v>
      </c>
      <c r="C21" s="4" t="s">
        <v>151</v>
      </c>
      <c r="D21" s="4" t="s">
        <v>151</v>
      </c>
      <c r="E21" s="4" t="s">
        <v>151</v>
      </c>
      <c r="F21" s="4" t="s">
        <v>151</v>
      </c>
      <c r="G21" s="4" t="s">
        <v>151</v>
      </c>
      <c r="H21" s="4" t="s">
        <v>151</v>
      </c>
      <c r="I21" t="s">
        <v>151</v>
      </c>
      <c r="J21" t="s">
        <v>151</v>
      </c>
    </row>
    <row r="22" spans="1:10">
      <c r="A22" t="str">
        <f>table_0[[#This Row],[Index]]</f>
        <v/>
      </c>
      <c r="B22">
        <f>table_0[[#This Row],[盤名]]</f>
        <v>0</v>
      </c>
      <c r="C22" s="4" t="s">
        <v>151</v>
      </c>
      <c r="D22" s="4" t="s">
        <v>151</v>
      </c>
      <c r="E22" s="4" t="s">
        <v>151</v>
      </c>
      <c r="F22" s="4" t="s">
        <v>151</v>
      </c>
      <c r="G22" s="4" t="s">
        <v>151</v>
      </c>
      <c r="H22" s="4" t="s">
        <v>151</v>
      </c>
      <c r="I22" t="s">
        <v>151</v>
      </c>
      <c r="J22" t="s">
        <v>151</v>
      </c>
    </row>
    <row r="23" spans="1:10">
      <c r="A23" t="str">
        <f>table_0[[#This Row],[Index]]</f>
        <v/>
      </c>
      <c r="B23">
        <f>table_0[[#This Row],[盤名]]</f>
        <v>0</v>
      </c>
      <c r="C23" s="4" t="s">
        <v>151</v>
      </c>
      <c r="D23" s="4" t="s">
        <v>151</v>
      </c>
      <c r="E23" s="4" t="s">
        <v>151</v>
      </c>
      <c r="F23" s="4" t="s">
        <v>151</v>
      </c>
      <c r="G23" s="4" t="s">
        <v>151</v>
      </c>
      <c r="H23" s="4" t="s">
        <v>151</v>
      </c>
      <c r="I23" t="s">
        <v>151</v>
      </c>
      <c r="J23" t="s">
        <v>151</v>
      </c>
    </row>
    <row r="24" spans="1:10">
      <c r="A24" t="str">
        <f>table_0[[#This Row],[Index]]</f>
        <v/>
      </c>
      <c r="B24">
        <f>table_0[[#This Row],[盤名]]</f>
        <v>0</v>
      </c>
      <c r="C24" s="4" t="s">
        <v>151</v>
      </c>
      <c r="D24" s="4" t="s">
        <v>151</v>
      </c>
      <c r="E24" s="4" t="s">
        <v>151</v>
      </c>
      <c r="F24" s="4" t="s">
        <v>151</v>
      </c>
      <c r="G24" s="4" t="s">
        <v>151</v>
      </c>
      <c r="H24" s="4" t="s">
        <v>151</v>
      </c>
      <c r="I24" t="s">
        <v>151</v>
      </c>
      <c r="J24" t="s">
        <v>151</v>
      </c>
    </row>
    <row r="25" spans="1:10">
      <c r="A25" t="str">
        <f>table_0[[#This Row],[Index]]</f>
        <v/>
      </c>
      <c r="B25">
        <f>table_0[[#This Row],[盤名]]</f>
        <v>0</v>
      </c>
      <c r="C25" s="4" t="s">
        <v>151</v>
      </c>
      <c r="D25" s="4" t="s">
        <v>151</v>
      </c>
      <c r="E25" s="4" t="s">
        <v>151</v>
      </c>
      <c r="F25" s="4" t="s">
        <v>151</v>
      </c>
      <c r="G25" s="4" t="s">
        <v>151</v>
      </c>
      <c r="H25" s="4" t="s">
        <v>151</v>
      </c>
      <c r="I25" t="s">
        <v>151</v>
      </c>
      <c r="J25" t="s">
        <v>151</v>
      </c>
    </row>
    <row r="26" spans="1:10">
      <c r="A26" t="str">
        <f>table_0[[#This Row],[Index]]</f>
        <v/>
      </c>
      <c r="B26">
        <f>table_0[[#This Row],[盤名]]</f>
        <v>0</v>
      </c>
      <c r="C26" s="4" t="s">
        <v>151</v>
      </c>
      <c r="D26" s="4" t="s">
        <v>151</v>
      </c>
      <c r="E26" s="4" t="s">
        <v>151</v>
      </c>
      <c r="F26" s="4" t="s">
        <v>151</v>
      </c>
      <c r="G26" s="4" t="s">
        <v>151</v>
      </c>
      <c r="H26" s="4" t="s">
        <v>151</v>
      </c>
      <c r="I26" t="s">
        <v>151</v>
      </c>
      <c r="J26" t="s">
        <v>151</v>
      </c>
    </row>
    <row r="27" spans="1:10">
      <c r="A27" t="str">
        <f>table_0[[#This Row],[Index]]</f>
        <v/>
      </c>
      <c r="B27" t="str">
        <f>table_0[[#This Row],[盤名]]</f>
        <v xml:space="preserve"> </v>
      </c>
      <c r="C27" s="4" t="s">
        <v>151</v>
      </c>
      <c r="D27" s="4" t="s">
        <v>151</v>
      </c>
      <c r="E27" s="4" t="s">
        <v>151</v>
      </c>
      <c r="F27" s="4" t="s">
        <v>151</v>
      </c>
      <c r="G27" s="4" t="s">
        <v>151</v>
      </c>
      <c r="H27" s="4" t="s">
        <v>151</v>
      </c>
      <c r="I27" t="s">
        <v>151</v>
      </c>
      <c r="J27" t="s">
        <v>151</v>
      </c>
    </row>
    <row r="28" spans="1:10">
      <c r="A28" t="str">
        <f>table_0[[#This Row],[Index]]</f>
        <v/>
      </c>
      <c r="B28" t="str">
        <f>table_0[[#This Row],[盤名]]</f>
        <v xml:space="preserve"> </v>
      </c>
      <c r="C28" s="4" t="s">
        <v>151</v>
      </c>
      <c r="D28" s="4" t="s">
        <v>151</v>
      </c>
      <c r="E28" s="4" t="s">
        <v>151</v>
      </c>
      <c r="F28" s="4" t="s">
        <v>151</v>
      </c>
      <c r="G28" s="4" t="s">
        <v>151</v>
      </c>
      <c r="H28" s="4" t="s">
        <v>151</v>
      </c>
      <c r="I28" t="s">
        <v>151</v>
      </c>
      <c r="J28" t="s">
        <v>151</v>
      </c>
    </row>
    <row r="29" spans="1:10">
      <c r="A29" t="str">
        <f>table_0[[#This Row],[Index]]</f>
        <v/>
      </c>
      <c r="B29" t="str">
        <f>table_0[[#This Row],[盤名]]</f>
        <v xml:space="preserve"> </v>
      </c>
      <c r="C29" s="4" t="s">
        <v>151</v>
      </c>
      <c r="D29" s="4" t="s">
        <v>151</v>
      </c>
      <c r="E29" s="4" t="s">
        <v>151</v>
      </c>
      <c r="F29" s="4" t="s">
        <v>151</v>
      </c>
      <c r="G29" s="4" t="s">
        <v>151</v>
      </c>
      <c r="H29" s="4" t="s">
        <v>151</v>
      </c>
      <c r="I29" t="s">
        <v>151</v>
      </c>
      <c r="J29" t="s">
        <v>151</v>
      </c>
    </row>
    <row r="30" spans="1:10">
      <c r="A30" t="str">
        <f>table_0[[#This Row],[Index]]</f>
        <v/>
      </c>
      <c r="B30" t="str">
        <f>table_0[[#This Row],[盤名]]</f>
        <v xml:space="preserve"> </v>
      </c>
      <c r="C30" s="4" t="s">
        <v>151</v>
      </c>
      <c r="D30" s="4" t="s">
        <v>151</v>
      </c>
      <c r="E30" s="4" t="s">
        <v>151</v>
      </c>
      <c r="F30" s="4" t="s">
        <v>151</v>
      </c>
      <c r="G30" s="4" t="s">
        <v>151</v>
      </c>
      <c r="H30" s="4" t="s">
        <v>151</v>
      </c>
      <c r="I30" t="s">
        <v>151</v>
      </c>
      <c r="J30" t="s">
        <v>151</v>
      </c>
    </row>
    <row r="31" spans="1:10">
      <c r="A31" t="str">
        <f>table_0[[#This Row],[Index]]</f>
        <v/>
      </c>
      <c r="B31" t="str">
        <f>table_0[[#This Row],[盤名]]</f>
        <v xml:space="preserve"> </v>
      </c>
      <c r="C31" s="4" t="s">
        <v>151</v>
      </c>
      <c r="D31" s="4" t="s">
        <v>151</v>
      </c>
      <c r="E31" s="4" t="s">
        <v>151</v>
      </c>
      <c r="F31" s="4" t="s">
        <v>151</v>
      </c>
      <c r="G31" s="4" t="s">
        <v>151</v>
      </c>
      <c r="H31" s="4" t="s">
        <v>151</v>
      </c>
      <c r="I31" t="s">
        <v>151</v>
      </c>
      <c r="J31" t="s">
        <v>151</v>
      </c>
    </row>
    <row r="32" spans="1:10">
      <c r="A32" t="str">
        <f>table_0[[#This Row],[Index]]</f>
        <v/>
      </c>
      <c r="B32" t="str">
        <f>table_0[[#This Row],[盤名]]</f>
        <v xml:space="preserve"> </v>
      </c>
      <c r="C32" s="4" t="s">
        <v>151</v>
      </c>
      <c r="D32" s="4" t="s">
        <v>151</v>
      </c>
      <c r="E32" s="4" t="s">
        <v>151</v>
      </c>
      <c r="F32" s="4" t="s">
        <v>151</v>
      </c>
      <c r="G32" s="4" t="s">
        <v>151</v>
      </c>
      <c r="H32" s="4" t="s">
        <v>151</v>
      </c>
      <c r="I32" t="s">
        <v>151</v>
      </c>
      <c r="J32" t="s">
        <v>151</v>
      </c>
    </row>
    <row r="33" spans="1:10">
      <c r="A33" t="str">
        <f>table_0[[#This Row],[Index]]</f>
        <v/>
      </c>
      <c r="B33" t="str">
        <f>table_0[[#This Row],[盤名]]</f>
        <v xml:space="preserve"> </v>
      </c>
      <c r="C33" s="4" t="s">
        <v>151</v>
      </c>
      <c r="D33" s="4" t="s">
        <v>151</v>
      </c>
      <c r="E33" s="4" t="s">
        <v>151</v>
      </c>
      <c r="F33" s="4" t="s">
        <v>151</v>
      </c>
      <c r="G33" s="4" t="s">
        <v>151</v>
      </c>
      <c r="H33" s="4" t="s">
        <v>151</v>
      </c>
      <c r="I33" t="s">
        <v>151</v>
      </c>
      <c r="J33" t="s">
        <v>151</v>
      </c>
    </row>
    <row r="34" spans="1:10">
      <c r="A34" t="str">
        <f>table_0[[#This Row],[Index]]</f>
        <v/>
      </c>
      <c r="B34" t="str">
        <f>table_0[[#This Row],[盤名]]</f>
        <v xml:space="preserve"> </v>
      </c>
      <c r="C34" s="4" t="s">
        <v>151</v>
      </c>
      <c r="D34" s="4" t="s">
        <v>151</v>
      </c>
      <c r="E34" s="4" t="s">
        <v>151</v>
      </c>
      <c r="F34" s="4" t="s">
        <v>151</v>
      </c>
      <c r="G34" s="4" t="s">
        <v>151</v>
      </c>
      <c r="H34" s="4" t="s">
        <v>151</v>
      </c>
      <c r="I34" t="s">
        <v>151</v>
      </c>
      <c r="J34" t="s">
        <v>151</v>
      </c>
    </row>
    <row r="35" spans="1:10">
      <c r="A35" t="str">
        <f>table_0[[#This Row],[Index]]</f>
        <v/>
      </c>
      <c r="B35" t="str">
        <f>table_0[[#This Row],[盤名]]</f>
        <v xml:space="preserve"> </v>
      </c>
      <c r="C35" s="4" t="s">
        <v>151</v>
      </c>
      <c r="D35" s="4" t="s">
        <v>151</v>
      </c>
      <c r="E35" s="4" t="s">
        <v>151</v>
      </c>
      <c r="F35" s="4" t="s">
        <v>151</v>
      </c>
      <c r="G35" s="4" t="s">
        <v>151</v>
      </c>
      <c r="H35" s="4" t="s">
        <v>151</v>
      </c>
      <c r="I35" t="s">
        <v>151</v>
      </c>
      <c r="J35" t="s">
        <v>151</v>
      </c>
    </row>
    <row r="36" spans="1:10">
      <c r="A36" t="str">
        <f>table_0[[#This Row],[Index]]</f>
        <v/>
      </c>
      <c r="B36" t="str">
        <f>table_0[[#This Row],[盤名]]</f>
        <v xml:space="preserve"> </v>
      </c>
      <c r="C36" s="4" t="s">
        <v>151</v>
      </c>
      <c r="D36" s="4" t="s">
        <v>151</v>
      </c>
      <c r="E36" s="4" t="s">
        <v>151</v>
      </c>
      <c r="F36" s="4" t="s">
        <v>151</v>
      </c>
      <c r="G36" s="4" t="s">
        <v>151</v>
      </c>
      <c r="H36" s="4" t="s">
        <v>151</v>
      </c>
      <c r="I36" t="s">
        <v>151</v>
      </c>
      <c r="J36" t="s">
        <v>151</v>
      </c>
    </row>
    <row r="37" spans="1:10">
      <c r="A37" t="str">
        <f>table_0[[#This Row],[Index]]</f>
        <v/>
      </c>
      <c r="B37" t="str">
        <f>table_0[[#This Row],[盤名]]</f>
        <v xml:space="preserve"> </v>
      </c>
      <c r="C37" s="4" t="s">
        <v>151</v>
      </c>
      <c r="D37" s="4" t="s">
        <v>151</v>
      </c>
      <c r="E37" s="4" t="s">
        <v>151</v>
      </c>
      <c r="F37" s="4" t="s">
        <v>151</v>
      </c>
      <c r="G37" s="4" t="s">
        <v>151</v>
      </c>
      <c r="H37" s="4" t="s">
        <v>151</v>
      </c>
      <c r="I37" t="s">
        <v>151</v>
      </c>
      <c r="J37" t="s">
        <v>151</v>
      </c>
    </row>
    <row r="38" spans="1:10">
      <c r="A38" t="str">
        <f>table_0[[#This Row],[Index]]</f>
        <v/>
      </c>
      <c r="B38" t="str">
        <f>table_0[[#This Row],[盤名]]</f>
        <v xml:space="preserve"> </v>
      </c>
      <c r="C38" s="4" t="s">
        <v>151</v>
      </c>
      <c r="D38" s="4" t="s">
        <v>151</v>
      </c>
      <c r="E38" s="4" t="s">
        <v>151</v>
      </c>
      <c r="F38" s="4" t="s">
        <v>151</v>
      </c>
      <c r="G38" s="4" t="s">
        <v>151</v>
      </c>
      <c r="H38" s="4" t="s">
        <v>151</v>
      </c>
      <c r="I38" t="s">
        <v>151</v>
      </c>
      <c r="J38" t="s">
        <v>151</v>
      </c>
    </row>
    <row r="39" spans="1:10">
      <c r="A39" t="str">
        <f>table_0[[#This Row],[Index]]</f>
        <v/>
      </c>
      <c r="B39" t="str">
        <f>table_0[[#This Row],[盤名]]</f>
        <v xml:space="preserve"> </v>
      </c>
      <c r="C39" s="4" t="s">
        <v>151</v>
      </c>
      <c r="D39" s="4" t="s">
        <v>151</v>
      </c>
      <c r="E39" s="4" t="s">
        <v>151</v>
      </c>
      <c r="F39" s="4" t="s">
        <v>151</v>
      </c>
      <c r="G39" s="4" t="s">
        <v>151</v>
      </c>
      <c r="H39" s="4" t="s">
        <v>151</v>
      </c>
      <c r="I39" t="s">
        <v>151</v>
      </c>
      <c r="J39" t="s">
        <v>151</v>
      </c>
    </row>
    <row r="40" spans="1:10">
      <c r="A40" t="str">
        <f>table_0[[#This Row],[Index]]</f>
        <v/>
      </c>
      <c r="B40" t="str">
        <f>table_0[[#This Row],[盤名]]</f>
        <v xml:space="preserve"> </v>
      </c>
      <c r="C40" s="4" t="s">
        <v>151</v>
      </c>
      <c r="D40" s="4" t="s">
        <v>151</v>
      </c>
      <c r="E40" s="4" t="s">
        <v>151</v>
      </c>
      <c r="F40" s="4" t="s">
        <v>151</v>
      </c>
      <c r="G40" s="4" t="s">
        <v>151</v>
      </c>
      <c r="H40" s="4" t="s">
        <v>151</v>
      </c>
      <c r="I40" t="s">
        <v>151</v>
      </c>
      <c r="J40" t="s">
        <v>151</v>
      </c>
    </row>
    <row r="41" spans="1:10">
      <c r="A41" t="str">
        <f>table_0[[#This Row],[Index]]</f>
        <v/>
      </c>
      <c r="B41" t="str">
        <f>table_0[[#This Row],[盤名]]</f>
        <v xml:space="preserve"> </v>
      </c>
      <c r="C41" s="4" t="s">
        <v>151</v>
      </c>
      <c r="D41" s="4" t="s">
        <v>151</v>
      </c>
      <c r="E41" s="4" t="s">
        <v>151</v>
      </c>
      <c r="F41" s="4" t="s">
        <v>151</v>
      </c>
      <c r="G41" s="4" t="s">
        <v>151</v>
      </c>
      <c r="H41" s="4" t="s">
        <v>151</v>
      </c>
      <c r="I41" t="s">
        <v>151</v>
      </c>
      <c r="J41" t="s">
        <v>151</v>
      </c>
    </row>
    <row r="42" spans="1:10">
      <c r="A42" t="str">
        <f>table_0[[#This Row],[Index]]</f>
        <v/>
      </c>
      <c r="B42" t="str">
        <f>table_0[[#This Row],[盤名]]</f>
        <v xml:space="preserve"> </v>
      </c>
      <c r="C42" s="4" t="s">
        <v>151</v>
      </c>
      <c r="D42" s="4" t="s">
        <v>151</v>
      </c>
      <c r="E42" s="4" t="s">
        <v>151</v>
      </c>
      <c r="F42" s="4" t="s">
        <v>151</v>
      </c>
      <c r="G42" s="4" t="s">
        <v>151</v>
      </c>
      <c r="H42" s="4" t="s">
        <v>151</v>
      </c>
      <c r="I42" t="s">
        <v>151</v>
      </c>
      <c r="J42" t="s">
        <v>151</v>
      </c>
    </row>
    <row r="43" spans="1:10">
      <c r="A43" t="str">
        <f>table_0[[#This Row],[Index]]</f>
        <v/>
      </c>
      <c r="B43" t="str">
        <f>table_0[[#This Row],[盤名]]</f>
        <v xml:space="preserve"> </v>
      </c>
      <c r="C43" s="4" t="s">
        <v>151</v>
      </c>
      <c r="D43" s="4" t="s">
        <v>151</v>
      </c>
      <c r="E43" s="4" t="s">
        <v>151</v>
      </c>
      <c r="F43" s="4" t="s">
        <v>151</v>
      </c>
      <c r="G43" s="4" t="s">
        <v>151</v>
      </c>
      <c r="H43" s="4" t="s">
        <v>151</v>
      </c>
      <c r="I43" t="s">
        <v>151</v>
      </c>
      <c r="J43" t="s">
        <v>151</v>
      </c>
    </row>
    <row r="44" spans="1:10">
      <c r="A44" t="str">
        <f>table_0[[#This Row],[Index]]</f>
        <v/>
      </c>
      <c r="B44" t="str">
        <f>table_0[[#This Row],[盤名]]</f>
        <v xml:space="preserve"> </v>
      </c>
      <c r="C44" s="4" t="s">
        <v>151</v>
      </c>
      <c r="D44" s="4" t="s">
        <v>151</v>
      </c>
      <c r="E44" s="4" t="s">
        <v>151</v>
      </c>
      <c r="F44" s="4" t="s">
        <v>151</v>
      </c>
      <c r="G44" s="4" t="s">
        <v>151</v>
      </c>
      <c r="H44" s="4" t="s">
        <v>151</v>
      </c>
      <c r="I44" t="s">
        <v>151</v>
      </c>
      <c r="J44" t="s">
        <v>151</v>
      </c>
    </row>
    <row r="45" spans="1:10">
      <c r="A45" t="str">
        <f>table_0[[#This Row],[Index]]</f>
        <v/>
      </c>
      <c r="B45" t="str">
        <f>table_0[[#This Row],[盤名]]</f>
        <v xml:space="preserve"> </v>
      </c>
      <c r="C45" s="4" t="s">
        <v>151</v>
      </c>
      <c r="D45" s="4" t="s">
        <v>151</v>
      </c>
      <c r="E45" s="4" t="s">
        <v>151</v>
      </c>
      <c r="F45" s="4" t="s">
        <v>151</v>
      </c>
      <c r="G45" s="4" t="s">
        <v>151</v>
      </c>
      <c r="H45" s="4" t="s">
        <v>151</v>
      </c>
      <c r="I45" t="s">
        <v>151</v>
      </c>
      <c r="J45" t="s">
        <v>151</v>
      </c>
    </row>
    <row r="46" spans="1:10">
      <c r="A46" t="str">
        <f>table_0[[#This Row],[Index]]</f>
        <v/>
      </c>
      <c r="B46" t="str">
        <f>table_0[[#This Row],[盤名]]</f>
        <v xml:space="preserve"> </v>
      </c>
      <c r="C46" s="4" t="s">
        <v>151</v>
      </c>
      <c r="D46" s="4" t="s">
        <v>151</v>
      </c>
      <c r="E46" s="4" t="s">
        <v>151</v>
      </c>
      <c r="F46" s="4" t="s">
        <v>151</v>
      </c>
      <c r="G46" s="4" t="s">
        <v>151</v>
      </c>
      <c r="H46" s="4" t="s">
        <v>151</v>
      </c>
      <c r="I46" t="s">
        <v>151</v>
      </c>
      <c r="J46" t="s">
        <v>151</v>
      </c>
    </row>
    <row r="47" spans="1:10">
      <c r="A47" t="str">
        <f>table_0[[#This Row],[Index]]</f>
        <v/>
      </c>
      <c r="B47" t="str">
        <f>table_0[[#This Row],[盤名]]</f>
        <v xml:space="preserve"> </v>
      </c>
      <c r="C47" s="4" t="s">
        <v>151</v>
      </c>
      <c r="D47" s="4" t="s">
        <v>151</v>
      </c>
      <c r="E47" s="4" t="s">
        <v>151</v>
      </c>
      <c r="F47" s="4" t="s">
        <v>151</v>
      </c>
      <c r="G47" s="4" t="s">
        <v>151</v>
      </c>
      <c r="H47" s="4" t="s">
        <v>151</v>
      </c>
      <c r="I47" t="s">
        <v>151</v>
      </c>
      <c r="J47" t="s">
        <v>151</v>
      </c>
    </row>
    <row r="48" spans="1:10">
      <c r="A48" t="str">
        <f>table_0[[#This Row],[Index]]</f>
        <v/>
      </c>
      <c r="B48" t="str">
        <f>table_0[[#This Row],[盤名]]</f>
        <v xml:space="preserve"> </v>
      </c>
      <c r="C48" s="4" t="s">
        <v>151</v>
      </c>
      <c r="D48" s="4" t="s">
        <v>151</v>
      </c>
      <c r="E48" s="4" t="s">
        <v>151</v>
      </c>
      <c r="F48" s="4" t="s">
        <v>151</v>
      </c>
      <c r="G48" s="4" t="s">
        <v>151</v>
      </c>
      <c r="H48" s="4" t="s">
        <v>151</v>
      </c>
      <c r="I48" t="s">
        <v>151</v>
      </c>
      <c r="J48" t="s">
        <v>151</v>
      </c>
    </row>
    <row r="49" spans="1:10">
      <c r="A49" t="str">
        <f>table_0[[#This Row],[Index]]</f>
        <v/>
      </c>
      <c r="B49" t="str">
        <f>table_0[[#This Row],[盤名]]</f>
        <v xml:space="preserve"> </v>
      </c>
      <c r="C49" s="4" t="s">
        <v>151</v>
      </c>
      <c r="D49" s="4" t="s">
        <v>151</v>
      </c>
      <c r="E49" s="4" t="s">
        <v>151</v>
      </c>
      <c r="F49" s="4" t="s">
        <v>151</v>
      </c>
      <c r="G49" s="4" t="s">
        <v>151</v>
      </c>
      <c r="H49" s="4" t="s">
        <v>151</v>
      </c>
      <c r="I49" t="s">
        <v>151</v>
      </c>
      <c r="J49" t="s">
        <v>151</v>
      </c>
    </row>
    <row r="50" spans="1:10">
      <c r="A50" t="str">
        <f>table_0[[#This Row],[Index]]</f>
        <v/>
      </c>
      <c r="B50" t="str">
        <f>table_0[[#This Row],[盤名]]</f>
        <v xml:space="preserve"> </v>
      </c>
      <c r="C50" s="4" t="s">
        <v>151</v>
      </c>
      <c r="D50" s="4" t="s">
        <v>151</v>
      </c>
      <c r="E50" s="4" t="s">
        <v>151</v>
      </c>
      <c r="F50" s="4" t="s">
        <v>151</v>
      </c>
      <c r="G50" s="4" t="s">
        <v>151</v>
      </c>
      <c r="H50" s="4" t="s">
        <v>151</v>
      </c>
      <c r="I50" t="s">
        <v>151</v>
      </c>
      <c r="J50" t="s">
        <v>151</v>
      </c>
    </row>
    <row r="51" spans="1:10">
      <c r="A51" t="str">
        <f>table_0[[#This Row],[Index]]</f>
        <v/>
      </c>
      <c r="B51" t="str">
        <f>table_0[[#This Row],[盤名]]</f>
        <v xml:space="preserve"> </v>
      </c>
      <c r="C51" s="4" t="s">
        <v>151</v>
      </c>
      <c r="D51" s="4" t="s">
        <v>151</v>
      </c>
      <c r="E51" s="4" t="s">
        <v>151</v>
      </c>
      <c r="F51" s="4" t="s">
        <v>151</v>
      </c>
      <c r="G51" s="4" t="s">
        <v>151</v>
      </c>
      <c r="H51" s="4" t="s">
        <v>151</v>
      </c>
      <c r="I51" t="s">
        <v>151</v>
      </c>
      <c r="J51" t="s">
        <v>151</v>
      </c>
    </row>
    <row r="52" spans="1:10">
      <c r="A52" t="str">
        <f>table_0[[#This Row],[Index]]</f>
        <v/>
      </c>
      <c r="B52" t="str">
        <f>table_0[[#This Row],[盤名]]</f>
        <v xml:space="preserve"> </v>
      </c>
      <c r="C52" s="4" t="s">
        <v>151</v>
      </c>
      <c r="D52" s="4" t="s">
        <v>151</v>
      </c>
      <c r="E52" s="4" t="s">
        <v>151</v>
      </c>
      <c r="F52" s="4" t="s">
        <v>151</v>
      </c>
      <c r="G52" s="4" t="s">
        <v>151</v>
      </c>
      <c r="H52" s="4" t="s">
        <v>151</v>
      </c>
      <c r="I52" t="s">
        <v>151</v>
      </c>
      <c r="J52" t="s">
        <v>151</v>
      </c>
    </row>
    <row r="53" spans="1:10">
      <c r="A53" t="str">
        <f>table_0[[#This Row],[Index]]</f>
        <v/>
      </c>
      <c r="B53" t="str">
        <f>table_0[[#This Row],[盤名]]</f>
        <v xml:space="preserve"> </v>
      </c>
      <c r="C53" s="4" t="s">
        <v>151</v>
      </c>
      <c r="D53" s="4" t="s">
        <v>151</v>
      </c>
      <c r="E53" s="4" t="s">
        <v>151</v>
      </c>
      <c r="F53" s="4" t="s">
        <v>151</v>
      </c>
      <c r="G53" s="4" t="s">
        <v>151</v>
      </c>
      <c r="H53" s="4" t="s">
        <v>151</v>
      </c>
      <c r="I53" t="s">
        <v>151</v>
      </c>
      <c r="J53" t="s">
        <v>151</v>
      </c>
    </row>
    <row r="54" spans="1:10">
      <c r="A54" t="str">
        <f>table_0[[#This Row],[Index]]</f>
        <v/>
      </c>
      <c r="B54" t="str">
        <f>table_0[[#This Row],[盤名]]</f>
        <v xml:space="preserve"> </v>
      </c>
      <c r="C54" s="4" t="s">
        <v>151</v>
      </c>
      <c r="D54" s="4" t="s">
        <v>151</v>
      </c>
      <c r="E54" s="4" t="s">
        <v>151</v>
      </c>
      <c r="F54" s="4" t="s">
        <v>151</v>
      </c>
      <c r="G54" s="4" t="s">
        <v>151</v>
      </c>
      <c r="H54" s="4" t="s">
        <v>151</v>
      </c>
      <c r="I54" t="s">
        <v>151</v>
      </c>
      <c r="J54" t="s">
        <v>151</v>
      </c>
    </row>
    <row r="55" spans="1:10">
      <c r="A55" t="str">
        <f>table_0[[#This Row],[Index]]</f>
        <v/>
      </c>
      <c r="B55" t="str">
        <f>table_0[[#This Row],[盤名]]</f>
        <v xml:space="preserve"> </v>
      </c>
      <c r="C55" s="4" t="s">
        <v>151</v>
      </c>
      <c r="D55" s="4" t="s">
        <v>151</v>
      </c>
      <c r="E55" s="4" t="s">
        <v>151</v>
      </c>
      <c r="F55" s="4" t="s">
        <v>151</v>
      </c>
      <c r="G55" s="4" t="s">
        <v>151</v>
      </c>
      <c r="H55" s="4" t="s">
        <v>151</v>
      </c>
      <c r="I55" t="s">
        <v>151</v>
      </c>
      <c r="J55" t="s">
        <v>151</v>
      </c>
    </row>
    <row r="56" spans="1:10">
      <c r="A56" t="str">
        <f>table_0[[#This Row],[Index]]</f>
        <v/>
      </c>
      <c r="B56" t="str">
        <f>table_0[[#This Row],[盤名]]</f>
        <v xml:space="preserve"> </v>
      </c>
      <c r="C56" s="4" t="s">
        <v>151</v>
      </c>
      <c r="D56" s="4" t="s">
        <v>151</v>
      </c>
      <c r="E56" s="4" t="s">
        <v>151</v>
      </c>
      <c r="F56" s="4" t="s">
        <v>151</v>
      </c>
      <c r="G56" s="4" t="s">
        <v>151</v>
      </c>
      <c r="H56" s="4" t="s">
        <v>151</v>
      </c>
      <c r="I56" t="s">
        <v>151</v>
      </c>
      <c r="J56" t="s">
        <v>151</v>
      </c>
    </row>
    <row r="57" spans="1:10">
      <c r="A57" t="str">
        <f>table_0[[#This Row],[Index]]</f>
        <v/>
      </c>
      <c r="B57" t="str">
        <f>table_0[[#This Row],[盤名]]</f>
        <v xml:space="preserve"> </v>
      </c>
      <c r="C57" s="4" t="s">
        <v>151</v>
      </c>
      <c r="D57" s="4" t="s">
        <v>151</v>
      </c>
      <c r="E57" s="4" t="s">
        <v>151</v>
      </c>
      <c r="F57" s="4" t="s">
        <v>151</v>
      </c>
      <c r="G57" s="4" t="s">
        <v>151</v>
      </c>
      <c r="H57" s="4" t="s">
        <v>151</v>
      </c>
      <c r="I57" t="s">
        <v>151</v>
      </c>
      <c r="J57" t="s">
        <v>151</v>
      </c>
    </row>
    <row r="58" spans="1:10">
      <c r="A58" t="str">
        <f>table_0[[#This Row],[Index]]</f>
        <v/>
      </c>
      <c r="B58" t="str">
        <f>table_0[[#This Row],[盤名]]</f>
        <v xml:space="preserve"> </v>
      </c>
      <c r="C58" s="4" t="s">
        <v>151</v>
      </c>
      <c r="D58" s="4" t="s">
        <v>151</v>
      </c>
      <c r="E58" s="4" t="s">
        <v>151</v>
      </c>
      <c r="F58" s="4" t="s">
        <v>151</v>
      </c>
      <c r="G58" s="4" t="s">
        <v>151</v>
      </c>
      <c r="H58" s="4" t="s">
        <v>151</v>
      </c>
      <c r="I58" t="s">
        <v>151</v>
      </c>
      <c r="J58" t="s">
        <v>151</v>
      </c>
    </row>
    <row r="59" spans="1:10">
      <c r="A59" t="str">
        <f>table_0[[#This Row],[Index]]</f>
        <v/>
      </c>
      <c r="B59" t="str">
        <f>table_0[[#This Row],[盤名]]</f>
        <v xml:space="preserve"> </v>
      </c>
      <c r="C59" s="4" t="s">
        <v>151</v>
      </c>
      <c r="D59" s="4" t="s">
        <v>151</v>
      </c>
      <c r="E59" s="4" t="s">
        <v>151</v>
      </c>
      <c r="F59" s="4" t="s">
        <v>151</v>
      </c>
      <c r="G59" s="4" t="s">
        <v>151</v>
      </c>
      <c r="H59" s="4" t="s">
        <v>151</v>
      </c>
      <c r="I59" t="s">
        <v>151</v>
      </c>
      <c r="J59" t="s">
        <v>151</v>
      </c>
    </row>
    <row r="60" spans="1:10">
      <c r="A60" t="str">
        <f>table_0[[#This Row],[Index]]</f>
        <v/>
      </c>
      <c r="B60" t="str">
        <f>table_0[[#This Row],[盤名]]</f>
        <v xml:space="preserve"> </v>
      </c>
      <c r="C60" s="4" t="s">
        <v>151</v>
      </c>
      <c r="D60" s="4" t="s">
        <v>151</v>
      </c>
      <c r="E60" s="4" t="s">
        <v>151</v>
      </c>
      <c r="F60" s="4" t="s">
        <v>151</v>
      </c>
      <c r="G60" s="4" t="s">
        <v>151</v>
      </c>
      <c r="H60" s="4" t="s">
        <v>151</v>
      </c>
      <c r="I60" t="s">
        <v>151</v>
      </c>
      <c r="J60" t="s">
        <v>151</v>
      </c>
    </row>
    <row r="61" spans="1:10">
      <c r="A61" t="str">
        <f>table_0[[#This Row],[Index]]</f>
        <v/>
      </c>
      <c r="B61" t="str">
        <f>table_0[[#This Row],[盤名]]</f>
        <v xml:space="preserve"> </v>
      </c>
      <c r="C61" s="4" t="s">
        <v>151</v>
      </c>
      <c r="D61" s="4" t="s">
        <v>151</v>
      </c>
      <c r="E61" s="4" t="s">
        <v>151</v>
      </c>
      <c r="F61" s="4" t="s">
        <v>151</v>
      </c>
      <c r="G61" s="4" t="s">
        <v>151</v>
      </c>
      <c r="H61" s="4" t="s">
        <v>151</v>
      </c>
      <c r="I61" t="s">
        <v>151</v>
      </c>
      <c r="J61" t="s">
        <v>151</v>
      </c>
    </row>
    <row r="62" spans="1:10">
      <c r="A62" t="str">
        <f>table_0[[#This Row],[Index]]</f>
        <v/>
      </c>
      <c r="B62" t="str">
        <f>table_0[[#This Row],[盤名]]</f>
        <v xml:space="preserve"> </v>
      </c>
      <c r="C62" s="4" t="s">
        <v>151</v>
      </c>
      <c r="D62" s="4" t="s">
        <v>151</v>
      </c>
      <c r="E62" s="4" t="s">
        <v>151</v>
      </c>
      <c r="F62" s="4" t="s">
        <v>151</v>
      </c>
      <c r="G62" s="4" t="s">
        <v>151</v>
      </c>
      <c r="H62" s="4" t="s">
        <v>151</v>
      </c>
      <c r="I62" t="s">
        <v>151</v>
      </c>
      <c r="J62" t="s">
        <v>151</v>
      </c>
    </row>
    <row r="63" spans="1:10">
      <c r="A63" t="str">
        <f>table_0[[#This Row],[Index]]</f>
        <v/>
      </c>
      <c r="B63" t="str">
        <f>table_0[[#This Row],[盤名]]</f>
        <v xml:space="preserve"> </v>
      </c>
      <c r="C63" s="4" t="s">
        <v>151</v>
      </c>
      <c r="D63" s="4" t="s">
        <v>151</v>
      </c>
      <c r="E63" s="4" t="s">
        <v>151</v>
      </c>
      <c r="F63" s="4" t="s">
        <v>151</v>
      </c>
      <c r="G63" s="4" t="s">
        <v>151</v>
      </c>
      <c r="H63" s="4" t="s">
        <v>151</v>
      </c>
      <c r="I63" t="s">
        <v>151</v>
      </c>
      <c r="J63" t="s">
        <v>151</v>
      </c>
    </row>
    <row r="64" spans="1:10">
      <c r="A64" t="str">
        <f>table_0[[#This Row],[Index]]</f>
        <v/>
      </c>
      <c r="B64" t="str">
        <f>table_0[[#This Row],[盤名]]</f>
        <v xml:space="preserve"> </v>
      </c>
      <c r="C64" s="4" t="s">
        <v>151</v>
      </c>
      <c r="D64" s="4" t="s">
        <v>151</v>
      </c>
      <c r="E64" s="4" t="s">
        <v>151</v>
      </c>
      <c r="F64" s="4" t="s">
        <v>151</v>
      </c>
      <c r="G64" s="4" t="s">
        <v>151</v>
      </c>
      <c r="H64" s="4" t="s">
        <v>151</v>
      </c>
      <c r="I64" t="s">
        <v>151</v>
      </c>
      <c r="J64" t="s">
        <v>151</v>
      </c>
    </row>
    <row r="65" spans="1:10">
      <c r="A65" t="str">
        <f>table_0[[#This Row],[Index]]</f>
        <v/>
      </c>
      <c r="B65" t="str">
        <f>table_0[[#This Row],[盤名]]</f>
        <v xml:space="preserve"> </v>
      </c>
      <c r="C65" s="4" t="s">
        <v>151</v>
      </c>
      <c r="D65" s="4" t="s">
        <v>151</v>
      </c>
      <c r="E65" s="4" t="s">
        <v>151</v>
      </c>
      <c r="F65" s="4" t="s">
        <v>151</v>
      </c>
      <c r="G65" s="4" t="s">
        <v>151</v>
      </c>
      <c r="H65" s="4" t="s">
        <v>151</v>
      </c>
      <c r="I65" t="s">
        <v>151</v>
      </c>
      <c r="J65" t="s">
        <v>151</v>
      </c>
    </row>
    <row r="66" spans="1:10">
      <c r="A66" t="str">
        <f>table_0[[#This Row],[Index]]</f>
        <v/>
      </c>
      <c r="B66" t="str">
        <f>table_0[[#This Row],[盤名]]</f>
        <v xml:space="preserve"> </v>
      </c>
      <c r="C66" s="4" t="s">
        <v>151</v>
      </c>
      <c r="D66" s="4" t="s">
        <v>151</v>
      </c>
      <c r="E66" s="4" t="s">
        <v>151</v>
      </c>
      <c r="F66" s="4" t="s">
        <v>151</v>
      </c>
      <c r="G66" s="4" t="s">
        <v>151</v>
      </c>
      <c r="H66" s="4" t="s">
        <v>151</v>
      </c>
      <c r="I66" t="s">
        <v>151</v>
      </c>
      <c r="J66" t="s">
        <v>151</v>
      </c>
    </row>
    <row r="67" spans="1:10">
      <c r="A67" t="str">
        <f>table_0[[#This Row],[Index]]</f>
        <v/>
      </c>
      <c r="B67" t="str">
        <f>table_0[[#This Row],[盤名]]</f>
        <v xml:space="preserve"> </v>
      </c>
      <c r="C67" s="4" t="s">
        <v>151</v>
      </c>
      <c r="D67" s="4" t="s">
        <v>151</v>
      </c>
      <c r="E67" s="4" t="s">
        <v>151</v>
      </c>
      <c r="F67" s="4" t="s">
        <v>151</v>
      </c>
      <c r="G67" s="4" t="s">
        <v>151</v>
      </c>
      <c r="H67" s="4" t="s">
        <v>151</v>
      </c>
      <c r="I67" t="s">
        <v>151</v>
      </c>
      <c r="J67" t="s">
        <v>151</v>
      </c>
    </row>
    <row r="68" spans="1:10">
      <c r="A68" t="str">
        <f>table_0[[#This Row],[Index]]</f>
        <v/>
      </c>
      <c r="B68" t="str">
        <f>table_0[[#This Row],[盤名]]</f>
        <v xml:space="preserve"> </v>
      </c>
      <c r="C68" s="4" t="s">
        <v>151</v>
      </c>
      <c r="D68" s="4" t="s">
        <v>151</v>
      </c>
      <c r="E68" s="4" t="s">
        <v>151</v>
      </c>
      <c r="F68" s="4" t="s">
        <v>151</v>
      </c>
      <c r="G68" s="4" t="s">
        <v>151</v>
      </c>
      <c r="H68" s="4" t="s">
        <v>151</v>
      </c>
      <c r="I68" t="s">
        <v>151</v>
      </c>
      <c r="J68" t="s">
        <v>151</v>
      </c>
    </row>
    <row r="69" spans="1:10">
      <c r="A69" t="str">
        <f>table_0[[#This Row],[Index]]</f>
        <v/>
      </c>
      <c r="B69" t="str">
        <f>table_0[[#This Row],[盤名]]</f>
        <v xml:space="preserve"> </v>
      </c>
      <c r="C69" s="4" t="s">
        <v>151</v>
      </c>
      <c r="D69" s="4" t="s">
        <v>151</v>
      </c>
      <c r="E69" s="4" t="s">
        <v>151</v>
      </c>
      <c r="F69" s="4" t="s">
        <v>151</v>
      </c>
      <c r="G69" s="4" t="s">
        <v>151</v>
      </c>
      <c r="H69" s="4" t="s">
        <v>151</v>
      </c>
      <c r="I69" t="s">
        <v>151</v>
      </c>
      <c r="J69" t="s">
        <v>151</v>
      </c>
    </row>
    <row r="70" spans="1:10">
      <c r="A70" t="str">
        <f>table_0[[#This Row],[Index]]</f>
        <v/>
      </c>
      <c r="B70" t="str">
        <f>table_0[[#This Row],[盤名]]</f>
        <v xml:space="preserve"> </v>
      </c>
      <c r="C70" s="4" t="s">
        <v>151</v>
      </c>
      <c r="D70" s="4" t="s">
        <v>151</v>
      </c>
      <c r="E70" s="4" t="s">
        <v>151</v>
      </c>
      <c r="F70" s="4" t="s">
        <v>151</v>
      </c>
      <c r="G70" s="4" t="s">
        <v>151</v>
      </c>
      <c r="H70" s="4" t="s">
        <v>151</v>
      </c>
      <c r="I70" t="s">
        <v>151</v>
      </c>
      <c r="J70" t="s">
        <v>151</v>
      </c>
    </row>
    <row r="71" spans="1:10">
      <c r="A71" t="str">
        <f>table_0[[#This Row],[Index]]</f>
        <v/>
      </c>
      <c r="B71" t="str">
        <f>table_0[[#This Row],[盤名]]</f>
        <v xml:space="preserve"> </v>
      </c>
      <c r="C71" s="4" t="s">
        <v>151</v>
      </c>
      <c r="D71" s="4" t="s">
        <v>151</v>
      </c>
      <c r="E71" s="4" t="s">
        <v>151</v>
      </c>
      <c r="F71" s="4" t="s">
        <v>151</v>
      </c>
      <c r="G71" s="4" t="s">
        <v>151</v>
      </c>
      <c r="H71" s="4" t="s">
        <v>151</v>
      </c>
      <c r="I71" t="s">
        <v>151</v>
      </c>
      <c r="J71" t="s">
        <v>151</v>
      </c>
    </row>
    <row r="72" spans="1:10">
      <c r="A72" t="str">
        <f>table_0[[#This Row],[Index]]</f>
        <v/>
      </c>
      <c r="B72" t="str">
        <f>table_0[[#This Row],[盤名]]</f>
        <v xml:space="preserve"> </v>
      </c>
      <c r="C72" s="4" t="s">
        <v>151</v>
      </c>
      <c r="D72" s="4" t="s">
        <v>151</v>
      </c>
      <c r="E72" s="4" t="s">
        <v>151</v>
      </c>
      <c r="F72" s="4" t="s">
        <v>151</v>
      </c>
      <c r="G72" s="4" t="s">
        <v>151</v>
      </c>
      <c r="H72" s="4" t="s">
        <v>151</v>
      </c>
      <c r="I72" t="s">
        <v>151</v>
      </c>
      <c r="J72" t="s">
        <v>151</v>
      </c>
    </row>
    <row r="73" spans="1:10">
      <c r="A73" t="str">
        <f>table_0[[#This Row],[Index]]</f>
        <v/>
      </c>
      <c r="B73" t="str">
        <f>table_0[[#This Row],[盤名]]</f>
        <v xml:space="preserve"> </v>
      </c>
      <c r="C73" s="4" t="s">
        <v>151</v>
      </c>
      <c r="D73" s="4" t="s">
        <v>151</v>
      </c>
      <c r="E73" s="4" t="s">
        <v>151</v>
      </c>
      <c r="F73" s="4" t="s">
        <v>151</v>
      </c>
      <c r="G73" s="4" t="s">
        <v>151</v>
      </c>
      <c r="H73" s="4" t="s">
        <v>151</v>
      </c>
      <c r="I73" t="s">
        <v>151</v>
      </c>
      <c r="J73" t="s">
        <v>151</v>
      </c>
    </row>
    <row r="74" spans="1:10">
      <c r="A74" t="str">
        <f>table_0[[#This Row],[Index]]</f>
        <v/>
      </c>
      <c r="B74" t="str">
        <f>table_0[[#This Row],[盤名]]</f>
        <v xml:space="preserve"> </v>
      </c>
      <c r="C74" s="4" t="s">
        <v>151</v>
      </c>
      <c r="D74" s="4" t="s">
        <v>151</v>
      </c>
      <c r="E74" s="4" t="s">
        <v>151</v>
      </c>
      <c r="F74" s="4" t="s">
        <v>151</v>
      </c>
      <c r="G74" s="4" t="s">
        <v>151</v>
      </c>
      <c r="H74" s="4" t="s">
        <v>151</v>
      </c>
      <c r="I74" t="s">
        <v>151</v>
      </c>
      <c r="J74" t="s">
        <v>151</v>
      </c>
    </row>
    <row r="75" spans="1:10">
      <c r="A75" t="str">
        <f>table_0[[#This Row],[Index]]</f>
        <v/>
      </c>
      <c r="B75" t="str">
        <f>table_0[[#This Row],[盤名]]</f>
        <v xml:space="preserve"> </v>
      </c>
      <c r="C75" s="4" t="s">
        <v>151</v>
      </c>
      <c r="D75" s="4" t="s">
        <v>151</v>
      </c>
      <c r="E75" s="4" t="s">
        <v>151</v>
      </c>
      <c r="F75" s="4" t="s">
        <v>151</v>
      </c>
      <c r="G75" s="4" t="s">
        <v>151</v>
      </c>
      <c r="H75" s="4" t="s">
        <v>151</v>
      </c>
      <c r="I75" t="s">
        <v>151</v>
      </c>
      <c r="J75" t="s">
        <v>151</v>
      </c>
    </row>
    <row r="76" spans="1:10">
      <c r="A76" t="str">
        <f>table_0[[#This Row],[Index]]</f>
        <v/>
      </c>
      <c r="B76" t="str">
        <f>table_0[[#This Row],[盤名]]</f>
        <v xml:space="preserve"> </v>
      </c>
      <c r="C76" s="4" t="s">
        <v>151</v>
      </c>
      <c r="D76" s="4" t="s">
        <v>151</v>
      </c>
      <c r="E76" s="4" t="s">
        <v>151</v>
      </c>
      <c r="F76" s="4" t="s">
        <v>151</v>
      </c>
      <c r="G76" s="4" t="s">
        <v>151</v>
      </c>
      <c r="H76" s="4" t="s">
        <v>151</v>
      </c>
      <c r="I76" t="s">
        <v>151</v>
      </c>
      <c r="J76" t="s">
        <v>151</v>
      </c>
    </row>
    <row r="77" spans="1:10">
      <c r="A77" t="str">
        <f>table_0[[#This Row],[Index]]</f>
        <v/>
      </c>
      <c r="B77" t="str">
        <f>table_0[[#This Row],[盤名]]</f>
        <v xml:space="preserve"> </v>
      </c>
      <c r="C77" s="4" t="s">
        <v>151</v>
      </c>
      <c r="D77" s="4" t="s">
        <v>151</v>
      </c>
      <c r="E77" s="4" t="s">
        <v>151</v>
      </c>
      <c r="F77" s="4" t="s">
        <v>151</v>
      </c>
      <c r="G77" s="4" t="s">
        <v>151</v>
      </c>
      <c r="H77" s="4" t="s">
        <v>151</v>
      </c>
      <c r="I77" t="s">
        <v>151</v>
      </c>
      <c r="J77" t="s">
        <v>151</v>
      </c>
    </row>
    <row r="78" spans="1:10">
      <c r="A78" t="str">
        <f>table_0[[#This Row],[Index]]</f>
        <v/>
      </c>
      <c r="B78" t="str">
        <f>table_0[[#This Row],[盤名]]</f>
        <v xml:space="preserve"> </v>
      </c>
      <c r="C78" s="4" t="s">
        <v>151</v>
      </c>
      <c r="D78" s="4" t="s">
        <v>151</v>
      </c>
      <c r="E78" s="4" t="s">
        <v>151</v>
      </c>
      <c r="F78" s="4" t="s">
        <v>151</v>
      </c>
      <c r="G78" s="4" t="s">
        <v>151</v>
      </c>
      <c r="H78" s="4" t="s">
        <v>151</v>
      </c>
      <c r="I78" t="s">
        <v>151</v>
      </c>
      <c r="J78" t="s">
        <v>151</v>
      </c>
    </row>
    <row r="79" spans="1:10">
      <c r="A79" t="str">
        <f>table_0[[#This Row],[Index]]</f>
        <v/>
      </c>
      <c r="B79" t="str">
        <f>table_0[[#This Row],[盤名]]</f>
        <v xml:space="preserve"> </v>
      </c>
      <c r="C79" s="4" t="s">
        <v>151</v>
      </c>
      <c r="D79" s="4" t="s">
        <v>151</v>
      </c>
      <c r="E79" s="4" t="s">
        <v>151</v>
      </c>
      <c r="F79" s="4" t="s">
        <v>151</v>
      </c>
      <c r="G79" s="4" t="s">
        <v>151</v>
      </c>
      <c r="H79" s="4" t="s">
        <v>151</v>
      </c>
      <c r="I79" t="s">
        <v>151</v>
      </c>
      <c r="J79" t="s">
        <v>151</v>
      </c>
    </row>
    <row r="80" spans="1:10">
      <c r="A80" t="str">
        <f>table_0[[#This Row],[Index]]</f>
        <v/>
      </c>
      <c r="B80" t="str">
        <f>table_0[[#This Row],[盤名]]</f>
        <v xml:space="preserve"> </v>
      </c>
      <c r="C80" s="4" t="s">
        <v>151</v>
      </c>
      <c r="D80" s="4" t="s">
        <v>151</v>
      </c>
      <c r="E80" s="4" t="s">
        <v>151</v>
      </c>
      <c r="F80" s="4" t="s">
        <v>151</v>
      </c>
      <c r="G80" s="4" t="s">
        <v>151</v>
      </c>
      <c r="H80" s="4" t="s">
        <v>151</v>
      </c>
      <c r="I80" t="s">
        <v>151</v>
      </c>
      <c r="J80" t="s">
        <v>151</v>
      </c>
    </row>
    <row r="81" spans="1:10">
      <c r="A81" t="str">
        <f>table_0[[#This Row],[Index]]</f>
        <v/>
      </c>
      <c r="B81" t="str">
        <f>table_0[[#This Row],[盤名]]</f>
        <v xml:space="preserve"> </v>
      </c>
      <c r="C81" s="4" t="s">
        <v>151</v>
      </c>
      <c r="D81" s="4" t="s">
        <v>151</v>
      </c>
      <c r="E81" s="4" t="s">
        <v>151</v>
      </c>
      <c r="F81" s="4" t="s">
        <v>151</v>
      </c>
      <c r="G81" s="4" t="s">
        <v>151</v>
      </c>
      <c r="H81" s="4" t="s">
        <v>151</v>
      </c>
      <c r="I81" t="s">
        <v>151</v>
      </c>
      <c r="J81" t="s">
        <v>151</v>
      </c>
    </row>
    <row r="82" spans="1:10">
      <c r="A82" t="str">
        <f>table_0[[#This Row],[Index]]</f>
        <v/>
      </c>
      <c r="B82" t="str">
        <f>table_0[[#This Row],[盤名]]</f>
        <v xml:space="preserve"> </v>
      </c>
      <c r="C82" s="4" t="s">
        <v>151</v>
      </c>
      <c r="D82" s="4" t="s">
        <v>151</v>
      </c>
      <c r="E82" s="4" t="s">
        <v>151</v>
      </c>
      <c r="F82" s="4" t="s">
        <v>151</v>
      </c>
      <c r="G82" s="4" t="s">
        <v>151</v>
      </c>
      <c r="H82" s="4" t="s">
        <v>151</v>
      </c>
      <c r="I82" t="s">
        <v>151</v>
      </c>
      <c r="J82" t="s">
        <v>151</v>
      </c>
    </row>
    <row r="83" spans="1:10">
      <c r="A83" t="str">
        <f>table_0[[#This Row],[Index]]</f>
        <v/>
      </c>
      <c r="B83" t="str">
        <f>table_0[[#This Row],[盤名]]</f>
        <v xml:space="preserve"> </v>
      </c>
      <c r="C83" s="4" t="s">
        <v>151</v>
      </c>
      <c r="D83" s="4" t="s">
        <v>151</v>
      </c>
      <c r="E83" s="4" t="s">
        <v>151</v>
      </c>
      <c r="F83" s="4" t="s">
        <v>151</v>
      </c>
      <c r="G83" s="4" t="s">
        <v>151</v>
      </c>
      <c r="H83" s="4" t="s">
        <v>151</v>
      </c>
      <c r="I83" t="s">
        <v>151</v>
      </c>
      <c r="J83" t="s">
        <v>151</v>
      </c>
    </row>
    <row r="84" spans="1:10">
      <c r="A84" t="str">
        <f>table_0[[#This Row],[Index]]</f>
        <v/>
      </c>
      <c r="B84" t="str">
        <f>table_0[[#This Row],[盤名]]</f>
        <v xml:space="preserve"> </v>
      </c>
      <c r="C84" s="4" t="s">
        <v>151</v>
      </c>
      <c r="D84" s="4" t="s">
        <v>151</v>
      </c>
      <c r="E84" s="4" t="s">
        <v>151</v>
      </c>
      <c r="F84" s="4" t="s">
        <v>151</v>
      </c>
      <c r="G84" s="4" t="s">
        <v>151</v>
      </c>
      <c r="H84" s="4" t="s">
        <v>151</v>
      </c>
      <c r="I84" t="s">
        <v>151</v>
      </c>
      <c r="J84" t="s">
        <v>151</v>
      </c>
    </row>
    <row r="85" spans="1:10">
      <c r="A85" t="str">
        <f>table_0[[#This Row],[Index]]</f>
        <v/>
      </c>
      <c r="B85" t="str">
        <f>table_0[[#This Row],[盤名]]</f>
        <v xml:space="preserve"> </v>
      </c>
      <c r="C85" s="4" t="s">
        <v>151</v>
      </c>
      <c r="D85" s="4" t="s">
        <v>151</v>
      </c>
      <c r="E85" s="4" t="s">
        <v>151</v>
      </c>
      <c r="F85" s="4" t="s">
        <v>151</v>
      </c>
      <c r="G85" s="4" t="s">
        <v>151</v>
      </c>
      <c r="H85" s="4" t="s">
        <v>151</v>
      </c>
      <c r="I85" t="s">
        <v>151</v>
      </c>
      <c r="J85" t="s">
        <v>151</v>
      </c>
    </row>
    <row r="86" spans="1:10">
      <c r="A86" t="str">
        <f>table_0[[#This Row],[Index]]</f>
        <v/>
      </c>
      <c r="B86" t="str">
        <f>table_0[[#This Row],[盤名]]</f>
        <v xml:space="preserve"> </v>
      </c>
      <c r="C86" s="4" t="s">
        <v>151</v>
      </c>
      <c r="D86" s="4" t="s">
        <v>151</v>
      </c>
      <c r="E86" s="4" t="s">
        <v>151</v>
      </c>
      <c r="F86" s="4" t="s">
        <v>151</v>
      </c>
      <c r="G86" s="4" t="s">
        <v>151</v>
      </c>
      <c r="H86" s="4" t="s">
        <v>151</v>
      </c>
      <c r="I86" t="s">
        <v>151</v>
      </c>
      <c r="J86" t="s">
        <v>151</v>
      </c>
    </row>
    <row r="87" spans="1:10">
      <c r="A87" t="str">
        <f>table_0[[#This Row],[Index]]</f>
        <v/>
      </c>
      <c r="B87" t="str">
        <f>table_0[[#This Row],[盤名]]</f>
        <v xml:space="preserve"> </v>
      </c>
      <c r="C87" s="4" t="s">
        <v>151</v>
      </c>
      <c r="D87" s="4" t="s">
        <v>151</v>
      </c>
      <c r="E87" s="4" t="s">
        <v>151</v>
      </c>
      <c r="F87" s="4" t="s">
        <v>151</v>
      </c>
      <c r="G87" s="4" t="s">
        <v>151</v>
      </c>
      <c r="H87" s="4" t="s">
        <v>151</v>
      </c>
      <c r="I87" t="s">
        <v>151</v>
      </c>
      <c r="J87" t="s">
        <v>151</v>
      </c>
    </row>
    <row r="88" spans="1:10">
      <c r="A88" t="str">
        <f>table_0[[#This Row],[Index]]</f>
        <v/>
      </c>
      <c r="B88" t="str">
        <f>table_0[[#This Row],[盤名]]</f>
        <v xml:space="preserve"> </v>
      </c>
      <c r="C88" s="4" t="s">
        <v>151</v>
      </c>
      <c r="D88" s="4" t="s">
        <v>151</v>
      </c>
      <c r="E88" s="4" t="s">
        <v>151</v>
      </c>
      <c r="F88" s="4" t="s">
        <v>151</v>
      </c>
      <c r="G88" s="4" t="s">
        <v>151</v>
      </c>
      <c r="H88" s="4" t="s">
        <v>151</v>
      </c>
      <c r="I88" t="s">
        <v>151</v>
      </c>
      <c r="J88" t="s">
        <v>151</v>
      </c>
    </row>
    <row r="89" spans="1:10">
      <c r="A89" t="str">
        <f>table_0[[#This Row],[Index]]</f>
        <v/>
      </c>
      <c r="B89" t="str">
        <f>table_0[[#This Row],[盤名]]</f>
        <v xml:space="preserve"> </v>
      </c>
      <c r="C89" s="4" t="s">
        <v>151</v>
      </c>
      <c r="D89" s="4" t="s">
        <v>151</v>
      </c>
      <c r="E89" s="4" t="s">
        <v>151</v>
      </c>
      <c r="F89" s="4" t="s">
        <v>151</v>
      </c>
      <c r="G89" s="4" t="s">
        <v>151</v>
      </c>
      <c r="H89" s="4" t="s">
        <v>151</v>
      </c>
      <c r="I89" t="s">
        <v>151</v>
      </c>
      <c r="J89" t="s">
        <v>151</v>
      </c>
    </row>
    <row r="90" spans="1:10">
      <c r="A90" t="str">
        <f>table_0[[#This Row],[Index]]</f>
        <v/>
      </c>
      <c r="B90" t="str">
        <f>table_0[[#This Row],[盤名]]</f>
        <v xml:space="preserve"> </v>
      </c>
      <c r="C90" s="4" t="s">
        <v>151</v>
      </c>
      <c r="D90" s="4" t="s">
        <v>151</v>
      </c>
      <c r="E90" s="4" t="s">
        <v>151</v>
      </c>
      <c r="F90" s="4" t="s">
        <v>151</v>
      </c>
      <c r="G90" s="4" t="s">
        <v>151</v>
      </c>
      <c r="H90" s="4" t="s">
        <v>151</v>
      </c>
      <c r="I90" t="s">
        <v>151</v>
      </c>
      <c r="J90" t="s">
        <v>151</v>
      </c>
    </row>
    <row r="91" spans="1:10">
      <c r="A91" t="str">
        <f>table_0[[#This Row],[Index]]</f>
        <v/>
      </c>
      <c r="B91" t="str">
        <f>table_0[[#This Row],[盤名]]</f>
        <v xml:space="preserve"> </v>
      </c>
      <c r="C91" s="4" t="s">
        <v>151</v>
      </c>
      <c r="D91" s="4" t="s">
        <v>151</v>
      </c>
      <c r="E91" s="4" t="s">
        <v>151</v>
      </c>
      <c r="F91" s="4" t="s">
        <v>151</v>
      </c>
      <c r="G91" s="4" t="s">
        <v>151</v>
      </c>
      <c r="H91" s="4" t="s">
        <v>151</v>
      </c>
      <c r="I91" t="s">
        <v>151</v>
      </c>
      <c r="J91" t="s">
        <v>151</v>
      </c>
    </row>
    <row r="92" spans="1:10">
      <c r="A92" t="str">
        <f>table_0[[#This Row],[Index]]</f>
        <v/>
      </c>
      <c r="B92" t="str">
        <f>table_0[[#This Row],[盤名]]</f>
        <v xml:space="preserve"> </v>
      </c>
      <c r="C92" s="4" t="s">
        <v>151</v>
      </c>
      <c r="D92" s="4" t="s">
        <v>151</v>
      </c>
      <c r="E92" s="4" t="s">
        <v>151</v>
      </c>
      <c r="F92" s="4" t="s">
        <v>151</v>
      </c>
      <c r="G92" s="4" t="s">
        <v>151</v>
      </c>
      <c r="H92" s="4" t="s">
        <v>151</v>
      </c>
      <c r="I92" t="s">
        <v>151</v>
      </c>
      <c r="J92" t="s">
        <v>151</v>
      </c>
    </row>
    <row r="93" spans="1:10">
      <c r="A93" t="str">
        <f>table_0[[#This Row],[Index]]</f>
        <v/>
      </c>
      <c r="B93" t="str">
        <f>table_0[[#This Row],[盤名]]</f>
        <v xml:space="preserve"> </v>
      </c>
      <c r="C93" s="4" t="s">
        <v>151</v>
      </c>
      <c r="D93" s="4" t="s">
        <v>151</v>
      </c>
      <c r="E93" s="4" t="s">
        <v>151</v>
      </c>
      <c r="F93" s="4" t="s">
        <v>151</v>
      </c>
      <c r="G93" s="4" t="s">
        <v>151</v>
      </c>
      <c r="H93" s="4" t="s">
        <v>151</v>
      </c>
      <c r="I93" t="s">
        <v>151</v>
      </c>
      <c r="J93" t="s">
        <v>151</v>
      </c>
    </row>
    <row r="94" spans="1:10">
      <c r="A94" t="str">
        <f>table_0[[#This Row],[Index]]</f>
        <v/>
      </c>
      <c r="B94" t="str">
        <f>table_0[[#This Row],[盤名]]</f>
        <v xml:space="preserve"> </v>
      </c>
      <c r="C94" s="4" t="s">
        <v>151</v>
      </c>
      <c r="D94" s="4" t="s">
        <v>151</v>
      </c>
      <c r="E94" s="4" t="s">
        <v>151</v>
      </c>
      <c r="F94" s="4" t="s">
        <v>151</v>
      </c>
      <c r="G94" s="4" t="s">
        <v>151</v>
      </c>
      <c r="H94" s="4" t="s">
        <v>151</v>
      </c>
      <c r="I94" t="s">
        <v>151</v>
      </c>
      <c r="J94" t="s">
        <v>151</v>
      </c>
    </row>
    <row r="95" spans="1:10">
      <c r="A95" t="str">
        <f>table_0[[#This Row],[Index]]</f>
        <v/>
      </c>
      <c r="B95" t="str">
        <f>table_0[[#This Row],[盤名]]</f>
        <v xml:space="preserve"> </v>
      </c>
      <c r="C95" s="4" t="s">
        <v>151</v>
      </c>
      <c r="D95" s="4" t="s">
        <v>151</v>
      </c>
      <c r="E95" s="4" t="s">
        <v>151</v>
      </c>
      <c r="F95" s="4" t="s">
        <v>151</v>
      </c>
      <c r="G95" s="4" t="s">
        <v>151</v>
      </c>
      <c r="H95" s="4" t="s">
        <v>151</v>
      </c>
      <c r="I95" t="s">
        <v>151</v>
      </c>
      <c r="J95" t="s">
        <v>151</v>
      </c>
    </row>
    <row r="96" spans="1:10">
      <c r="A96" t="str">
        <f>table_0[[#This Row],[Index]]</f>
        <v/>
      </c>
      <c r="B96" t="str">
        <f>table_0[[#This Row],[盤名]]</f>
        <v xml:space="preserve"> </v>
      </c>
      <c r="C96" s="4" t="s">
        <v>151</v>
      </c>
      <c r="D96" s="4" t="s">
        <v>151</v>
      </c>
      <c r="E96" s="4" t="s">
        <v>151</v>
      </c>
      <c r="F96" s="4" t="s">
        <v>151</v>
      </c>
      <c r="G96" s="4" t="s">
        <v>151</v>
      </c>
      <c r="H96" s="4" t="s">
        <v>151</v>
      </c>
      <c r="I96" t="s">
        <v>151</v>
      </c>
      <c r="J96" t="s">
        <v>151</v>
      </c>
    </row>
    <row r="97" spans="1:10">
      <c r="A97" t="str">
        <f>table_0[[#This Row],[Index]]</f>
        <v/>
      </c>
      <c r="B97" t="str">
        <f>table_0[[#This Row],[盤名]]</f>
        <v xml:space="preserve"> </v>
      </c>
      <c r="C97" s="4" t="s">
        <v>151</v>
      </c>
      <c r="D97" s="4" t="s">
        <v>151</v>
      </c>
      <c r="E97" s="4" t="s">
        <v>151</v>
      </c>
      <c r="F97" s="4" t="s">
        <v>151</v>
      </c>
      <c r="G97" s="4" t="s">
        <v>151</v>
      </c>
      <c r="H97" s="4" t="s">
        <v>151</v>
      </c>
      <c r="I97" t="s">
        <v>151</v>
      </c>
      <c r="J97" t="s">
        <v>151</v>
      </c>
    </row>
    <row r="98" spans="1:10">
      <c r="A98" t="str">
        <f>table_0[[#This Row],[Index]]</f>
        <v/>
      </c>
      <c r="B98" t="str">
        <f>table_0[[#This Row],[盤名]]</f>
        <v xml:space="preserve"> </v>
      </c>
      <c r="C98" s="4" t="s">
        <v>151</v>
      </c>
      <c r="D98" s="4" t="s">
        <v>151</v>
      </c>
      <c r="E98" s="4" t="s">
        <v>151</v>
      </c>
      <c r="F98" s="4" t="s">
        <v>151</v>
      </c>
      <c r="G98" s="4" t="s">
        <v>151</v>
      </c>
      <c r="H98" s="4" t="s">
        <v>151</v>
      </c>
      <c r="I98" t="s">
        <v>151</v>
      </c>
      <c r="J98" t="s">
        <v>151</v>
      </c>
    </row>
    <row r="99" spans="1:10">
      <c r="A99" t="str">
        <f>table_0[[#This Row],[Index]]</f>
        <v/>
      </c>
      <c r="B99" t="str">
        <f>table_0[[#This Row],[盤名]]</f>
        <v xml:space="preserve"> </v>
      </c>
      <c r="C99" s="4" t="s">
        <v>151</v>
      </c>
      <c r="D99" s="4" t="s">
        <v>151</v>
      </c>
      <c r="E99" s="4" t="s">
        <v>151</v>
      </c>
      <c r="F99" s="4" t="s">
        <v>151</v>
      </c>
      <c r="G99" s="4" t="s">
        <v>151</v>
      </c>
      <c r="H99" s="4" t="s">
        <v>151</v>
      </c>
      <c r="I99" t="s">
        <v>151</v>
      </c>
      <c r="J99" t="s">
        <v>151</v>
      </c>
    </row>
    <row r="100" spans="1:10">
      <c r="A100" t="str">
        <f>table_0[[#This Row],[Index]]</f>
        <v/>
      </c>
      <c r="B100" t="str">
        <f>table_0[[#This Row],[盤名]]</f>
        <v xml:space="preserve"> </v>
      </c>
      <c r="C100" s="4" t="s">
        <v>151</v>
      </c>
      <c r="D100" s="4" t="s">
        <v>151</v>
      </c>
      <c r="E100" s="4" t="s">
        <v>151</v>
      </c>
      <c r="F100" s="4" t="s">
        <v>151</v>
      </c>
      <c r="G100" s="4" t="s">
        <v>151</v>
      </c>
      <c r="H100" s="4" t="s">
        <v>151</v>
      </c>
      <c r="I100" t="s">
        <v>151</v>
      </c>
      <c r="J100" t="s">
        <v>151</v>
      </c>
    </row>
    <row r="101" spans="1:10">
      <c r="A101" t="str">
        <f>table_0[[#This Row],[Index]]</f>
        <v/>
      </c>
      <c r="B101" t="str">
        <f>table_0[[#This Row],[盤名]]</f>
        <v xml:space="preserve"> </v>
      </c>
      <c r="C101" s="4" t="s">
        <v>151</v>
      </c>
      <c r="D101" s="4" t="s">
        <v>151</v>
      </c>
      <c r="E101" s="4" t="s">
        <v>151</v>
      </c>
      <c r="F101" s="4" t="s">
        <v>151</v>
      </c>
      <c r="G101" s="4" t="s">
        <v>151</v>
      </c>
      <c r="H101" s="4" t="s">
        <v>151</v>
      </c>
      <c r="I101" t="s">
        <v>151</v>
      </c>
      <c r="J101" t="s">
        <v>151</v>
      </c>
    </row>
    <row r="102" spans="1:10">
      <c r="A102" t="str">
        <f>table_0[[#This Row],[Index]]</f>
        <v/>
      </c>
      <c r="B102" t="str">
        <f>table_0[[#This Row],[盤名]]</f>
        <v xml:space="preserve"> </v>
      </c>
      <c r="C102" t="s">
        <v>151</v>
      </c>
      <c r="D102" t="s">
        <v>151</v>
      </c>
      <c r="E102" t="s">
        <v>151</v>
      </c>
      <c r="F102" t="s">
        <v>151</v>
      </c>
      <c r="G102" t="s">
        <v>151</v>
      </c>
      <c r="H102" t="s">
        <v>151</v>
      </c>
      <c r="I102" t="s">
        <v>151</v>
      </c>
      <c r="J102" t="s">
        <v>151</v>
      </c>
    </row>
  </sheetData>
  <sheetProtection sheet="1" objects="1" scenarios="1"/>
  <protectedRanges>
    <protectedRange sqref="C3:J42 C47:J101 D43:J43 D44:J44 D45:J45 D46:J46" name="範圍1"/>
    <protectedRange sqref="C43" name="範圍1_1"/>
    <protectedRange sqref="C44" name="範圍1_2"/>
    <protectedRange sqref="C45" name="範圍1_3"/>
    <protectedRange sqref="C46" name="範圍1_4"/>
  </protectedRanges>
  <phoneticPr fontId="1" type="noConversion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00B0F0"/>
  </sheetPr>
  <dimension ref="A1:K102"/>
  <sheetViews>
    <sheetView zoomScaleNormal="100" workbookViewId="0">
      <selection activeCell="D6" sqref="D6"/>
    </sheetView>
  </sheetViews>
  <sheetFormatPr defaultRowHeight="16.2"/>
  <cols>
    <col min="1" max="1" width="6.109375" customWidth="1"/>
    <col min="2" max="2" width="13.33203125" customWidth="1"/>
    <col min="3" max="8" width="12.6640625" style="5" customWidth="1"/>
  </cols>
  <sheetData>
    <row r="1" spans="1:11" ht="61.5" customHeight="1">
      <c r="C1"/>
      <c r="D1"/>
      <c r="E1"/>
      <c r="F1"/>
      <c r="G1"/>
      <c r="H1" s="3"/>
      <c r="I1" s="3"/>
      <c r="J1" s="3"/>
      <c r="K1" s="3"/>
    </row>
    <row r="2" spans="1:11" ht="65.099999999999994" customHeight="1">
      <c r="A2" t="s">
        <v>4</v>
      </c>
      <c r="B2" t="s">
        <v>5</v>
      </c>
      <c r="C2" s="5" t="s">
        <v>16</v>
      </c>
      <c r="D2" s="5" t="s">
        <v>17</v>
      </c>
      <c r="E2" s="5" t="s">
        <v>18</v>
      </c>
      <c r="F2" s="5" t="s">
        <v>19</v>
      </c>
      <c r="G2" s="5" t="s">
        <v>20</v>
      </c>
      <c r="H2" s="5" t="s">
        <v>21</v>
      </c>
      <c r="I2" t="s">
        <v>152</v>
      </c>
    </row>
    <row r="3" spans="1:11">
      <c r="A3">
        <f>table_0[[#This Row],[Index]]</f>
        <v>1</v>
      </c>
      <c r="B3" t="str">
        <f>table_0[[#This Row],[盤名]]</f>
        <v>#2 MAIN</v>
      </c>
      <c r="E3" s="57" t="s">
        <v>151</v>
      </c>
      <c r="F3" s="57" t="s">
        <v>151</v>
      </c>
      <c r="G3" s="57" t="s">
        <v>151</v>
      </c>
      <c r="H3" s="57" t="s">
        <v>151</v>
      </c>
      <c r="I3" s="5" t="s">
        <v>151</v>
      </c>
    </row>
    <row r="4" spans="1:11">
      <c r="A4">
        <f>table_0[[#This Row],[Index]]</f>
        <v>2</v>
      </c>
      <c r="B4" t="str">
        <f>table_0[[#This Row],[盤名]]</f>
        <v>SSTR</v>
      </c>
      <c r="C4" s="57"/>
      <c r="D4" s="57"/>
      <c r="E4" s="57" t="s">
        <v>151</v>
      </c>
      <c r="F4" s="57" t="s">
        <v>151</v>
      </c>
      <c r="G4" s="57" t="s">
        <v>151</v>
      </c>
      <c r="H4" s="57" t="s">
        <v>151</v>
      </c>
      <c r="I4" s="5" t="s">
        <v>151</v>
      </c>
    </row>
    <row r="5" spans="1:11">
      <c r="A5">
        <f>table_0[[#This Row],[Index]]</f>
        <v>3</v>
      </c>
      <c r="B5" t="str">
        <f>table_0[[#This Row],[盤名]]</f>
        <v>SC</v>
      </c>
      <c r="C5" s="57">
        <v>140</v>
      </c>
      <c r="D5" s="57">
        <v>1</v>
      </c>
      <c r="E5" s="57"/>
      <c r="F5" s="57"/>
      <c r="G5" s="57" t="s">
        <v>151</v>
      </c>
      <c r="H5" s="57" t="s">
        <v>151</v>
      </c>
      <c r="I5" s="5" t="s">
        <v>151</v>
      </c>
    </row>
    <row r="6" spans="1:11">
      <c r="A6">
        <f>table_0[[#This Row],[Index]]</f>
        <v>4</v>
      </c>
      <c r="B6" t="str">
        <f>table_0[[#This Row],[盤名]]</f>
        <v>TIE</v>
      </c>
      <c r="C6" s="57"/>
      <c r="D6" s="57"/>
      <c r="E6" s="57"/>
      <c r="F6" s="57"/>
      <c r="G6" s="57" t="s">
        <v>151</v>
      </c>
      <c r="H6" s="57" t="s">
        <v>151</v>
      </c>
      <c r="I6" s="5" t="s">
        <v>151</v>
      </c>
    </row>
    <row r="7" spans="1:11">
      <c r="A7">
        <f>table_0[[#This Row],[Index]]</f>
        <v>5</v>
      </c>
      <c r="B7" t="str">
        <f>table_0[[#This Row],[盤名]]</f>
        <v>SJ57</v>
      </c>
      <c r="C7" s="57"/>
      <c r="D7" s="57"/>
      <c r="E7" s="57" t="s">
        <v>151</v>
      </c>
      <c r="F7" s="57" t="s">
        <v>151</v>
      </c>
      <c r="G7" s="57" t="s">
        <v>151</v>
      </c>
      <c r="H7" s="57" t="s">
        <v>151</v>
      </c>
      <c r="I7" s="5" t="s">
        <v>151</v>
      </c>
    </row>
    <row r="8" spans="1:11">
      <c r="A8">
        <f>table_0[[#This Row],[Index]]</f>
        <v>6</v>
      </c>
      <c r="B8" t="str">
        <f>table_0[[#This Row],[盤名]]</f>
        <v>SJ58</v>
      </c>
      <c r="C8" s="57"/>
      <c r="D8" s="57"/>
      <c r="E8" s="57"/>
      <c r="F8" s="57" t="s">
        <v>151</v>
      </c>
      <c r="G8" s="57" t="s">
        <v>151</v>
      </c>
      <c r="H8" s="57" t="s">
        <v>151</v>
      </c>
      <c r="I8" s="5" t="s">
        <v>151</v>
      </c>
    </row>
    <row r="9" spans="1:11">
      <c r="A9">
        <f>table_0[[#This Row],[Index]]</f>
        <v>7</v>
      </c>
      <c r="B9" t="str">
        <f>table_0[[#This Row],[盤名]]</f>
        <v>SJ59</v>
      </c>
      <c r="C9" s="57"/>
      <c r="D9" s="57"/>
      <c r="E9" s="57"/>
      <c r="F9" s="57"/>
      <c r="G9" s="57" t="s">
        <v>151</v>
      </c>
      <c r="H9" s="57" t="s">
        <v>151</v>
      </c>
      <c r="I9" s="5" t="s">
        <v>151</v>
      </c>
    </row>
    <row r="10" spans="1:11">
      <c r="A10">
        <f>table_0[[#This Row],[Index]]</f>
        <v>8</v>
      </c>
      <c r="B10" t="str">
        <f>table_0[[#This Row],[盤名]]</f>
        <v>SJ60</v>
      </c>
      <c r="C10" s="57"/>
      <c r="D10" s="57"/>
      <c r="E10" s="57"/>
      <c r="F10" s="57" t="s">
        <v>151</v>
      </c>
      <c r="G10" s="57" t="s">
        <v>151</v>
      </c>
      <c r="H10" s="57" t="s">
        <v>151</v>
      </c>
      <c r="I10" s="5" t="s">
        <v>151</v>
      </c>
    </row>
    <row r="11" spans="1:11">
      <c r="A11">
        <f>table_0[[#This Row],[Index]]</f>
        <v>9</v>
      </c>
      <c r="B11" t="str">
        <f>table_0[[#This Row],[盤名]]</f>
        <v>SJ61</v>
      </c>
      <c r="C11" s="57"/>
      <c r="D11" s="57"/>
      <c r="E11" s="57"/>
      <c r="F11" s="57" t="s">
        <v>151</v>
      </c>
      <c r="G11" s="57" t="s">
        <v>151</v>
      </c>
      <c r="H11" s="57" t="s">
        <v>151</v>
      </c>
      <c r="I11" s="5" t="s">
        <v>151</v>
      </c>
    </row>
    <row r="12" spans="1:11">
      <c r="A12">
        <f>table_0[[#This Row],[Index]]</f>
        <v>10</v>
      </c>
      <c r="B12" t="str">
        <f>table_0[[#This Row],[盤名]]</f>
        <v>SJ62</v>
      </c>
      <c r="C12" s="57"/>
      <c r="D12" s="57"/>
      <c r="E12" s="57" t="s">
        <v>151</v>
      </c>
      <c r="F12" s="57" t="s">
        <v>151</v>
      </c>
      <c r="G12" s="57" t="s">
        <v>151</v>
      </c>
      <c r="H12" s="57" t="s">
        <v>151</v>
      </c>
      <c r="I12" s="5" t="s">
        <v>151</v>
      </c>
    </row>
    <row r="13" spans="1:11">
      <c r="A13">
        <f>table_0[[#This Row],[Index]]</f>
        <v>11</v>
      </c>
      <c r="B13" t="str">
        <f>table_0[[#This Row],[盤名]]</f>
        <v>PT</v>
      </c>
      <c r="C13" s="57"/>
      <c r="D13" s="57"/>
      <c r="E13" s="57" t="s">
        <v>151</v>
      </c>
      <c r="F13" s="57" t="s">
        <v>151</v>
      </c>
      <c r="G13" s="57" t="s">
        <v>151</v>
      </c>
      <c r="H13" s="57" t="s">
        <v>151</v>
      </c>
      <c r="I13" s="5" t="s">
        <v>151</v>
      </c>
    </row>
    <row r="14" spans="1:11">
      <c r="A14">
        <f>table_0[[#This Row],[Index]]</f>
        <v>12</v>
      </c>
      <c r="B14">
        <f>table_0[[#This Row],[盤名]]</f>
        <v>0</v>
      </c>
      <c r="C14" s="57"/>
      <c r="D14" s="57"/>
      <c r="E14" s="57" t="s">
        <v>151</v>
      </c>
      <c r="F14" s="57" t="s">
        <v>151</v>
      </c>
      <c r="G14" s="57" t="s">
        <v>151</v>
      </c>
      <c r="H14" s="57" t="s">
        <v>151</v>
      </c>
      <c r="I14" s="5" t="s">
        <v>151</v>
      </c>
    </row>
    <row r="15" spans="1:11">
      <c r="A15" t="str">
        <f>table_0[[#This Row],[Index]]</f>
        <v/>
      </c>
      <c r="B15">
        <f>table_0[[#This Row],[盤名]]</f>
        <v>0</v>
      </c>
      <c r="C15" s="57"/>
      <c r="D15" s="57"/>
      <c r="E15" s="57" t="s">
        <v>151</v>
      </c>
      <c r="F15" s="57" t="s">
        <v>151</v>
      </c>
      <c r="G15" s="57" t="s">
        <v>151</v>
      </c>
      <c r="H15" s="57" t="s">
        <v>151</v>
      </c>
      <c r="I15" s="5" t="s">
        <v>151</v>
      </c>
    </row>
    <row r="16" spans="1:11">
      <c r="A16" t="str">
        <f>table_0[[#This Row],[Index]]</f>
        <v/>
      </c>
      <c r="B16">
        <f>table_0[[#This Row],[盤名]]</f>
        <v>0</v>
      </c>
      <c r="C16" s="57"/>
      <c r="D16" s="57"/>
      <c r="E16" s="57" t="s">
        <v>151</v>
      </c>
      <c r="F16" s="57" t="s">
        <v>151</v>
      </c>
      <c r="G16" s="57" t="s">
        <v>151</v>
      </c>
      <c r="H16" s="57" t="s">
        <v>151</v>
      </c>
      <c r="I16" s="5" t="s">
        <v>151</v>
      </c>
    </row>
    <row r="17" spans="1:9">
      <c r="A17" t="str">
        <f>table_0[[#This Row],[Index]]</f>
        <v/>
      </c>
      <c r="B17">
        <f>table_0[[#This Row],[盤名]]</f>
        <v>0</v>
      </c>
      <c r="C17" s="57"/>
      <c r="D17" s="57"/>
      <c r="E17" s="57" t="s">
        <v>151</v>
      </c>
      <c r="F17" s="57" t="s">
        <v>151</v>
      </c>
      <c r="G17" s="57" t="s">
        <v>151</v>
      </c>
      <c r="H17" s="57" t="s">
        <v>151</v>
      </c>
      <c r="I17" s="5" t="s">
        <v>151</v>
      </c>
    </row>
    <row r="18" spans="1:9">
      <c r="A18" t="str">
        <f>table_0[[#This Row],[Index]]</f>
        <v/>
      </c>
      <c r="B18">
        <f>table_0[[#This Row],[盤名]]</f>
        <v>0</v>
      </c>
      <c r="C18" s="57" t="s">
        <v>151</v>
      </c>
      <c r="D18" s="57" t="s">
        <v>151</v>
      </c>
      <c r="E18" s="57" t="s">
        <v>151</v>
      </c>
      <c r="F18" s="57" t="s">
        <v>151</v>
      </c>
      <c r="G18" s="57" t="s">
        <v>151</v>
      </c>
      <c r="H18" s="57" t="s">
        <v>151</v>
      </c>
      <c r="I18" s="5" t="s">
        <v>151</v>
      </c>
    </row>
    <row r="19" spans="1:9">
      <c r="A19" t="str">
        <f>table_0[[#This Row],[Index]]</f>
        <v/>
      </c>
      <c r="B19">
        <f>table_0[[#This Row],[盤名]]</f>
        <v>0</v>
      </c>
      <c r="C19" s="57"/>
      <c r="D19" s="57"/>
      <c r="E19" s="57" t="s">
        <v>151</v>
      </c>
      <c r="F19" s="57" t="s">
        <v>151</v>
      </c>
      <c r="G19" s="57" t="s">
        <v>151</v>
      </c>
      <c r="H19" s="57" t="s">
        <v>151</v>
      </c>
      <c r="I19" s="5" t="s">
        <v>151</v>
      </c>
    </row>
    <row r="20" spans="1:9">
      <c r="A20" t="str">
        <f>table_0[[#This Row],[Index]]</f>
        <v/>
      </c>
      <c r="B20">
        <f>table_0[[#This Row],[盤名]]</f>
        <v>0</v>
      </c>
      <c r="C20" s="57" t="s">
        <v>151</v>
      </c>
      <c r="D20" s="57" t="s">
        <v>151</v>
      </c>
      <c r="E20" s="57" t="s">
        <v>151</v>
      </c>
      <c r="F20" s="57" t="s">
        <v>151</v>
      </c>
      <c r="G20" s="57" t="s">
        <v>151</v>
      </c>
      <c r="H20" s="57" t="s">
        <v>151</v>
      </c>
      <c r="I20" s="5" t="s">
        <v>151</v>
      </c>
    </row>
    <row r="21" spans="1:9">
      <c r="A21" t="str">
        <f>table_0[[#This Row],[Index]]</f>
        <v/>
      </c>
      <c r="B21">
        <f>table_0[[#This Row],[盤名]]</f>
        <v>0</v>
      </c>
      <c r="C21" s="57" t="s">
        <v>151</v>
      </c>
      <c r="D21" s="57" t="s">
        <v>151</v>
      </c>
      <c r="E21" s="57" t="s">
        <v>151</v>
      </c>
      <c r="F21" s="57" t="s">
        <v>151</v>
      </c>
      <c r="G21" s="57" t="s">
        <v>151</v>
      </c>
      <c r="H21" s="57" t="s">
        <v>151</v>
      </c>
      <c r="I21" s="5" t="s">
        <v>151</v>
      </c>
    </row>
    <row r="22" spans="1:9">
      <c r="A22" t="str">
        <f>table_0[[#This Row],[Index]]</f>
        <v/>
      </c>
      <c r="B22">
        <f>table_0[[#This Row],[盤名]]</f>
        <v>0</v>
      </c>
      <c r="C22" s="57" t="s">
        <v>151</v>
      </c>
      <c r="D22" s="57" t="s">
        <v>151</v>
      </c>
      <c r="E22" s="57" t="s">
        <v>151</v>
      </c>
      <c r="F22" s="57" t="s">
        <v>151</v>
      </c>
      <c r="G22" s="57" t="s">
        <v>151</v>
      </c>
      <c r="H22" s="57" t="s">
        <v>151</v>
      </c>
      <c r="I22" s="5" t="s">
        <v>151</v>
      </c>
    </row>
    <row r="23" spans="1:9">
      <c r="A23" t="str">
        <f>table_0[[#This Row],[Index]]</f>
        <v/>
      </c>
      <c r="B23">
        <f>table_0[[#This Row],[盤名]]</f>
        <v>0</v>
      </c>
      <c r="C23" s="57" t="s">
        <v>151</v>
      </c>
      <c r="D23" s="57" t="s">
        <v>151</v>
      </c>
      <c r="E23" s="57" t="s">
        <v>151</v>
      </c>
      <c r="F23" s="57" t="s">
        <v>151</v>
      </c>
      <c r="G23" s="57" t="s">
        <v>151</v>
      </c>
      <c r="H23" s="57" t="s">
        <v>151</v>
      </c>
      <c r="I23" s="5" t="s">
        <v>151</v>
      </c>
    </row>
    <row r="24" spans="1:9">
      <c r="A24" t="str">
        <f>table_0[[#This Row],[Index]]</f>
        <v/>
      </c>
      <c r="B24">
        <f>table_0[[#This Row],[盤名]]</f>
        <v>0</v>
      </c>
      <c r="C24" s="57" t="s">
        <v>151</v>
      </c>
      <c r="D24" s="57" t="s">
        <v>151</v>
      </c>
      <c r="E24" s="57" t="s">
        <v>151</v>
      </c>
      <c r="F24" s="57" t="s">
        <v>151</v>
      </c>
      <c r="G24" s="57" t="s">
        <v>151</v>
      </c>
      <c r="H24" s="57" t="s">
        <v>151</v>
      </c>
      <c r="I24" s="5" t="s">
        <v>151</v>
      </c>
    </row>
    <row r="25" spans="1:9">
      <c r="A25" t="str">
        <f>table_0[[#This Row],[Index]]</f>
        <v/>
      </c>
      <c r="B25">
        <f>table_0[[#This Row],[盤名]]</f>
        <v>0</v>
      </c>
      <c r="C25" s="57" t="s">
        <v>151</v>
      </c>
      <c r="D25" s="57" t="s">
        <v>151</v>
      </c>
      <c r="E25" s="57" t="s">
        <v>151</v>
      </c>
      <c r="F25" s="57" t="s">
        <v>151</v>
      </c>
      <c r="G25" s="57" t="s">
        <v>151</v>
      </c>
      <c r="H25" s="57" t="s">
        <v>151</v>
      </c>
      <c r="I25" s="5" t="s">
        <v>151</v>
      </c>
    </row>
    <row r="26" spans="1:9">
      <c r="A26" t="str">
        <f>table_0[[#This Row],[Index]]</f>
        <v/>
      </c>
      <c r="B26">
        <f>table_0[[#This Row],[盤名]]</f>
        <v>0</v>
      </c>
      <c r="C26" s="57" t="s">
        <v>151</v>
      </c>
      <c r="D26" s="57" t="s">
        <v>151</v>
      </c>
      <c r="E26" s="57" t="s">
        <v>151</v>
      </c>
      <c r="F26" s="57" t="s">
        <v>151</v>
      </c>
      <c r="G26" s="57" t="s">
        <v>151</v>
      </c>
      <c r="H26" s="57" t="s">
        <v>151</v>
      </c>
      <c r="I26" s="5" t="s">
        <v>151</v>
      </c>
    </row>
    <row r="27" spans="1:9">
      <c r="A27" t="str">
        <f>table_0[[#This Row],[Index]]</f>
        <v/>
      </c>
      <c r="B27" t="str">
        <f>table_0[[#This Row],[盤名]]</f>
        <v xml:space="preserve"> </v>
      </c>
      <c r="C27" s="57" t="s">
        <v>151</v>
      </c>
      <c r="D27" s="57" t="s">
        <v>151</v>
      </c>
      <c r="E27" s="57" t="s">
        <v>151</v>
      </c>
      <c r="F27" s="57" t="s">
        <v>151</v>
      </c>
      <c r="G27" s="57" t="s">
        <v>151</v>
      </c>
      <c r="H27" s="57" t="s">
        <v>151</v>
      </c>
      <c r="I27" s="5" t="s">
        <v>151</v>
      </c>
    </row>
    <row r="28" spans="1:9">
      <c r="A28" t="str">
        <f>table_0[[#This Row],[Index]]</f>
        <v/>
      </c>
      <c r="B28" t="str">
        <f>table_0[[#This Row],[盤名]]</f>
        <v xml:space="preserve"> </v>
      </c>
      <c r="C28" s="57" t="s">
        <v>151</v>
      </c>
      <c r="D28" s="57" t="s">
        <v>151</v>
      </c>
      <c r="E28" s="57" t="s">
        <v>151</v>
      </c>
      <c r="F28" s="57" t="s">
        <v>151</v>
      </c>
      <c r="G28" s="57" t="s">
        <v>151</v>
      </c>
      <c r="H28" s="57" t="s">
        <v>151</v>
      </c>
      <c r="I28" s="5" t="s">
        <v>151</v>
      </c>
    </row>
    <row r="29" spans="1:9">
      <c r="A29" t="str">
        <f>table_0[[#This Row],[Index]]</f>
        <v/>
      </c>
      <c r="B29" t="str">
        <f>table_0[[#This Row],[盤名]]</f>
        <v xml:space="preserve"> </v>
      </c>
      <c r="C29" s="57" t="s">
        <v>151</v>
      </c>
      <c r="D29" s="57" t="s">
        <v>151</v>
      </c>
      <c r="E29" s="57" t="s">
        <v>151</v>
      </c>
      <c r="F29" s="57" t="s">
        <v>151</v>
      </c>
      <c r="G29" s="57" t="s">
        <v>151</v>
      </c>
      <c r="H29" s="57" t="s">
        <v>151</v>
      </c>
      <c r="I29" s="5" t="s">
        <v>151</v>
      </c>
    </row>
    <row r="30" spans="1:9">
      <c r="A30" t="str">
        <f>table_0[[#This Row],[Index]]</f>
        <v/>
      </c>
      <c r="B30" t="str">
        <f>table_0[[#This Row],[盤名]]</f>
        <v xml:space="preserve"> </v>
      </c>
      <c r="C30" s="57" t="s">
        <v>151</v>
      </c>
      <c r="D30" s="57" t="s">
        <v>151</v>
      </c>
      <c r="E30" s="57" t="s">
        <v>151</v>
      </c>
      <c r="F30" s="57" t="s">
        <v>151</v>
      </c>
      <c r="G30" s="57" t="s">
        <v>151</v>
      </c>
      <c r="H30" s="57" t="s">
        <v>151</v>
      </c>
      <c r="I30" s="5" t="s">
        <v>151</v>
      </c>
    </row>
    <row r="31" spans="1:9">
      <c r="A31" t="str">
        <f>table_0[[#This Row],[Index]]</f>
        <v/>
      </c>
      <c r="B31" t="str">
        <f>table_0[[#This Row],[盤名]]</f>
        <v xml:space="preserve"> </v>
      </c>
      <c r="C31" s="57" t="s">
        <v>151</v>
      </c>
      <c r="D31" s="57" t="s">
        <v>151</v>
      </c>
      <c r="E31" s="57" t="s">
        <v>151</v>
      </c>
      <c r="F31" s="57" t="s">
        <v>151</v>
      </c>
      <c r="G31" s="57" t="s">
        <v>151</v>
      </c>
      <c r="H31" s="57" t="s">
        <v>151</v>
      </c>
      <c r="I31" s="5" t="s">
        <v>151</v>
      </c>
    </row>
    <row r="32" spans="1:9">
      <c r="A32" t="str">
        <f>table_0[[#This Row],[Index]]</f>
        <v/>
      </c>
      <c r="B32" t="str">
        <f>table_0[[#This Row],[盤名]]</f>
        <v xml:space="preserve"> </v>
      </c>
      <c r="C32" s="57" t="s">
        <v>151</v>
      </c>
      <c r="D32" s="57" t="s">
        <v>151</v>
      </c>
      <c r="E32" s="57" t="s">
        <v>151</v>
      </c>
      <c r="F32" s="57" t="s">
        <v>151</v>
      </c>
      <c r="G32" s="57" t="s">
        <v>151</v>
      </c>
      <c r="H32" s="57" t="s">
        <v>151</v>
      </c>
      <c r="I32" s="5" t="s">
        <v>151</v>
      </c>
    </row>
    <row r="33" spans="1:9">
      <c r="A33" t="str">
        <f>table_0[[#This Row],[Index]]</f>
        <v/>
      </c>
      <c r="B33" t="str">
        <f>table_0[[#This Row],[盤名]]</f>
        <v xml:space="preserve"> </v>
      </c>
      <c r="C33" s="57" t="s">
        <v>151</v>
      </c>
      <c r="D33" s="57" t="s">
        <v>151</v>
      </c>
      <c r="E33" s="57" t="s">
        <v>151</v>
      </c>
      <c r="F33" s="57" t="s">
        <v>151</v>
      </c>
      <c r="G33" s="57" t="s">
        <v>151</v>
      </c>
      <c r="H33" s="57" t="s">
        <v>151</v>
      </c>
      <c r="I33" s="5" t="s">
        <v>151</v>
      </c>
    </row>
    <row r="34" spans="1:9">
      <c r="A34" t="str">
        <f>table_0[[#This Row],[Index]]</f>
        <v/>
      </c>
      <c r="B34" t="str">
        <f>table_0[[#This Row],[盤名]]</f>
        <v xml:space="preserve"> </v>
      </c>
      <c r="C34" s="57" t="s">
        <v>151</v>
      </c>
      <c r="D34" s="57" t="s">
        <v>151</v>
      </c>
      <c r="E34" s="57" t="s">
        <v>151</v>
      </c>
      <c r="F34" s="57" t="s">
        <v>151</v>
      </c>
      <c r="G34" s="57" t="s">
        <v>151</v>
      </c>
      <c r="H34" s="57" t="s">
        <v>151</v>
      </c>
      <c r="I34" s="5" t="s">
        <v>151</v>
      </c>
    </row>
    <row r="35" spans="1:9">
      <c r="A35" t="str">
        <f>table_0[[#This Row],[Index]]</f>
        <v/>
      </c>
      <c r="B35" t="str">
        <f>table_0[[#This Row],[盤名]]</f>
        <v xml:space="preserve"> </v>
      </c>
      <c r="C35" s="57" t="s">
        <v>151</v>
      </c>
      <c r="D35" s="57" t="s">
        <v>151</v>
      </c>
      <c r="E35" s="57" t="s">
        <v>151</v>
      </c>
      <c r="F35" s="57" t="s">
        <v>151</v>
      </c>
      <c r="G35" s="57" t="s">
        <v>151</v>
      </c>
      <c r="H35" s="57" t="s">
        <v>151</v>
      </c>
      <c r="I35" s="5" t="s">
        <v>151</v>
      </c>
    </row>
    <row r="36" spans="1:9">
      <c r="A36" t="str">
        <f>table_0[[#This Row],[Index]]</f>
        <v/>
      </c>
      <c r="B36" t="str">
        <f>table_0[[#This Row],[盤名]]</f>
        <v xml:space="preserve"> </v>
      </c>
      <c r="C36" s="57" t="s">
        <v>151</v>
      </c>
      <c r="D36" s="57" t="s">
        <v>151</v>
      </c>
      <c r="E36" s="57" t="s">
        <v>151</v>
      </c>
      <c r="F36" s="57" t="s">
        <v>151</v>
      </c>
      <c r="G36" s="57" t="s">
        <v>151</v>
      </c>
      <c r="H36" s="57" t="s">
        <v>151</v>
      </c>
      <c r="I36" s="5" t="s">
        <v>151</v>
      </c>
    </row>
    <row r="37" spans="1:9">
      <c r="A37" t="str">
        <f>table_0[[#This Row],[Index]]</f>
        <v/>
      </c>
      <c r="B37" t="str">
        <f>table_0[[#This Row],[盤名]]</f>
        <v xml:space="preserve"> </v>
      </c>
      <c r="C37" s="5" t="s">
        <v>151</v>
      </c>
      <c r="D37" s="5" t="s">
        <v>151</v>
      </c>
      <c r="E37" s="5" t="s">
        <v>151</v>
      </c>
      <c r="F37" s="5" t="s">
        <v>151</v>
      </c>
      <c r="G37" s="5" t="s">
        <v>151</v>
      </c>
      <c r="H37" s="5" t="s">
        <v>151</v>
      </c>
      <c r="I37" s="5" t="s">
        <v>151</v>
      </c>
    </row>
    <row r="38" spans="1:9">
      <c r="A38" t="str">
        <f>table_0[[#This Row],[Index]]</f>
        <v/>
      </c>
      <c r="B38" t="str">
        <f>table_0[[#This Row],[盤名]]</f>
        <v xml:space="preserve"> </v>
      </c>
      <c r="C38" s="57" t="s">
        <v>151</v>
      </c>
      <c r="D38" s="57" t="s">
        <v>151</v>
      </c>
      <c r="E38" s="57" t="s">
        <v>151</v>
      </c>
      <c r="F38" s="57" t="s">
        <v>151</v>
      </c>
      <c r="G38" s="57" t="s">
        <v>151</v>
      </c>
      <c r="H38" s="57" t="s">
        <v>151</v>
      </c>
      <c r="I38" s="5" t="s">
        <v>151</v>
      </c>
    </row>
    <row r="39" spans="1:9">
      <c r="A39" t="str">
        <f>table_0[[#This Row],[Index]]</f>
        <v/>
      </c>
      <c r="B39" t="str">
        <f>table_0[[#This Row],[盤名]]</f>
        <v xml:space="preserve"> </v>
      </c>
      <c r="C39" s="57" t="s">
        <v>151</v>
      </c>
      <c r="D39" s="57" t="s">
        <v>151</v>
      </c>
      <c r="E39" s="57" t="s">
        <v>151</v>
      </c>
      <c r="F39" s="57" t="s">
        <v>151</v>
      </c>
      <c r="G39" s="57" t="s">
        <v>151</v>
      </c>
      <c r="H39" s="57" t="s">
        <v>151</v>
      </c>
      <c r="I39" s="5" t="s">
        <v>151</v>
      </c>
    </row>
    <row r="40" spans="1:9">
      <c r="A40" t="str">
        <f>table_0[[#This Row],[Index]]</f>
        <v/>
      </c>
      <c r="B40" t="str">
        <f>table_0[[#This Row],[盤名]]</f>
        <v xml:space="preserve"> </v>
      </c>
      <c r="C40" s="57" t="s">
        <v>151</v>
      </c>
      <c r="D40" s="57" t="s">
        <v>151</v>
      </c>
      <c r="E40" s="57" t="s">
        <v>151</v>
      </c>
      <c r="F40" s="57" t="s">
        <v>151</v>
      </c>
      <c r="G40" s="57" t="s">
        <v>151</v>
      </c>
      <c r="H40" s="57" t="s">
        <v>151</v>
      </c>
      <c r="I40" s="5" t="s">
        <v>151</v>
      </c>
    </row>
    <row r="41" spans="1:9">
      <c r="A41" t="str">
        <f>table_0[[#This Row],[Index]]</f>
        <v/>
      </c>
      <c r="B41" t="str">
        <f>table_0[[#This Row],[盤名]]</f>
        <v xml:space="preserve"> </v>
      </c>
      <c r="C41" s="57" t="s">
        <v>151</v>
      </c>
      <c r="D41" s="57" t="s">
        <v>151</v>
      </c>
      <c r="E41" s="57" t="s">
        <v>151</v>
      </c>
      <c r="F41" s="57" t="s">
        <v>151</v>
      </c>
      <c r="G41" s="57" t="s">
        <v>151</v>
      </c>
      <c r="H41" s="57" t="s">
        <v>151</v>
      </c>
      <c r="I41" s="5" t="s">
        <v>151</v>
      </c>
    </row>
    <row r="42" spans="1:9">
      <c r="A42" t="str">
        <f>table_0[[#This Row],[Index]]</f>
        <v/>
      </c>
      <c r="B42" t="str">
        <f>table_0[[#This Row],[盤名]]</f>
        <v xml:space="preserve"> </v>
      </c>
      <c r="C42" s="57" t="s">
        <v>151</v>
      </c>
      <c r="D42" s="57" t="s">
        <v>151</v>
      </c>
      <c r="E42" s="57" t="s">
        <v>151</v>
      </c>
      <c r="F42" s="57" t="s">
        <v>151</v>
      </c>
      <c r="G42" s="57" t="s">
        <v>151</v>
      </c>
      <c r="H42" s="57" t="s">
        <v>151</v>
      </c>
      <c r="I42" s="5" t="s">
        <v>151</v>
      </c>
    </row>
    <row r="43" spans="1:9">
      <c r="A43" t="str">
        <f>table_0[[#This Row],[Index]]</f>
        <v/>
      </c>
      <c r="B43" t="str">
        <f>table_0[[#This Row],[盤名]]</f>
        <v xml:space="preserve"> </v>
      </c>
      <c r="C43" s="57" t="s">
        <v>151</v>
      </c>
      <c r="D43" s="57" t="s">
        <v>151</v>
      </c>
      <c r="E43" s="57" t="s">
        <v>151</v>
      </c>
      <c r="F43" s="57" t="s">
        <v>151</v>
      </c>
      <c r="G43" s="57" t="s">
        <v>151</v>
      </c>
      <c r="H43" s="57" t="s">
        <v>151</v>
      </c>
      <c r="I43" s="5" t="s">
        <v>151</v>
      </c>
    </row>
    <row r="44" spans="1:9">
      <c r="A44" t="str">
        <f>table_0[[#This Row],[Index]]</f>
        <v/>
      </c>
      <c r="B44" t="str">
        <f>table_0[[#This Row],[盤名]]</f>
        <v xml:space="preserve"> </v>
      </c>
      <c r="C44" s="57" t="s">
        <v>151</v>
      </c>
      <c r="D44" s="57" t="s">
        <v>151</v>
      </c>
      <c r="E44" s="57" t="s">
        <v>151</v>
      </c>
      <c r="F44" s="57" t="s">
        <v>151</v>
      </c>
      <c r="G44" s="57" t="s">
        <v>151</v>
      </c>
      <c r="H44" s="57" t="s">
        <v>151</v>
      </c>
      <c r="I44" s="5" t="s">
        <v>151</v>
      </c>
    </row>
    <row r="45" spans="1:9">
      <c r="A45" t="str">
        <f>table_0[[#This Row],[Index]]</f>
        <v/>
      </c>
      <c r="B45" t="str">
        <f>table_0[[#This Row],[盤名]]</f>
        <v xml:space="preserve"> </v>
      </c>
      <c r="C45" s="57" t="s">
        <v>151</v>
      </c>
      <c r="D45" s="57" t="s">
        <v>151</v>
      </c>
      <c r="E45" s="57" t="s">
        <v>151</v>
      </c>
      <c r="F45" s="57" t="s">
        <v>151</v>
      </c>
      <c r="G45" s="57" t="s">
        <v>151</v>
      </c>
      <c r="H45" s="57" t="s">
        <v>151</v>
      </c>
      <c r="I45" s="5" t="s">
        <v>151</v>
      </c>
    </row>
    <row r="46" spans="1:9">
      <c r="A46" t="str">
        <f>table_0[[#This Row],[Index]]</f>
        <v/>
      </c>
      <c r="B46" t="str">
        <f>table_0[[#This Row],[盤名]]</f>
        <v xml:space="preserve"> </v>
      </c>
      <c r="C46" s="57" t="s">
        <v>151</v>
      </c>
      <c r="D46" s="57" t="s">
        <v>151</v>
      </c>
      <c r="E46" s="57" t="s">
        <v>151</v>
      </c>
      <c r="F46" s="57" t="s">
        <v>151</v>
      </c>
      <c r="G46" s="57" t="s">
        <v>151</v>
      </c>
      <c r="H46" s="57" t="s">
        <v>151</v>
      </c>
      <c r="I46" s="5" t="s">
        <v>151</v>
      </c>
    </row>
    <row r="47" spans="1:9">
      <c r="A47" t="str">
        <f>table_0[[#This Row],[Index]]</f>
        <v/>
      </c>
      <c r="B47" t="str">
        <f>table_0[[#This Row],[盤名]]</f>
        <v xml:space="preserve"> </v>
      </c>
      <c r="C47" s="57" t="s">
        <v>151</v>
      </c>
      <c r="D47" s="57" t="s">
        <v>151</v>
      </c>
      <c r="E47" s="57" t="s">
        <v>151</v>
      </c>
      <c r="F47" s="57" t="s">
        <v>151</v>
      </c>
      <c r="G47" s="57" t="s">
        <v>151</v>
      </c>
      <c r="H47" s="57" t="s">
        <v>151</v>
      </c>
      <c r="I47" s="5" t="s">
        <v>151</v>
      </c>
    </row>
    <row r="48" spans="1:9">
      <c r="A48" t="str">
        <f>table_0[[#This Row],[Index]]</f>
        <v/>
      </c>
      <c r="B48" t="str">
        <f>table_0[[#This Row],[盤名]]</f>
        <v xml:space="preserve"> </v>
      </c>
      <c r="C48" s="57" t="s">
        <v>151</v>
      </c>
      <c r="D48" s="57" t="s">
        <v>151</v>
      </c>
      <c r="E48" s="57" t="s">
        <v>151</v>
      </c>
      <c r="F48" s="57" t="s">
        <v>151</v>
      </c>
      <c r="G48" s="57" t="s">
        <v>151</v>
      </c>
      <c r="H48" s="57" t="s">
        <v>151</v>
      </c>
      <c r="I48" s="5" t="s">
        <v>151</v>
      </c>
    </row>
    <row r="49" spans="1:9">
      <c r="A49" t="str">
        <f>table_0[[#This Row],[Index]]</f>
        <v/>
      </c>
      <c r="B49" t="str">
        <f>table_0[[#This Row],[盤名]]</f>
        <v xml:space="preserve"> </v>
      </c>
      <c r="C49" s="57" t="s">
        <v>151</v>
      </c>
      <c r="D49" s="57" t="s">
        <v>151</v>
      </c>
      <c r="E49" s="57" t="s">
        <v>151</v>
      </c>
      <c r="F49" s="57" t="s">
        <v>151</v>
      </c>
      <c r="G49" s="57" t="s">
        <v>151</v>
      </c>
      <c r="H49" s="57" t="s">
        <v>151</v>
      </c>
      <c r="I49" s="5" t="s">
        <v>151</v>
      </c>
    </row>
    <row r="50" spans="1:9">
      <c r="A50" t="str">
        <f>table_0[[#This Row],[Index]]</f>
        <v/>
      </c>
      <c r="B50" t="str">
        <f>table_0[[#This Row],[盤名]]</f>
        <v xml:space="preserve"> </v>
      </c>
      <c r="C50" s="57" t="s">
        <v>151</v>
      </c>
      <c r="D50" s="57" t="s">
        <v>151</v>
      </c>
      <c r="E50" s="57" t="s">
        <v>151</v>
      </c>
      <c r="F50" s="57" t="s">
        <v>151</v>
      </c>
      <c r="G50" s="57" t="s">
        <v>151</v>
      </c>
      <c r="H50" s="57" t="s">
        <v>151</v>
      </c>
      <c r="I50" s="5" t="s">
        <v>151</v>
      </c>
    </row>
    <row r="51" spans="1:9">
      <c r="A51" t="str">
        <f>table_0[[#This Row],[Index]]</f>
        <v/>
      </c>
      <c r="B51" t="str">
        <f>table_0[[#This Row],[盤名]]</f>
        <v xml:space="preserve"> </v>
      </c>
      <c r="C51" s="57" t="s">
        <v>151</v>
      </c>
      <c r="D51" s="57" t="s">
        <v>151</v>
      </c>
      <c r="E51" s="57" t="s">
        <v>151</v>
      </c>
      <c r="F51" s="57" t="s">
        <v>151</v>
      </c>
      <c r="G51" s="57" t="s">
        <v>151</v>
      </c>
      <c r="H51" s="57" t="s">
        <v>151</v>
      </c>
      <c r="I51" s="5" t="s">
        <v>151</v>
      </c>
    </row>
    <row r="52" spans="1:9">
      <c r="A52" t="str">
        <f>table_0[[#This Row],[Index]]</f>
        <v/>
      </c>
      <c r="B52" t="str">
        <f>table_0[[#This Row],[盤名]]</f>
        <v xml:space="preserve"> </v>
      </c>
      <c r="C52" s="57" t="s">
        <v>151</v>
      </c>
      <c r="D52" s="57" t="s">
        <v>151</v>
      </c>
      <c r="E52" s="57" t="s">
        <v>151</v>
      </c>
      <c r="F52" s="57" t="s">
        <v>151</v>
      </c>
      <c r="G52" s="57" t="s">
        <v>151</v>
      </c>
      <c r="H52" s="57" t="s">
        <v>151</v>
      </c>
      <c r="I52" s="5" t="s">
        <v>151</v>
      </c>
    </row>
    <row r="53" spans="1:9">
      <c r="A53" t="str">
        <f>table_0[[#This Row],[Index]]</f>
        <v/>
      </c>
      <c r="B53" t="str">
        <f>table_0[[#This Row],[盤名]]</f>
        <v xml:space="preserve"> </v>
      </c>
      <c r="C53" s="57" t="s">
        <v>151</v>
      </c>
      <c r="D53" s="57" t="s">
        <v>151</v>
      </c>
      <c r="E53" s="57" t="s">
        <v>151</v>
      </c>
      <c r="F53" s="57" t="s">
        <v>151</v>
      </c>
      <c r="G53" s="57" t="s">
        <v>151</v>
      </c>
      <c r="H53" s="57" t="s">
        <v>151</v>
      </c>
      <c r="I53" s="5" t="s">
        <v>151</v>
      </c>
    </row>
    <row r="54" spans="1:9">
      <c r="A54" t="str">
        <f>table_0[[#This Row],[Index]]</f>
        <v/>
      </c>
      <c r="B54" t="str">
        <f>table_0[[#This Row],[盤名]]</f>
        <v xml:space="preserve"> </v>
      </c>
      <c r="C54" s="57" t="s">
        <v>151</v>
      </c>
      <c r="D54" s="57" t="s">
        <v>151</v>
      </c>
      <c r="E54" s="57" t="s">
        <v>151</v>
      </c>
      <c r="F54" s="57" t="s">
        <v>151</v>
      </c>
      <c r="G54" s="57" t="s">
        <v>151</v>
      </c>
      <c r="H54" s="57" t="s">
        <v>151</v>
      </c>
      <c r="I54" s="5" t="s">
        <v>151</v>
      </c>
    </row>
    <row r="55" spans="1:9">
      <c r="A55" t="str">
        <f>table_0[[#This Row],[Index]]</f>
        <v/>
      </c>
      <c r="B55" t="str">
        <f>table_0[[#This Row],[盤名]]</f>
        <v xml:space="preserve"> </v>
      </c>
      <c r="C55" s="57" t="s">
        <v>151</v>
      </c>
      <c r="D55" s="57" t="s">
        <v>151</v>
      </c>
      <c r="E55" s="57" t="s">
        <v>151</v>
      </c>
      <c r="F55" s="57" t="s">
        <v>151</v>
      </c>
      <c r="G55" s="57" t="s">
        <v>151</v>
      </c>
      <c r="H55" s="57" t="s">
        <v>151</v>
      </c>
      <c r="I55" s="5" t="s">
        <v>151</v>
      </c>
    </row>
    <row r="56" spans="1:9">
      <c r="A56" t="str">
        <f>table_0[[#This Row],[Index]]</f>
        <v/>
      </c>
      <c r="B56" t="str">
        <f>table_0[[#This Row],[盤名]]</f>
        <v xml:space="preserve"> </v>
      </c>
      <c r="C56" s="57" t="s">
        <v>151</v>
      </c>
      <c r="D56" s="57" t="s">
        <v>151</v>
      </c>
      <c r="E56" s="57" t="s">
        <v>151</v>
      </c>
      <c r="F56" s="57" t="s">
        <v>151</v>
      </c>
      <c r="G56" s="57" t="s">
        <v>151</v>
      </c>
      <c r="H56" s="57" t="s">
        <v>151</v>
      </c>
      <c r="I56" s="5" t="s">
        <v>151</v>
      </c>
    </row>
    <row r="57" spans="1:9">
      <c r="A57" t="str">
        <f>table_0[[#This Row],[Index]]</f>
        <v/>
      </c>
      <c r="B57" t="str">
        <f>table_0[[#This Row],[盤名]]</f>
        <v xml:space="preserve"> </v>
      </c>
      <c r="C57" s="57" t="s">
        <v>151</v>
      </c>
      <c r="D57" s="57" t="s">
        <v>151</v>
      </c>
      <c r="E57" s="57" t="s">
        <v>151</v>
      </c>
      <c r="F57" s="57" t="s">
        <v>151</v>
      </c>
      <c r="G57" s="57" t="s">
        <v>151</v>
      </c>
      <c r="H57" s="57" t="s">
        <v>151</v>
      </c>
      <c r="I57" s="5" t="s">
        <v>151</v>
      </c>
    </row>
    <row r="58" spans="1:9">
      <c r="A58" t="str">
        <f>table_0[[#This Row],[Index]]</f>
        <v/>
      </c>
      <c r="B58" t="str">
        <f>table_0[[#This Row],[盤名]]</f>
        <v xml:space="preserve"> </v>
      </c>
      <c r="C58" s="57" t="s">
        <v>151</v>
      </c>
      <c r="D58" s="57" t="s">
        <v>151</v>
      </c>
      <c r="E58" s="57" t="s">
        <v>151</v>
      </c>
      <c r="F58" s="57" t="s">
        <v>151</v>
      </c>
      <c r="G58" s="57" t="s">
        <v>151</v>
      </c>
      <c r="H58" s="57" t="s">
        <v>151</v>
      </c>
      <c r="I58" s="5" t="s">
        <v>151</v>
      </c>
    </row>
    <row r="59" spans="1:9">
      <c r="A59" t="str">
        <f>table_0[[#This Row],[Index]]</f>
        <v/>
      </c>
      <c r="B59" t="str">
        <f>table_0[[#This Row],[盤名]]</f>
        <v xml:space="preserve"> </v>
      </c>
      <c r="C59" s="57" t="s">
        <v>151</v>
      </c>
      <c r="D59" s="57" t="s">
        <v>151</v>
      </c>
      <c r="E59" s="57" t="s">
        <v>151</v>
      </c>
      <c r="F59" s="57" t="s">
        <v>151</v>
      </c>
      <c r="G59" s="57" t="s">
        <v>151</v>
      </c>
      <c r="H59" s="57" t="s">
        <v>151</v>
      </c>
      <c r="I59" s="5" t="s">
        <v>151</v>
      </c>
    </row>
    <row r="60" spans="1:9">
      <c r="A60" t="str">
        <f>table_0[[#This Row],[Index]]</f>
        <v/>
      </c>
      <c r="B60" t="str">
        <f>table_0[[#This Row],[盤名]]</f>
        <v xml:space="preserve"> </v>
      </c>
      <c r="C60" s="57" t="s">
        <v>151</v>
      </c>
      <c r="D60" s="57" t="s">
        <v>151</v>
      </c>
      <c r="E60" s="57" t="s">
        <v>151</v>
      </c>
      <c r="F60" s="57" t="s">
        <v>151</v>
      </c>
      <c r="G60" s="57" t="s">
        <v>151</v>
      </c>
      <c r="H60" s="57" t="s">
        <v>151</v>
      </c>
      <c r="I60" s="5" t="s">
        <v>151</v>
      </c>
    </row>
    <row r="61" spans="1:9">
      <c r="A61" t="str">
        <f>table_0[[#This Row],[Index]]</f>
        <v/>
      </c>
      <c r="B61" t="str">
        <f>table_0[[#This Row],[盤名]]</f>
        <v xml:space="preserve"> </v>
      </c>
      <c r="C61" s="57" t="s">
        <v>151</v>
      </c>
      <c r="D61" s="57" t="s">
        <v>151</v>
      </c>
      <c r="E61" s="57" t="s">
        <v>151</v>
      </c>
      <c r="F61" s="57" t="s">
        <v>151</v>
      </c>
      <c r="G61" s="57" t="s">
        <v>151</v>
      </c>
      <c r="H61" s="57" t="s">
        <v>151</v>
      </c>
      <c r="I61" s="5" t="s">
        <v>151</v>
      </c>
    </row>
    <row r="62" spans="1:9">
      <c r="A62" t="str">
        <f>table_0[[#This Row],[Index]]</f>
        <v/>
      </c>
      <c r="B62" t="str">
        <f>table_0[[#This Row],[盤名]]</f>
        <v xml:space="preserve"> </v>
      </c>
      <c r="C62" s="57" t="s">
        <v>151</v>
      </c>
      <c r="D62" s="57" t="s">
        <v>151</v>
      </c>
      <c r="E62" s="57" t="s">
        <v>151</v>
      </c>
      <c r="F62" s="57" t="s">
        <v>151</v>
      </c>
      <c r="G62" s="57" t="s">
        <v>151</v>
      </c>
      <c r="H62" s="57" t="s">
        <v>151</v>
      </c>
      <c r="I62" s="5" t="s">
        <v>151</v>
      </c>
    </row>
    <row r="63" spans="1:9">
      <c r="A63" t="str">
        <f>table_0[[#This Row],[Index]]</f>
        <v/>
      </c>
      <c r="B63" t="str">
        <f>table_0[[#This Row],[盤名]]</f>
        <v xml:space="preserve"> </v>
      </c>
      <c r="C63" s="57" t="s">
        <v>151</v>
      </c>
      <c r="D63" s="57" t="s">
        <v>151</v>
      </c>
      <c r="E63" s="57" t="s">
        <v>151</v>
      </c>
      <c r="F63" s="57" t="s">
        <v>151</v>
      </c>
      <c r="G63" s="57" t="s">
        <v>151</v>
      </c>
      <c r="H63" s="57" t="s">
        <v>151</v>
      </c>
      <c r="I63" s="5" t="s">
        <v>151</v>
      </c>
    </row>
    <row r="64" spans="1:9">
      <c r="A64" t="str">
        <f>table_0[[#This Row],[Index]]</f>
        <v/>
      </c>
      <c r="B64" t="str">
        <f>table_0[[#This Row],[盤名]]</f>
        <v xml:space="preserve"> </v>
      </c>
      <c r="C64" s="57" t="s">
        <v>151</v>
      </c>
      <c r="D64" s="57" t="s">
        <v>151</v>
      </c>
      <c r="E64" s="57" t="s">
        <v>151</v>
      </c>
      <c r="F64" s="57" t="s">
        <v>151</v>
      </c>
      <c r="G64" s="57" t="s">
        <v>151</v>
      </c>
      <c r="H64" s="57" t="s">
        <v>151</v>
      </c>
      <c r="I64" s="5" t="s">
        <v>151</v>
      </c>
    </row>
    <row r="65" spans="1:9">
      <c r="A65" t="str">
        <f>table_0[[#This Row],[Index]]</f>
        <v/>
      </c>
      <c r="B65" t="str">
        <f>table_0[[#This Row],[盤名]]</f>
        <v xml:space="preserve"> </v>
      </c>
      <c r="C65" s="57" t="s">
        <v>151</v>
      </c>
      <c r="D65" s="57" t="s">
        <v>151</v>
      </c>
      <c r="E65" s="57" t="s">
        <v>151</v>
      </c>
      <c r="F65" s="57" t="s">
        <v>151</v>
      </c>
      <c r="G65" s="57" t="s">
        <v>151</v>
      </c>
      <c r="H65" s="57" t="s">
        <v>151</v>
      </c>
      <c r="I65" s="5" t="s">
        <v>151</v>
      </c>
    </row>
    <row r="66" spans="1:9">
      <c r="A66" t="str">
        <f>table_0[[#This Row],[Index]]</f>
        <v/>
      </c>
      <c r="B66" t="str">
        <f>table_0[[#This Row],[盤名]]</f>
        <v xml:space="preserve"> </v>
      </c>
      <c r="C66" s="57" t="s">
        <v>151</v>
      </c>
      <c r="D66" s="57" t="s">
        <v>151</v>
      </c>
      <c r="E66" s="57" t="s">
        <v>151</v>
      </c>
      <c r="F66" s="57" t="s">
        <v>151</v>
      </c>
      <c r="G66" s="57" t="s">
        <v>151</v>
      </c>
      <c r="H66" s="57" t="s">
        <v>151</v>
      </c>
      <c r="I66" s="5" t="s">
        <v>151</v>
      </c>
    </row>
    <row r="67" spans="1:9">
      <c r="A67" t="str">
        <f>table_0[[#This Row],[Index]]</f>
        <v/>
      </c>
      <c r="B67" t="str">
        <f>table_0[[#This Row],[盤名]]</f>
        <v xml:space="preserve"> </v>
      </c>
      <c r="C67" s="57" t="s">
        <v>151</v>
      </c>
      <c r="D67" s="57" t="s">
        <v>151</v>
      </c>
      <c r="E67" s="57" t="s">
        <v>151</v>
      </c>
      <c r="F67" s="57" t="s">
        <v>151</v>
      </c>
      <c r="G67" s="57" t="s">
        <v>151</v>
      </c>
      <c r="H67" s="57" t="s">
        <v>151</v>
      </c>
      <c r="I67" s="5" t="s">
        <v>151</v>
      </c>
    </row>
    <row r="68" spans="1:9">
      <c r="A68" t="str">
        <f>table_0[[#This Row],[Index]]</f>
        <v/>
      </c>
      <c r="B68" t="str">
        <f>table_0[[#This Row],[盤名]]</f>
        <v xml:space="preserve"> </v>
      </c>
      <c r="C68" s="57" t="s">
        <v>151</v>
      </c>
      <c r="D68" s="57" t="s">
        <v>151</v>
      </c>
      <c r="E68" s="57" t="s">
        <v>151</v>
      </c>
      <c r="F68" s="57" t="s">
        <v>151</v>
      </c>
      <c r="G68" s="57" t="s">
        <v>151</v>
      </c>
      <c r="H68" s="57" t="s">
        <v>151</v>
      </c>
      <c r="I68" s="5" t="s">
        <v>151</v>
      </c>
    </row>
    <row r="69" spans="1:9">
      <c r="A69" t="str">
        <f>table_0[[#This Row],[Index]]</f>
        <v/>
      </c>
      <c r="B69" t="str">
        <f>table_0[[#This Row],[盤名]]</f>
        <v xml:space="preserve"> </v>
      </c>
      <c r="C69" s="57" t="s">
        <v>151</v>
      </c>
      <c r="D69" s="57" t="s">
        <v>151</v>
      </c>
      <c r="E69" s="57" t="s">
        <v>151</v>
      </c>
      <c r="F69" s="57" t="s">
        <v>151</v>
      </c>
      <c r="G69" s="57" t="s">
        <v>151</v>
      </c>
      <c r="H69" s="57" t="s">
        <v>151</v>
      </c>
      <c r="I69" s="5" t="s">
        <v>151</v>
      </c>
    </row>
    <row r="70" spans="1:9">
      <c r="A70" t="str">
        <f>table_0[[#This Row],[Index]]</f>
        <v/>
      </c>
      <c r="B70" t="str">
        <f>table_0[[#This Row],[盤名]]</f>
        <v xml:space="preserve"> </v>
      </c>
      <c r="C70" s="57" t="s">
        <v>151</v>
      </c>
      <c r="D70" s="57" t="s">
        <v>151</v>
      </c>
      <c r="E70" s="57" t="s">
        <v>151</v>
      </c>
      <c r="F70" s="57" t="s">
        <v>151</v>
      </c>
      <c r="G70" s="57" t="s">
        <v>151</v>
      </c>
      <c r="H70" s="57" t="s">
        <v>151</v>
      </c>
      <c r="I70" s="5" t="s">
        <v>151</v>
      </c>
    </row>
    <row r="71" spans="1:9">
      <c r="A71" t="str">
        <f>table_0[[#This Row],[Index]]</f>
        <v/>
      </c>
      <c r="B71" t="str">
        <f>table_0[[#This Row],[盤名]]</f>
        <v xml:space="preserve"> </v>
      </c>
      <c r="C71" s="57" t="s">
        <v>151</v>
      </c>
      <c r="D71" s="57" t="s">
        <v>151</v>
      </c>
      <c r="E71" s="57" t="s">
        <v>151</v>
      </c>
      <c r="F71" s="57" t="s">
        <v>151</v>
      </c>
      <c r="G71" s="57" t="s">
        <v>151</v>
      </c>
      <c r="H71" s="57" t="s">
        <v>151</v>
      </c>
      <c r="I71" s="5" t="s">
        <v>151</v>
      </c>
    </row>
    <row r="72" spans="1:9">
      <c r="A72" t="str">
        <f>table_0[[#This Row],[Index]]</f>
        <v/>
      </c>
      <c r="B72" t="str">
        <f>table_0[[#This Row],[盤名]]</f>
        <v xml:space="preserve"> </v>
      </c>
      <c r="C72" s="57" t="s">
        <v>151</v>
      </c>
      <c r="D72" s="57" t="s">
        <v>151</v>
      </c>
      <c r="E72" s="57" t="s">
        <v>151</v>
      </c>
      <c r="F72" s="57" t="s">
        <v>151</v>
      </c>
      <c r="G72" s="57" t="s">
        <v>151</v>
      </c>
      <c r="H72" s="57" t="s">
        <v>151</v>
      </c>
      <c r="I72" s="5" t="s">
        <v>151</v>
      </c>
    </row>
    <row r="73" spans="1:9">
      <c r="A73" t="str">
        <f>table_0[[#This Row],[Index]]</f>
        <v/>
      </c>
      <c r="B73" t="str">
        <f>table_0[[#This Row],[盤名]]</f>
        <v xml:space="preserve"> </v>
      </c>
      <c r="C73" s="57" t="s">
        <v>151</v>
      </c>
      <c r="D73" s="57" t="s">
        <v>151</v>
      </c>
      <c r="E73" s="57" t="s">
        <v>151</v>
      </c>
      <c r="F73" s="57" t="s">
        <v>151</v>
      </c>
      <c r="G73" s="57" t="s">
        <v>151</v>
      </c>
      <c r="H73" s="57" t="s">
        <v>151</v>
      </c>
      <c r="I73" s="5" t="s">
        <v>151</v>
      </c>
    </row>
    <row r="74" spans="1:9">
      <c r="A74" t="str">
        <f>table_0[[#This Row],[Index]]</f>
        <v/>
      </c>
      <c r="B74" t="str">
        <f>table_0[[#This Row],[盤名]]</f>
        <v xml:space="preserve"> </v>
      </c>
      <c r="C74" s="57" t="s">
        <v>151</v>
      </c>
      <c r="D74" s="57" t="s">
        <v>151</v>
      </c>
      <c r="E74" s="57" t="s">
        <v>151</v>
      </c>
      <c r="F74" s="57" t="s">
        <v>151</v>
      </c>
      <c r="G74" s="57" t="s">
        <v>151</v>
      </c>
      <c r="H74" s="57" t="s">
        <v>151</v>
      </c>
      <c r="I74" s="5" t="s">
        <v>151</v>
      </c>
    </row>
    <row r="75" spans="1:9">
      <c r="A75" t="str">
        <f>table_0[[#This Row],[Index]]</f>
        <v/>
      </c>
      <c r="B75" t="str">
        <f>table_0[[#This Row],[盤名]]</f>
        <v xml:space="preserve"> </v>
      </c>
      <c r="C75" s="57" t="s">
        <v>151</v>
      </c>
      <c r="D75" s="57" t="s">
        <v>151</v>
      </c>
      <c r="E75" s="57" t="s">
        <v>151</v>
      </c>
      <c r="F75" s="57" t="s">
        <v>151</v>
      </c>
      <c r="G75" s="57" t="s">
        <v>151</v>
      </c>
      <c r="H75" s="57" t="s">
        <v>151</v>
      </c>
      <c r="I75" s="5" t="s">
        <v>151</v>
      </c>
    </row>
    <row r="76" spans="1:9">
      <c r="A76" t="str">
        <f>table_0[[#This Row],[Index]]</f>
        <v/>
      </c>
      <c r="B76" t="str">
        <f>table_0[[#This Row],[盤名]]</f>
        <v xml:space="preserve"> </v>
      </c>
      <c r="C76" s="57" t="s">
        <v>151</v>
      </c>
      <c r="D76" s="57" t="s">
        <v>151</v>
      </c>
      <c r="E76" s="57" t="s">
        <v>151</v>
      </c>
      <c r="F76" s="57" t="s">
        <v>151</v>
      </c>
      <c r="G76" s="57" t="s">
        <v>151</v>
      </c>
      <c r="H76" s="57" t="s">
        <v>151</v>
      </c>
      <c r="I76" s="5" t="s">
        <v>151</v>
      </c>
    </row>
    <row r="77" spans="1:9">
      <c r="A77" t="str">
        <f>table_0[[#This Row],[Index]]</f>
        <v/>
      </c>
      <c r="B77" t="str">
        <f>table_0[[#This Row],[盤名]]</f>
        <v xml:space="preserve"> </v>
      </c>
      <c r="C77" s="57" t="s">
        <v>151</v>
      </c>
      <c r="D77" s="57" t="s">
        <v>151</v>
      </c>
      <c r="E77" s="57" t="s">
        <v>151</v>
      </c>
      <c r="F77" s="57" t="s">
        <v>151</v>
      </c>
      <c r="G77" s="57" t="s">
        <v>151</v>
      </c>
      <c r="H77" s="57" t="s">
        <v>151</v>
      </c>
      <c r="I77" s="5" t="s">
        <v>151</v>
      </c>
    </row>
    <row r="78" spans="1:9">
      <c r="A78" t="str">
        <f>table_0[[#This Row],[Index]]</f>
        <v/>
      </c>
      <c r="B78" t="str">
        <f>table_0[[#This Row],[盤名]]</f>
        <v xml:space="preserve"> </v>
      </c>
      <c r="C78" s="57" t="s">
        <v>151</v>
      </c>
      <c r="D78" s="57" t="s">
        <v>151</v>
      </c>
      <c r="E78" s="57" t="s">
        <v>151</v>
      </c>
      <c r="F78" s="57" t="s">
        <v>151</v>
      </c>
      <c r="G78" s="57" t="s">
        <v>151</v>
      </c>
      <c r="H78" s="57" t="s">
        <v>151</v>
      </c>
      <c r="I78" s="5" t="s">
        <v>151</v>
      </c>
    </row>
    <row r="79" spans="1:9">
      <c r="A79" t="str">
        <f>table_0[[#This Row],[Index]]</f>
        <v/>
      </c>
      <c r="B79" t="str">
        <f>table_0[[#This Row],[盤名]]</f>
        <v xml:space="preserve"> </v>
      </c>
      <c r="C79" s="57" t="s">
        <v>151</v>
      </c>
      <c r="D79" s="57" t="s">
        <v>151</v>
      </c>
      <c r="E79" s="57" t="s">
        <v>151</v>
      </c>
      <c r="F79" s="57" t="s">
        <v>151</v>
      </c>
      <c r="G79" s="57" t="s">
        <v>151</v>
      </c>
      <c r="H79" s="57" t="s">
        <v>151</v>
      </c>
      <c r="I79" s="5" t="s">
        <v>151</v>
      </c>
    </row>
    <row r="80" spans="1:9">
      <c r="A80" t="str">
        <f>table_0[[#This Row],[Index]]</f>
        <v/>
      </c>
      <c r="B80" t="str">
        <f>table_0[[#This Row],[盤名]]</f>
        <v xml:space="preserve"> </v>
      </c>
      <c r="C80" s="57" t="s">
        <v>151</v>
      </c>
      <c r="D80" s="57" t="s">
        <v>151</v>
      </c>
      <c r="E80" s="57" t="s">
        <v>151</v>
      </c>
      <c r="F80" s="57" t="s">
        <v>151</v>
      </c>
      <c r="G80" s="57" t="s">
        <v>151</v>
      </c>
      <c r="H80" s="57" t="s">
        <v>151</v>
      </c>
      <c r="I80" s="5" t="s">
        <v>151</v>
      </c>
    </row>
    <row r="81" spans="1:9">
      <c r="A81" t="str">
        <f>table_0[[#This Row],[Index]]</f>
        <v/>
      </c>
      <c r="B81" t="str">
        <f>table_0[[#This Row],[盤名]]</f>
        <v xml:space="preserve"> </v>
      </c>
      <c r="C81" s="57" t="s">
        <v>151</v>
      </c>
      <c r="D81" s="57" t="s">
        <v>151</v>
      </c>
      <c r="E81" s="57" t="s">
        <v>151</v>
      </c>
      <c r="F81" s="57" t="s">
        <v>151</v>
      </c>
      <c r="G81" s="57" t="s">
        <v>151</v>
      </c>
      <c r="H81" s="57" t="s">
        <v>151</v>
      </c>
      <c r="I81" s="5" t="s">
        <v>151</v>
      </c>
    </row>
    <row r="82" spans="1:9">
      <c r="A82" t="str">
        <f>table_0[[#This Row],[Index]]</f>
        <v/>
      </c>
      <c r="B82" t="str">
        <f>table_0[[#This Row],[盤名]]</f>
        <v xml:space="preserve"> </v>
      </c>
      <c r="C82" s="57" t="s">
        <v>151</v>
      </c>
      <c r="D82" s="57" t="s">
        <v>151</v>
      </c>
      <c r="E82" s="57" t="s">
        <v>151</v>
      </c>
      <c r="F82" s="57" t="s">
        <v>151</v>
      </c>
      <c r="G82" s="57" t="s">
        <v>151</v>
      </c>
      <c r="H82" s="57" t="s">
        <v>151</v>
      </c>
      <c r="I82" s="5" t="s">
        <v>151</v>
      </c>
    </row>
    <row r="83" spans="1:9">
      <c r="A83" t="str">
        <f>table_0[[#This Row],[Index]]</f>
        <v/>
      </c>
      <c r="B83" t="str">
        <f>table_0[[#This Row],[盤名]]</f>
        <v xml:space="preserve"> </v>
      </c>
      <c r="C83" s="57" t="s">
        <v>151</v>
      </c>
      <c r="D83" s="57" t="s">
        <v>151</v>
      </c>
      <c r="E83" s="57" t="s">
        <v>151</v>
      </c>
      <c r="F83" s="57" t="s">
        <v>151</v>
      </c>
      <c r="G83" s="57" t="s">
        <v>151</v>
      </c>
      <c r="H83" s="57" t="s">
        <v>151</v>
      </c>
      <c r="I83" s="5" t="s">
        <v>151</v>
      </c>
    </row>
    <row r="84" spans="1:9">
      <c r="A84" t="str">
        <f>table_0[[#This Row],[Index]]</f>
        <v/>
      </c>
      <c r="B84" t="str">
        <f>table_0[[#This Row],[盤名]]</f>
        <v xml:space="preserve"> </v>
      </c>
      <c r="C84" s="57" t="s">
        <v>151</v>
      </c>
      <c r="D84" s="57" t="s">
        <v>151</v>
      </c>
      <c r="E84" s="57" t="s">
        <v>151</v>
      </c>
      <c r="F84" s="57" t="s">
        <v>151</v>
      </c>
      <c r="G84" s="57" t="s">
        <v>151</v>
      </c>
      <c r="H84" s="57" t="s">
        <v>151</v>
      </c>
      <c r="I84" s="5" t="s">
        <v>151</v>
      </c>
    </row>
    <row r="85" spans="1:9">
      <c r="A85" t="str">
        <f>table_0[[#This Row],[Index]]</f>
        <v/>
      </c>
      <c r="B85" t="str">
        <f>table_0[[#This Row],[盤名]]</f>
        <v xml:space="preserve"> </v>
      </c>
      <c r="C85" s="57" t="s">
        <v>151</v>
      </c>
      <c r="D85" s="57" t="s">
        <v>151</v>
      </c>
      <c r="E85" s="57" t="s">
        <v>151</v>
      </c>
      <c r="F85" s="57" t="s">
        <v>151</v>
      </c>
      <c r="G85" s="57" t="s">
        <v>151</v>
      </c>
      <c r="H85" s="57" t="s">
        <v>151</v>
      </c>
      <c r="I85" s="5" t="s">
        <v>151</v>
      </c>
    </row>
    <row r="86" spans="1:9">
      <c r="A86" t="str">
        <f>table_0[[#This Row],[Index]]</f>
        <v/>
      </c>
      <c r="B86" t="str">
        <f>table_0[[#This Row],[盤名]]</f>
        <v xml:space="preserve"> </v>
      </c>
      <c r="C86" s="57" t="s">
        <v>151</v>
      </c>
      <c r="D86" s="57" t="s">
        <v>151</v>
      </c>
      <c r="E86" s="57" t="s">
        <v>151</v>
      </c>
      <c r="F86" s="57" t="s">
        <v>151</v>
      </c>
      <c r="G86" s="57" t="s">
        <v>151</v>
      </c>
      <c r="H86" s="57" t="s">
        <v>151</v>
      </c>
      <c r="I86" s="5" t="s">
        <v>151</v>
      </c>
    </row>
    <row r="87" spans="1:9">
      <c r="A87" t="str">
        <f>table_0[[#This Row],[Index]]</f>
        <v/>
      </c>
      <c r="B87" t="str">
        <f>table_0[[#This Row],[盤名]]</f>
        <v xml:space="preserve"> </v>
      </c>
      <c r="C87" s="57" t="s">
        <v>151</v>
      </c>
      <c r="D87" s="57" t="s">
        <v>151</v>
      </c>
      <c r="E87" s="57" t="s">
        <v>151</v>
      </c>
      <c r="F87" s="57" t="s">
        <v>151</v>
      </c>
      <c r="G87" s="57" t="s">
        <v>151</v>
      </c>
      <c r="H87" s="57" t="s">
        <v>151</v>
      </c>
      <c r="I87" s="5" t="s">
        <v>151</v>
      </c>
    </row>
    <row r="88" spans="1:9">
      <c r="A88" t="str">
        <f>table_0[[#This Row],[Index]]</f>
        <v/>
      </c>
      <c r="B88" t="str">
        <f>table_0[[#This Row],[盤名]]</f>
        <v xml:space="preserve"> </v>
      </c>
      <c r="C88" s="57" t="s">
        <v>151</v>
      </c>
      <c r="D88" s="57" t="s">
        <v>151</v>
      </c>
      <c r="E88" s="57" t="s">
        <v>151</v>
      </c>
      <c r="F88" s="57" t="s">
        <v>151</v>
      </c>
      <c r="G88" s="57" t="s">
        <v>151</v>
      </c>
      <c r="H88" s="57" t="s">
        <v>151</v>
      </c>
      <c r="I88" s="5" t="s">
        <v>151</v>
      </c>
    </row>
    <row r="89" spans="1:9">
      <c r="A89" t="str">
        <f>table_0[[#This Row],[Index]]</f>
        <v/>
      </c>
      <c r="B89" t="str">
        <f>table_0[[#This Row],[盤名]]</f>
        <v xml:space="preserve"> </v>
      </c>
      <c r="C89" s="57" t="s">
        <v>151</v>
      </c>
      <c r="D89" s="57" t="s">
        <v>151</v>
      </c>
      <c r="E89" s="57" t="s">
        <v>151</v>
      </c>
      <c r="F89" s="57" t="s">
        <v>151</v>
      </c>
      <c r="G89" s="57" t="s">
        <v>151</v>
      </c>
      <c r="H89" s="57" t="s">
        <v>151</v>
      </c>
      <c r="I89" s="5" t="s">
        <v>151</v>
      </c>
    </row>
    <row r="90" spans="1:9">
      <c r="A90" t="str">
        <f>table_0[[#This Row],[Index]]</f>
        <v/>
      </c>
      <c r="B90" t="str">
        <f>table_0[[#This Row],[盤名]]</f>
        <v xml:space="preserve"> </v>
      </c>
      <c r="C90" s="57" t="s">
        <v>151</v>
      </c>
      <c r="D90" s="57" t="s">
        <v>151</v>
      </c>
      <c r="E90" s="57" t="s">
        <v>151</v>
      </c>
      <c r="F90" s="57" t="s">
        <v>151</v>
      </c>
      <c r="G90" s="57" t="s">
        <v>151</v>
      </c>
      <c r="H90" s="57" t="s">
        <v>151</v>
      </c>
      <c r="I90" s="5" t="s">
        <v>151</v>
      </c>
    </row>
    <row r="91" spans="1:9">
      <c r="A91" t="str">
        <f>table_0[[#This Row],[Index]]</f>
        <v/>
      </c>
      <c r="B91" t="str">
        <f>table_0[[#This Row],[盤名]]</f>
        <v xml:space="preserve"> </v>
      </c>
      <c r="C91" s="57" t="s">
        <v>151</v>
      </c>
      <c r="D91" s="57" t="s">
        <v>151</v>
      </c>
      <c r="E91" s="57" t="s">
        <v>151</v>
      </c>
      <c r="F91" s="57" t="s">
        <v>151</v>
      </c>
      <c r="G91" s="57" t="s">
        <v>151</v>
      </c>
      <c r="H91" s="57" t="s">
        <v>151</v>
      </c>
      <c r="I91" s="5" t="s">
        <v>151</v>
      </c>
    </row>
    <row r="92" spans="1:9">
      <c r="A92" t="str">
        <f>table_0[[#This Row],[Index]]</f>
        <v/>
      </c>
      <c r="B92" t="str">
        <f>table_0[[#This Row],[盤名]]</f>
        <v xml:space="preserve"> </v>
      </c>
      <c r="C92" s="57" t="s">
        <v>151</v>
      </c>
      <c r="D92" s="57" t="s">
        <v>151</v>
      </c>
      <c r="E92" s="57" t="s">
        <v>151</v>
      </c>
      <c r="F92" s="57" t="s">
        <v>151</v>
      </c>
      <c r="G92" s="57" t="s">
        <v>151</v>
      </c>
      <c r="H92" s="57" t="s">
        <v>151</v>
      </c>
      <c r="I92" s="5" t="s">
        <v>151</v>
      </c>
    </row>
    <row r="93" spans="1:9">
      <c r="A93" t="str">
        <f>table_0[[#This Row],[Index]]</f>
        <v/>
      </c>
      <c r="B93" t="str">
        <f>table_0[[#This Row],[盤名]]</f>
        <v xml:space="preserve"> </v>
      </c>
      <c r="C93" s="57" t="s">
        <v>151</v>
      </c>
      <c r="D93" s="57" t="s">
        <v>151</v>
      </c>
      <c r="E93" s="57" t="s">
        <v>151</v>
      </c>
      <c r="F93" s="57" t="s">
        <v>151</v>
      </c>
      <c r="G93" s="57" t="s">
        <v>151</v>
      </c>
      <c r="H93" s="57" t="s">
        <v>151</v>
      </c>
      <c r="I93" s="5" t="s">
        <v>151</v>
      </c>
    </row>
    <row r="94" spans="1:9">
      <c r="A94" t="str">
        <f>table_0[[#This Row],[Index]]</f>
        <v/>
      </c>
      <c r="B94" t="str">
        <f>table_0[[#This Row],[盤名]]</f>
        <v xml:space="preserve"> </v>
      </c>
      <c r="C94" s="57" t="s">
        <v>151</v>
      </c>
      <c r="D94" s="57" t="s">
        <v>151</v>
      </c>
      <c r="E94" s="57" t="s">
        <v>151</v>
      </c>
      <c r="F94" s="57" t="s">
        <v>151</v>
      </c>
      <c r="G94" s="57" t="s">
        <v>151</v>
      </c>
      <c r="H94" s="57" t="s">
        <v>151</v>
      </c>
      <c r="I94" s="5" t="s">
        <v>151</v>
      </c>
    </row>
    <row r="95" spans="1:9">
      <c r="A95" t="str">
        <f>table_0[[#This Row],[Index]]</f>
        <v/>
      </c>
      <c r="B95" t="str">
        <f>table_0[[#This Row],[盤名]]</f>
        <v xml:space="preserve"> </v>
      </c>
      <c r="C95" s="57" t="s">
        <v>151</v>
      </c>
      <c r="D95" s="57" t="s">
        <v>151</v>
      </c>
      <c r="E95" s="57" t="s">
        <v>151</v>
      </c>
      <c r="F95" s="57" t="s">
        <v>151</v>
      </c>
      <c r="G95" s="57" t="s">
        <v>151</v>
      </c>
      <c r="H95" s="57" t="s">
        <v>151</v>
      </c>
      <c r="I95" s="5" t="s">
        <v>151</v>
      </c>
    </row>
    <row r="96" spans="1:9">
      <c r="A96" t="str">
        <f>table_0[[#This Row],[Index]]</f>
        <v/>
      </c>
      <c r="B96" t="str">
        <f>table_0[[#This Row],[盤名]]</f>
        <v xml:space="preserve"> </v>
      </c>
      <c r="C96" s="57" t="s">
        <v>151</v>
      </c>
      <c r="D96" s="57" t="s">
        <v>151</v>
      </c>
      <c r="E96" s="57" t="s">
        <v>151</v>
      </c>
      <c r="F96" s="57" t="s">
        <v>151</v>
      </c>
      <c r="G96" s="57" t="s">
        <v>151</v>
      </c>
      <c r="H96" s="57" t="s">
        <v>151</v>
      </c>
      <c r="I96" s="5" t="s">
        <v>151</v>
      </c>
    </row>
    <row r="97" spans="1:9">
      <c r="A97" t="str">
        <f>table_0[[#This Row],[Index]]</f>
        <v/>
      </c>
      <c r="B97" t="str">
        <f>table_0[[#This Row],[盤名]]</f>
        <v xml:space="preserve"> </v>
      </c>
      <c r="C97" s="57" t="s">
        <v>151</v>
      </c>
      <c r="D97" s="57" t="s">
        <v>151</v>
      </c>
      <c r="E97" s="57" t="s">
        <v>151</v>
      </c>
      <c r="F97" s="57" t="s">
        <v>151</v>
      </c>
      <c r="G97" s="57" t="s">
        <v>151</v>
      </c>
      <c r="H97" s="57" t="s">
        <v>151</v>
      </c>
      <c r="I97" s="5" t="s">
        <v>151</v>
      </c>
    </row>
    <row r="98" spans="1:9">
      <c r="A98" t="str">
        <f>table_0[[#This Row],[Index]]</f>
        <v/>
      </c>
      <c r="B98" t="str">
        <f>table_0[[#This Row],[盤名]]</f>
        <v xml:space="preserve"> </v>
      </c>
      <c r="C98" s="57" t="s">
        <v>151</v>
      </c>
      <c r="D98" s="57" t="s">
        <v>151</v>
      </c>
      <c r="E98" s="57" t="s">
        <v>151</v>
      </c>
      <c r="F98" s="57" t="s">
        <v>151</v>
      </c>
      <c r="G98" s="57" t="s">
        <v>151</v>
      </c>
      <c r="H98" s="57" t="s">
        <v>151</v>
      </c>
      <c r="I98" s="5" t="s">
        <v>151</v>
      </c>
    </row>
    <row r="99" spans="1:9">
      <c r="A99" t="str">
        <f>table_0[[#This Row],[Index]]</f>
        <v/>
      </c>
      <c r="B99" t="str">
        <f>table_0[[#This Row],[盤名]]</f>
        <v xml:space="preserve"> </v>
      </c>
      <c r="C99" s="57" t="s">
        <v>151</v>
      </c>
      <c r="D99" s="57" t="s">
        <v>151</v>
      </c>
      <c r="E99" s="57" t="s">
        <v>151</v>
      </c>
      <c r="F99" s="57" t="s">
        <v>151</v>
      </c>
      <c r="G99" s="57" t="s">
        <v>151</v>
      </c>
      <c r="H99" s="57" t="s">
        <v>151</v>
      </c>
      <c r="I99" s="5" t="s">
        <v>151</v>
      </c>
    </row>
    <row r="100" spans="1:9">
      <c r="A100" t="str">
        <f>table_0[[#This Row],[Index]]</f>
        <v/>
      </c>
      <c r="B100" t="str">
        <f>table_0[[#This Row],[盤名]]</f>
        <v xml:space="preserve"> </v>
      </c>
      <c r="C100" s="57" t="s">
        <v>151</v>
      </c>
      <c r="D100" s="57" t="s">
        <v>151</v>
      </c>
      <c r="E100" s="57" t="s">
        <v>151</v>
      </c>
      <c r="F100" s="57" t="s">
        <v>151</v>
      </c>
      <c r="G100" s="57" t="s">
        <v>151</v>
      </c>
      <c r="H100" s="57" t="s">
        <v>151</v>
      </c>
      <c r="I100" s="5" t="s">
        <v>151</v>
      </c>
    </row>
    <row r="101" spans="1:9">
      <c r="A101" t="str">
        <f>table_0[[#This Row],[Index]]</f>
        <v/>
      </c>
      <c r="B101" t="str">
        <f>table_0[[#This Row],[盤名]]</f>
        <v xml:space="preserve"> </v>
      </c>
      <c r="C101" s="57" t="s">
        <v>151</v>
      </c>
      <c r="D101" s="57" t="s">
        <v>151</v>
      </c>
      <c r="E101" s="57" t="s">
        <v>151</v>
      </c>
      <c r="F101" s="57" t="s">
        <v>151</v>
      </c>
      <c r="G101" s="57" t="s">
        <v>151</v>
      </c>
      <c r="H101" s="57" t="s">
        <v>151</v>
      </c>
      <c r="I101" s="5" t="s">
        <v>151</v>
      </c>
    </row>
    <row r="102" spans="1:9">
      <c r="A102" t="str">
        <f>table_0[[#This Row],[Index]]</f>
        <v/>
      </c>
      <c r="B102" t="str">
        <f>table_0[[#This Row],[盤名]]</f>
        <v xml:space="preserve"> </v>
      </c>
      <c r="C102" s="5" t="s">
        <v>151</v>
      </c>
      <c r="D102" s="5" t="s">
        <v>151</v>
      </c>
      <c r="E102" s="5" t="s">
        <v>151</v>
      </c>
      <c r="F102" s="5" t="s">
        <v>151</v>
      </c>
      <c r="G102" s="5" t="s">
        <v>151</v>
      </c>
      <c r="H102" s="5" t="s">
        <v>151</v>
      </c>
      <c r="I102" s="5" t="s">
        <v>151</v>
      </c>
    </row>
  </sheetData>
  <sheetProtection sheet="1" objects="1" scenarios="1"/>
  <protectedRanges>
    <protectedRange sqref="C3:I101" name="範圍1"/>
  </protectedRanges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rgb="FF00B0F0"/>
  </sheetPr>
  <dimension ref="A1:K102"/>
  <sheetViews>
    <sheetView zoomScaleNormal="100" workbookViewId="0">
      <selection activeCell="D6" sqref="D6"/>
    </sheetView>
  </sheetViews>
  <sheetFormatPr defaultRowHeight="16.2"/>
  <cols>
    <col min="1" max="1" width="6.109375" customWidth="1"/>
    <col min="2" max="2" width="13.33203125" customWidth="1"/>
    <col min="3" max="8" width="12.6640625" style="5" customWidth="1"/>
  </cols>
  <sheetData>
    <row r="1" spans="1:11" ht="61.5" customHeight="1">
      <c r="C1"/>
      <c r="D1"/>
      <c r="E1"/>
      <c r="F1"/>
      <c r="G1"/>
      <c r="H1" s="3"/>
      <c r="I1" s="3"/>
      <c r="J1" s="3"/>
      <c r="K1" s="3"/>
    </row>
    <row r="2" spans="1:11" ht="65.099999999999994" customHeight="1">
      <c r="A2" t="s">
        <v>0</v>
      </c>
      <c r="B2" t="s">
        <v>1</v>
      </c>
      <c r="C2" s="5" t="s">
        <v>114</v>
      </c>
      <c r="D2" s="5" t="s">
        <v>22</v>
      </c>
      <c r="E2" s="5" t="s">
        <v>116</v>
      </c>
      <c r="F2" s="5" t="s">
        <v>23</v>
      </c>
      <c r="G2" s="5" t="s">
        <v>115</v>
      </c>
      <c r="H2" s="5" t="s">
        <v>24</v>
      </c>
      <c r="I2" t="s">
        <v>152</v>
      </c>
    </row>
    <row r="3" spans="1:11">
      <c r="A3">
        <f>table_0[[#This Row],[Index]]</f>
        <v>1</v>
      </c>
      <c r="B3" t="str">
        <f>table_0[[#This Row],[盤名]]</f>
        <v>#2 MAIN</v>
      </c>
      <c r="E3" s="57" t="s">
        <v>151</v>
      </c>
      <c r="F3" s="57" t="s">
        <v>151</v>
      </c>
      <c r="G3" s="57" t="s">
        <v>151</v>
      </c>
      <c r="H3" s="57" t="s">
        <v>151</v>
      </c>
      <c r="I3" s="5" t="s">
        <v>151</v>
      </c>
    </row>
    <row r="4" spans="1:11">
      <c r="A4">
        <f>table_0[[#This Row],[Index]]</f>
        <v>2</v>
      </c>
      <c r="B4" t="str">
        <f>table_0[[#This Row],[盤名]]</f>
        <v>SSTR</v>
      </c>
      <c r="C4" s="57" t="s">
        <v>151</v>
      </c>
      <c r="D4" s="57" t="s">
        <v>151</v>
      </c>
      <c r="E4" s="57" t="s">
        <v>151</v>
      </c>
      <c r="F4" s="57" t="s">
        <v>151</v>
      </c>
      <c r="G4" s="57" t="s">
        <v>151</v>
      </c>
      <c r="H4" s="57" t="s">
        <v>151</v>
      </c>
      <c r="I4" s="5" t="s">
        <v>151</v>
      </c>
    </row>
    <row r="5" spans="1:11">
      <c r="A5">
        <f>table_0[[#This Row],[Index]]</f>
        <v>3</v>
      </c>
      <c r="B5" t="str">
        <f>table_0[[#This Row],[盤名]]</f>
        <v>SC</v>
      </c>
      <c r="C5" s="57">
        <v>93</v>
      </c>
      <c r="D5" s="57">
        <v>1</v>
      </c>
      <c r="E5" s="57" t="s">
        <v>151</v>
      </c>
      <c r="F5" s="57" t="s">
        <v>151</v>
      </c>
      <c r="G5" s="57" t="s">
        <v>151</v>
      </c>
      <c r="H5" s="57" t="s">
        <v>151</v>
      </c>
      <c r="I5" s="5" t="s">
        <v>151</v>
      </c>
    </row>
    <row r="6" spans="1:11">
      <c r="A6">
        <f>table_0[[#This Row],[Index]]</f>
        <v>4</v>
      </c>
      <c r="B6" t="str">
        <f>table_0[[#This Row],[盤名]]</f>
        <v>TIE</v>
      </c>
      <c r="C6" s="57"/>
      <c r="D6" s="57"/>
      <c r="E6" s="57" t="s">
        <v>151</v>
      </c>
      <c r="F6" s="57" t="s">
        <v>151</v>
      </c>
      <c r="G6" s="57" t="s">
        <v>151</v>
      </c>
      <c r="H6" s="57" t="s">
        <v>151</v>
      </c>
      <c r="I6" s="5" t="s">
        <v>151</v>
      </c>
    </row>
    <row r="7" spans="1:11">
      <c r="A7">
        <f>table_0[[#This Row],[Index]]</f>
        <v>5</v>
      </c>
      <c r="B7" t="str">
        <f>table_0[[#This Row],[盤名]]</f>
        <v>SJ57</v>
      </c>
      <c r="C7" s="57" t="s">
        <v>151</v>
      </c>
      <c r="D7" s="57" t="s">
        <v>151</v>
      </c>
      <c r="E7" s="57" t="s">
        <v>151</v>
      </c>
      <c r="F7" s="57" t="s">
        <v>151</v>
      </c>
      <c r="G7" s="57" t="s">
        <v>151</v>
      </c>
      <c r="H7" s="57" t="s">
        <v>151</v>
      </c>
      <c r="I7" s="5" t="s">
        <v>151</v>
      </c>
    </row>
    <row r="8" spans="1:11">
      <c r="A8">
        <f>table_0[[#This Row],[Index]]</f>
        <v>6</v>
      </c>
      <c r="B8" t="str">
        <f>table_0[[#This Row],[盤名]]</f>
        <v>SJ58</v>
      </c>
      <c r="C8" s="57" t="s">
        <v>151</v>
      </c>
      <c r="D8" s="57" t="s">
        <v>151</v>
      </c>
      <c r="E8" s="57" t="s">
        <v>151</v>
      </c>
      <c r="F8" s="57" t="s">
        <v>151</v>
      </c>
      <c r="G8" s="57" t="s">
        <v>151</v>
      </c>
      <c r="H8" s="57" t="s">
        <v>151</v>
      </c>
      <c r="I8" s="5" t="s">
        <v>151</v>
      </c>
    </row>
    <row r="9" spans="1:11">
      <c r="A9">
        <f>table_0[[#This Row],[Index]]</f>
        <v>7</v>
      </c>
      <c r="B9" t="str">
        <f>table_0[[#This Row],[盤名]]</f>
        <v>SJ59</v>
      </c>
      <c r="C9" s="57"/>
      <c r="D9" s="57"/>
      <c r="E9" s="57"/>
      <c r="F9" s="57" t="s">
        <v>151</v>
      </c>
      <c r="G9" s="57" t="s">
        <v>151</v>
      </c>
      <c r="H9" s="57" t="s">
        <v>151</v>
      </c>
      <c r="I9" s="5" t="s">
        <v>151</v>
      </c>
    </row>
    <row r="10" spans="1:11">
      <c r="A10">
        <f>table_0[[#This Row],[Index]]</f>
        <v>8</v>
      </c>
      <c r="B10" t="str">
        <f>table_0[[#This Row],[盤名]]</f>
        <v>SJ60</v>
      </c>
      <c r="C10" s="57"/>
      <c r="D10" s="57"/>
      <c r="E10" s="57"/>
      <c r="F10" s="57" t="s">
        <v>151</v>
      </c>
      <c r="G10" s="57" t="s">
        <v>151</v>
      </c>
      <c r="H10" s="57" t="s">
        <v>151</v>
      </c>
      <c r="I10" s="5" t="s">
        <v>151</v>
      </c>
    </row>
    <row r="11" spans="1:11">
      <c r="A11">
        <f>table_0[[#This Row],[Index]]</f>
        <v>9</v>
      </c>
      <c r="B11" t="str">
        <f>table_0[[#This Row],[盤名]]</f>
        <v>SJ61</v>
      </c>
      <c r="C11" s="57"/>
      <c r="D11" s="57"/>
      <c r="E11" s="57"/>
      <c r="F11" s="57" t="s">
        <v>151</v>
      </c>
      <c r="G11" s="57" t="s">
        <v>151</v>
      </c>
      <c r="H11" s="57" t="s">
        <v>151</v>
      </c>
      <c r="I11" s="5" t="s">
        <v>151</v>
      </c>
    </row>
    <row r="12" spans="1:11">
      <c r="A12">
        <f>table_0[[#This Row],[Index]]</f>
        <v>10</v>
      </c>
      <c r="B12" t="str">
        <f>table_0[[#This Row],[盤名]]</f>
        <v>SJ62</v>
      </c>
      <c r="C12" s="57" t="s">
        <v>151</v>
      </c>
      <c r="D12" s="57" t="s">
        <v>151</v>
      </c>
      <c r="E12" s="57" t="s">
        <v>151</v>
      </c>
      <c r="F12" s="57" t="s">
        <v>151</v>
      </c>
      <c r="G12" s="57" t="s">
        <v>151</v>
      </c>
      <c r="H12" s="57" t="s">
        <v>151</v>
      </c>
      <c r="I12" s="5" t="s">
        <v>151</v>
      </c>
    </row>
    <row r="13" spans="1:11">
      <c r="A13">
        <f>table_0[[#This Row],[Index]]</f>
        <v>11</v>
      </c>
      <c r="B13" t="str">
        <f>table_0[[#This Row],[盤名]]</f>
        <v>PT</v>
      </c>
      <c r="C13" s="57" t="s">
        <v>151</v>
      </c>
      <c r="D13" s="57" t="s">
        <v>151</v>
      </c>
      <c r="E13" s="57" t="s">
        <v>151</v>
      </c>
      <c r="F13" s="57" t="s">
        <v>151</v>
      </c>
      <c r="G13" s="57" t="s">
        <v>151</v>
      </c>
      <c r="H13" s="57" t="s">
        <v>151</v>
      </c>
      <c r="I13" s="5" t="s">
        <v>151</v>
      </c>
    </row>
    <row r="14" spans="1:11">
      <c r="A14">
        <f>table_0[[#This Row],[Index]]</f>
        <v>12</v>
      </c>
      <c r="B14">
        <f>table_0[[#This Row],[盤名]]</f>
        <v>0</v>
      </c>
      <c r="C14" s="57"/>
      <c r="D14" s="57"/>
      <c r="E14" s="57"/>
      <c r="F14" s="57" t="s">
        <v>151</v>
      </c>
      <c r="G14" s="57" t="s">
        <v>151</v>
      </c>
      <c r="H14" s="57" t="s">
        <v>151</v>
      </c>
      <c r="I14" s="5" t="s">
        <v>151</v>
      </c>
    </row>
    <row r="15" spans="1:11">
      <c r="A15" t="str">
        <f>table_0[[#This Row],[Index]]</f>
        <v/>
      </c>
      <c r="B15">
        <f>table_0[[#This Row],[盤名]]</f>
        <v>0</v>
      </c>
      <c r="C15" s="57"/>
      <c r="D15" s="57"/>
      <c r="E15" s="57"/>
      <c r="F15" s="57" t="s">
        <v>151</v>
      </c>
      <c r="G15" s="57" t="s">
        <v>151</v>
      </c>
      <c r="H15" s="57" t="s">
        <v>151</v>
      </c>
      <c r="I15" s="5" t="s">
        <v>151</v>
      </c>
    </row>
    <row r="16" spans="1:11">
      <c r="A16" t="str">
        <f>table_0[[#This Row],[Index]]</f>
        <v/>
      </c>
      <c r="B16">
        <f>table_0[[#This Row],[盤名]]</f>
        <v>0</v>
      </c>
      <c r="C16" s="57" t="s">
        <v>151</v>
      </c>
      <c r="D16" s="57" t="s">
        <v>151</v>
      </c>
      <c r="E16" s="57" t="s">
        <v>151</v>
      </c>
      <c r="F16" s="57" t="s">
        <v>151</v>
      </c>
      <c r="G16" s="57" t="s">
        <v>151</v>
      </c>
      <c r="H16" s="57" t="s">
        <v>151</v>
      </c>
      <c r="I16" s="5" t="s">
        <v>151</v>
      </c>
    </row>
    <row r="17" spans="1:9">
      <c r="A17" t="str">
        <f>table_0[[#This Row],[Index]]</f>
        <v/>
      </c>
      <c r="B17">
        <f>table_0[[#This Row],[盤名]]</f>
        <v>0</v>
      </c>
      <c r="C17" s="57"/>
      <c r="D17" s="57"/>
      <c r="E17" s="57" t="s">
        <v>151</v>
      </c>
      <c r="F17" s="57" t="s">
        <v>151</v>
      </c>
      <c r="G17" s="57" t="s">
        <v>151</v>
      </c>
      <c r="H17" s="57" t="s">
        <v>151</v>
      </c>
      <c r="I17" s="5" t="s">
        <v>151</v>
      </c>
    </row>
    <row r="18" spans="1:9">
      <c r="A18" t="str">
        <f>table_0[[#This Row],[Index]]</f>
        <v/>
      </c>
      <c r="B18">
        <f>table_0[[#This Row],[盤名]]</f>
        <v>0</v>
      </c>
      <c r="C18" s="57" t="s">
        <v>151</v>
      </c>
      <c r="D18" s="57" t="s">
        <v>151</v>
      </c>
      <c r="E18" s="57" t="s">
        <v>151</v>
      </c>
      <c r="F18" s="57" t="s">
        <v>151</v>
      </c>
      <c r="G18" s="57" t="s">
        <v>151</v>
      </c>
      <c r="H18" s="57" t="s">
        <v>151</v>
      </c>
      <c r="I18" s="5" t="s">
        <v>151</v>
      </c>
    </row>
    <row r="19" spans="1:9">
      <c r="A19" t="str">
        <f>table_0[[#This Row],[Index]]</f>
        <v/>
      </c>
      <c r="B19">
        <f>table_0[[#This Row],[盤名]]</f>
        <v>0</v>
      </c>
      <c r="C19" s="57"/>
      <c r="D19" s="57"/>
      <c r="E19" s="57" t="s">
        <v>151</v>
      </c>
      <c r="F19" s="57" t="s">
        <v>151</v>
      </c>
      <c r="G19" s="57" t="s">
        <v>151</v>
      </c>
      <c r="H19" s="57" t="s">
        <v>151</v>
      </c>
      <c r="I19" s="5" t="s">
        <v>151</v>
      </c>
    </row>
    <row r="20" spans="1:9">
      <c r="A20" t="str">
        <f>table_0[[#This Row],[Index]]</f>
        <v/>
      </c>
      <c r="B20">
        <f>table_0[[#This Row],[盤名]]</f>
        <v>0</v>
      </c>
      <c r="C20" s="57" t="s">
        <v>151</v>
      </c>
      <c r="D20" s="57" t="s">
        <v>151</v>
      </c>
      <c r="E20" s="57" t="s">
        <v>151</v>
      </c>
      <c r="F20" s="57" t="s">
        <v>151</v>
      </c>
      <c r="G20" s="57" t="s">
        <v>151</v>
      </c>
      <c r="H20" s="57" t="s">
        <v>151</v>
      </c>
      <c r="I20" s="5" t="s">
        <v>151</v>
      </c>
    </row>
    <row r="21" spans="1:9">
      <c r="A21" t="str">
        <f>table_0[[#This Row],[Index]]</f>
        <v/>
      </c>
      <c r="B21">
        <f>table_0[[#This Row],[盤名]]</f>
        <v>0</v>
      </c>
      <c r="C21" s="57" t="s">
        <v>151</v>
      </c>
      <c r="D21" s="57" t="s">
        <v>151</v>
      </c>
      <c r="E21" s="57" t="s">
        <v>151</v>
      </c>
      <c r="F21" s="57" t="s">
        <v>151</v>
      </c>
      <c r="G21" s="57" t="s">
        <v>151</v>
      </c>
      <c r="H21" s="57" t="s">
        <v>151</v>
      </c>
      <c r="I21" s="5" t="s">
        <v>151</v>
      </c>
    </row>
    <row r="22" spans="1:9">
      <c r="A22" t="str">
        <f>table_0[[#This Row],[Index]]</f>
        <v/>
      </c>
      <c r="B22">
        <f>table_0[[#This Row],[盤名]]</f>
        <v>0</v>
      </c>
      <c r="C22" s="57" t="s">
        <v>151</v>
      </c>
      <c r="D22" s="57" t="s">
        <v>151</v>
      </c>
      <c r="E22" s="57" t="s">
        <v>151</v>
      </c>
      <c r="F22" s="57" t="s">
        <v>151</v>
      </c>
      <c r="G22" s="57" t="s">
        <v>151</v>
      </c>
      <c r="H22" s="57" t="s">
        <v>151</v>
      </c>
      <c r="I22" s="5" t="s">
        <v>151</v>
      </c>
    </row>
    <row r="23" spans="1:9">
      <c r="A23" t="str">
        <f>table_0[[#This Row],[Index]]</f>
        <v/>
      </c>
      <c r="B23">
        <f>table_0[[#This Row],[盤名]]</f>
        <v>0</v>
      </c>
      <c r="C23" s="57" t="s">
        <v>151</v>
      </c>
      <c r="D23" s="57" t="s">
        <v>151</v>
      </c>
      <c r="E23" s="57" t="s">
        <v>151</v>
      </c>
      <c r="F23" s="57" t="s">
        <v>151</v>
      </c>
      <c r="G23" s="57" t="s">
        <v>151</v>
      </c>
      <c r="H23" s="57" t="s">
        <v>151</v>
      </c>
      <c r="I23" s="5" t="s">
        <v>151</v>
      </c>
    </row>
    <row r="24" spans="1:9">
      <c r="A24" t="str">
        <f>table_0[[#This Row],[Index]]</f>
        <v/>
      </c>
      <c r="B24">
        <f>table_0[[#This Row],[盤名]]</f>
        <v>0</v>
      </c>
      <c r="C24" s="57" t="s">
        <v>151</v>
      </c>
      <c r="D24" s="57" t="s">
        <v>151</v>
      </c>
      <c r="E24" s="57" t="s">
        <v>151</v>
      </c>
      <c r="F24" s="57" t="s">
        <v>151</v>
      </c>
      <c r="G24" s="57" t="s">
        <v>151</v>
      </c>
      <c r="H24" s="57" t="s">
        <v>151</v>
      </c>
      <c r="I24" s="5" t="s">
        <v>151</v>
      </c>
    </row>
    <row r="25" spans="1:9">
      <c r="A25" t="str">
        <f>table_0[[#This Row],[Index]]</f>
        <v/>
      </c>
      <c r="B25">
        <f>table_0[[#This Row],[盤名]]</f>
        <v>0</v>
      </c>
      <c r="C25" s="57" t="s">
        <v>151</v>
      </c>
      <c r="D25" s="57" t="s">
        <v>151</v>
      </c>
      <c r="E25" s="57" t="s">
        <v>151</v>
      </c>
      <c r="F25" s="57" t="s">
        <v>151</v>
      </c>
      <c r="G25" s="57" t="s">
        <v>151</v>
      </c>
      <c r="H25" s="57" t="s">
        <v>151</v>
      </c>
      <c r="I25" s="5" t="s">
        <v>151</v>
      </c>
    </row>
    <row r="26" spans="1:9">
      <c r="A26" t="str">
        <f>table_0[[#This Row],[Index]]</f>
        <v/>
      </c>
      <c r="B26">
        <f>table_0[[#This Row],[盤名]]</f>
        <v>0</v>
      </c>
      <c r="C26" s="57" t="s">
        <v>151</v>
      </c>
      <c r="D26" s="57" t="s">
        <v>151</v>
      </c>
      <c r="E26" s="57" t="s">
        <v>151</v>
      </c>
      <c r="F26" s="57" t="s">
        <v>151</v>
      </c>
      <c r="G26" s="57" t="s">
        <v>151</v>
      </c>
      <c r="H26" s="57" t="s">
        <v>151</v>
      </c>
      <c r="I26" s="5" t="s">
        <v>151</v>
      </c>
    </row>
    <row r="27" spans="1:9">
      <c r="A27" t="str">
        <f>table_0[[#This Row],[Index]]</f>
        <v/>
      </c>
      <c r="B27" t="str">
        <f>table_0[[#This Row],[盤名]]</f>
        <v xml:space="preserve"> </v>
      </c>
      <c r="C27" s="57" t="s">
        <v>151</v>
      </c>
      <c r="D27" s="57" t="s">
        <v>151</v>
      </c>
      <c r="E27" s="57" t="s">
        <v>151</v>
      </c>
      <c r="F27" s="57" t="s">
        <v>151</v>
      </c>
      <c r="G27" s="57" t="s">
        <v>151</v>
      </c>
      <c r="H27" s="57" t="s">
        <v>151</v>
      </c>
      <c r="I27" s="5" t="s">
        <v>151</v>
      </c>
    </row>
    <row r="28" spans="1:9">
      <c r="A28" t="str">
        <f>table_0[[#This Row],[Index]]</f>
        <v/>
      </c>
      <c r="B28" t="str">
        <f>table_0[[#This Row],[盤名]]</f>
        <v xml:space="preserve"> </v>
      </c>
      <c r="C28" s="57" t="s">
        <v>151</v>
      </c>
      <c r="D28" s="57" t="s">
        <v>151</v>
      </c>
      <c r="E28" s="57" t="s">
        <v>151</v>
      </c>
      <c r="F28" s="57" t="s">
        <v>151</v>
      </c>
      <c r="G28" s="57" t="s">
        <v>151</v>
      </c>
      <c r="H28" s="57" t="s">
        <v>151</v>
      </c>
      <c r="I28" s="5" t="s">
        <v>151</v>
      </c>
    </row>
    <row r="29" spans="1:9">
      <c r="A29" t="str">
        <f>table_0[[#This Row],[Index]]</f>
        <v/>
      </c>
      <c r="B29" t="str">
        <f>table_0[[#This Row],[盤名]]</f>
        <v xml:space="preserve"> </v>
      </c>
      <c r="C29" s="57" t="s">
        <v>151</v>
      </c>
      <c r="D29" s="57" t="s">
        <v>151</v>
      </c>
      <c r="E29" s="57" t="s">
        <v>151</v>
      </c>
      <c r="F29" s="57" t="s">
        <v>151</v>
      </c>
      <c r="G29" s="57" t="s">
        <v>151</v>
      </c>
      <c r="H29" s="57" t="s">
        <v>151</v>
      </c>
      <c r="I29" s="5" t="s">
        <v>151</v>
      </c>
    </row>
    <row r="30" spans="1:9">
      <c r="A30" t="str">
        <f>table_0[[#This Row],[Index]]</f>
        <v/>
      </c>
      <c r="B30" t="str">
        <f>table_0[[#This Row],[盤名]]</f>
        <v xml:space="preserve"> </v>
      </c>
      <c r="C30" s="57" t="s">
        <v>151</v>
      </c>
      <c r="D30" s="57" t="s">
        <v>151</v>
      </c>
      <c r="E30" s="57" t="s">
        <v>151</v>
      </c>
      <c r="F30" s="57" t="s">
        <v>151</v>
      </c>
      <c r="G30" s="57" t="s">
        <v>151</v>
      </c>
      <c r="H30" s="57" t="s">
        <v>151</v>
      </c>
      <c r="I30" s="5" t="s">
        <v>151</v>
      </c>
    </row>
    <row r="31" spans="1:9">
      <c r="A31" t="str">
        <f>table_0[[#This Row],[Index]]</f>
        <v/>
      </c>
      <c r="B31" t="str">
        <f>table_0[[#This Row],[盤名]]</f>
        <v xml:space="preserve"> </v>
      </c>
      <c r="C31" s="57" t="s">
        <v>151</v>
      </c>
      <c r="D31" s="57" t="s">
        <v>151</v>
      </c>
      <c r="E31" s="57" t="s">
        <v>151</v>
      </c>
      <c r="F31" s="57" t="s">
        <v>151</v>
      </c>
      <c r="G31" s="57" t="s">
        <v>151</v>
      </c>
      <c r="H31" s="57" t="s">
        <v>151</v>
      </c>
      <c r="I31" s="5" t="s">
        <v>151</v>
      </c>
    </row>
    <row r="32" spans="1:9">
      <c r="A32" t="str">
        <f>table_0[[#This Row],[Index]]</f>
        <v/>
      </c>
      <c r="B32" t="str">
        <f>table_0[[#This Row],[盤名]]</f>
        <v xml:space="preserve"> </v>
      </c>
      <c r="C32" s="57" t="s">
        <v>151</v>
      </c>
      <c r="D32" s="57" t="s">
        <v>151</v>
      </c>
      <c r="E32" s="57" t="s">
        <v>151</v>
      </c>
      <c r="F32" s="57" t="s">
        <v>151</v>
      </c>
      <c r="G32" s="57" t="s">
        <v>151</v>
      </c>
      <c r="H32" s="57" t="s">
        <v>151</v>
      </c>
      <c r="I32" s="5" t="s">
        <v>151</v>
      </c>
    </row>
    <row r="33" spans="1:9">
      <c r="A33" t="str">
        <f>table_0[[#This Row],[Index]]</f>
        <v/>
      </c>
      <c r="B33" t="str">
        <f>table_0[[#This Row],[盤名]]</f>
        <v xml:space="preserve"> </v>
      </c>
      <c r="C33" s="57" t="s">
        <v>151</v>
      </c>
      <c r="D33" s="57" t="s">
        <v>151</v>
      </c>
      <c r="E33" s="57" t="s">
        <v>151</v>
      </c>
      <c r="F33" s="57" t="s">
        <v>151</v>
      </c>
      <c r="G33" s="57" t="s">
        <v>151</v>
      </c>
      <c r="H33" s="57" t="s">
        <v>151</v>
      </c>
      <c r="I33" s="5" t="s">
        <v>151</v>
      </c>
    </row>
    <row r="34" spans="1:9">
      <c r="A34" t="str">
        <f>table_0[[#This Row],[Index]]</f>
        <v/>
      </c>
      <c r="B34" t="str">
        <f>table_0[[#This Row],[盤名]]</f>
        <v xml:space="preserve"> </v>
      </c>
      <c r="C34" s="57" t="s">
        <v>151</v>
      </c>
      <c r="D34" s="57" t="s">
        <v>151</v>
      </c>
      <c r="E34" s="57" t="s">
        <v>151</v>
      </c>
      <c r="F34" s="57" t="s">
        <v>151</v>
      </c>
      <c r="G34" s="57" t="s">
        <v>151</v>
      </c>
      <c r="H34" s="57" t="s">
        <v>151</v>
      </c>
      <c r="I34" s="5" t="s">
        <v>151</v>
      </c>
    </row>
    <row r="35" spans="1:9">
      <c r="A35" t="str">
        <f>table_0[[#This Row],[Index]]</f>
        <v/>
      </c>
      <c r="B35" t="str">
        <f>table_0[[#This Row],[盤名]]</f>
        <v xml:space="preserve"> </v>
      </c>
      <c r="C35" s="57" t="s">
        <v>151</v>
      </c>
      <c r="D35" s="57" t="s">
        <v>151</v>
      </c>
      <c r="E35" s="57" t="s">
        <v>151</v>
      </c>
      <c r="F35" s="57" t="s">
        <v>151</v>
      </c>
      <c r="G35" s="57" t="s">
        <v>151</v>
      </c>
      <c r="H35" s="57" t="s">
        <v>151</v>
      </c>
      <c r="I35" s="5" t="s">
        <v>151</v>
      </c>
    </row>
    <row r="36" spans="1:9">
      <c r="A36" t="str">
        <f>table_0[[#This Row],[Index]]</f>
        <v/>
      </c>
      <c r="B36" t="str">
        <f>table_0[[#This Row],[盤名]]</f>
        <v xml:space="preserve"> </v>
      </c>
      <c r="C36" s="57" t="s">
        <v>151</v>
      </c>
      <c r="D36" s="57" t="s">
        <v>151</v>
      </c>
      <c r="E36" s="57" t="s">
        <v>151</v>
      </c>
      <c r="F36" s="57" t="s">
        <v>151</v>
      </c>
      <c r="G36" s="57" t="s">
        <v>151</v>
      </c>
      <c r="H36" s="57" t="s">
        <v>151</v>
      </c>
      <c r="I36" s="5" t="s">
        <v>151</v>
      </c>
    </row>
    <row r="37" spans="1:9">
      <c r="A37" t="str">
        <f>table_0[[#This Row],[Index]]</f>
        <v/>
      </c>
      <c r="B37" t="str">
        <f>table_0[[#This Row],[盤名]]</f>
        <v xml:space="preserve"> </v>
      </c>
      <c r="C37" s="57" t="s">
        <v>151</v>
      </c>
      <c r="D37" s="57" t="s">
        <v>151</v>
      </c>
      <c r="E37" s="57" t="s">
        <v>151</v>
      </c>
      <c r="F37" s="57" t="s">
        <v>151</v>
      </c>
      <c r="G37" s="57" t="s">
        <v>151</v>
      </c>
      <c r="H37" s="57" t="s">
        <v>151</v>
      </c>
      <c r="I37" s="5" t="s">
        <v>151</v>
      </c>
    </row>
    <row r="38" spans="1:9">
      <c r="A38" t="str">
        <f>table_0[[#This Row],[Index]]</f>
        <v/>
      </c>
      <c r="B38" t="str">
        <f>table_0[[#This Row],[盤名]]</f>
        <v xml:space="preserve"> </v>
      </c>
      <c r="C38" s="57" t="s">
        <v>151</v>
      </c>
      <c r="D38" s="57" t="s">
        <v>151</v>
      </c>
      <c r="E38" s="57" t="s">
        <v>151</v>
      </c>
      <c r="F38" s="57" t="s">
        <v>151</v>
      </c>
      <c r="G38" s="57" t="s">
        <v>151</v>
      </c>
      <c r="H38" s="57" t="s">
        <v>151</v>
      </c>
      <c r="I38" s="5" t="s">
        <v>151</v>
      </c>
    </row>
    <row r="39" spans="1:9">
      <c r="A39" t="str">
        <f>table_0[[#This Row],[Index]]</f>
        <v/>
      </c>
      <c r="B39" t="str">
        <f>table_0[[#This Row],[盤名]]</f>
        <v xml:space="preserve"> </v>
      </c>
      <c r="C39" s="57" t="s">
        <v>151</v>
      </c>
      <c r="D39" s="57" t="s">
        <v>151</v>
      </c>
      <c r="E39" s="57" t="s">
        <v>151</v>
      </c>
      <c r="F39" s="57" t="s">
        <v>151</v>
      </c>
      <c r="G39" s="57" t="s">
        <v>151</v>
      </c>
      <c r="H39" s="57" t="s">
        <v>151</v>
      </c>
      <c r="I39" s="5" t="s">
        <v>151</v>
      </c>
    </row>
    <row r="40" spans="1:9">
      <c r="A40" t="str">
        <f>table_0[[#This Row],[Index]]</f>
        <v/>
      </c>
      <c r="B40" t="str">
        <f>table_0[[#This Row],[盤名]]</f>
        <v xml:space="preserve"> </v>
      </c>
      <c r="C40" s="57" t="s">
        <v>151</v>
      </c>
      <c r="D40" s="57" t="s">
        <v>151</v>
      </c>
      <c r="E40" s="57" t="s">
        <v>151</v>
      </c>
      <c r="F40" s="57" t="s">
        <v>151</v>
      </c>
      <c r="G40" s="57" t="s">
        <v>151</v>
      </c>
      <c r="H40" s="57" t="s">
        <v>151</v>
      </c>
      <c r="I40" s="5" t="s">
        <v>151</v>
      </c>
    </row>
    <row r="41" spans="1:9">
      <c r="A41" t="str">
        <f>table_0[[#This Row],[Index]]</f>
        <v/>
      </c>
      <c r="B41" t="str">
        <f>table_0[[#This Row],[盤名]]</f>
        <v xml:space="preserve"> </v>
      </c>
      <c r="C41" s="57" t="s">
        <v>151</v>
      </c>
      <c r="D41" s="57" t="s">
        <v>151</v>
      </c>
      <c r="E41" s="57" t="s">
        <v>151</v>
      </c>
      <c r="F41" s="57" t="s">
        <v>151</v>
      </c>
      <c r="G41" s="57" t="s">
        <v>151</v>
      </c>
      <c r="H41" s="57" t="s">
        <v>151</v>
      </c>
      <c r="I41" s="5" t="s">
        <v>151</v>
      </c>
    </row>
    <row r="42" spans="1:9">
      <c r="A42" t="str">
        <f>table_0[[#This Row],[Index]]</f>
        <v/>
      </c>
      <c r="B42" t="str">
        <f>table_0[[#This Row],[盤名]]</f>
        <v xml:space="preserve"> </v>
      </c>
      <c r="C42" s="57" t="s">
        <v>151</v>
      </c>
      <c r="D42" s="57" t="s">
        <v>151</v>
      </c>
      <c r="E42" s="57" t="s">
        <v>151</v>
      </c>
      <c r="F42" s="57" t="s">
        <v>151</v>
      </c>
      <c r="G42" s="57" t="s">
        <v>151</v>
      </c>
      <c r="H42" s="57" t="s">
        <v>151</v>
      </c>
      <c r="I42" s="5" t="s">
        <v>151</v>
      </c>
    </row>
    <row r="43" spans="1:9">
      <c r="A43" t="str">
        <f>table_0[[#This Row],[Index]]</f>
        <v/>
      </c>
      <c r="B43" t="str">
        <f>table_0[[#This Row],[盤名]]</f>
        <v xml:space="preserve"> </v>
      </c>
      <c r="C43" s="57" t="s">
        <v>151</v>
      </c>
      <c r="D43" s="57" t="s">
        <v>151</v>
      </c>
      <c r="E43" s="57" t="s">
        <v>151</v>
      </c>
      <c r="F43" s="57" t="s">
        <v>151</v>
      </c>
      <c r="G43" s="57" t="s">
        <v>151</v>
      </c>
      <c r="H43" s="57" t="s">
        <v>151</v>
      </c>
      <c r="I43" s="5" t="s">
        <v>151</v>
      </c>
    </row>
    <row r="44" spans="1:9">
      <c r="A44" t="str">
        <f>table_0[[#This Row],[Index]]</f>
        <v/>
      </c>
      <c r="B44" t="str">
        <f>table_0[[#This Row],[盤名]]</f>
        <v xml:space="preserve"> </v>
      </c>
      <c r="C44" s="57" t="s">
        <v>151</v>
      </c>
      <c r="D44" s="57" t="s">
        <v>151</v>
      </c>
      <c r="E44" s="57" t="s">
        <v>151</v>
      </c>
      <c r="F44" s="57" t="s">
        <v>151</v>
      </c>
      <c r="G44" s="57" t="s">
        <v>151</v>
      </c>
      <c r="H44" s="57" t="s">
        <v>151</v>
      </c>
      <c r="I44" s="5" t="s">
        <v>151</v>
      </c>
    </row>
    <row r="45" spans="1:9">
      <c r="A45" t="str">
        <f>table_0[[#This Row],[Index]]</f>
        <v/>
      </c>
      <c r="B45" t="str">
        <f>table_0[[#This Row],[盤名]]</f>
        <v xml:space="preserve"> </v>
      </c>
      <c r="C45" s="57" t="s">
        <v>151</v>
      </c>
      <c r="D45" s="57" t="s">
        <v>151</v>
      </c>
      <c r="E45" s="57" t="s">
        <v>151</v>
      </c>
      <c r="F45" s="57" t="s">
        <v>151</v>
      </c>
      <c r="G45" s="57" t="s">
        <v>151</v>
      </c>
      <c r="H45" s="57" t="s">
        <v>151</v>
      </c>
      <c r="I45" s="5" t="s">
        <v>151</v>
      </c>
    </row>
    <row r="46" spans="1:9">
      <c r="A46" t="str">
        <f>table_0[[#This Row],[Index]]</f>
        <v/>
      </c>
      <c r="B46" t="str">
        <f>table_0[[#This Row],[盤名]]</f>
        <v xml:space="preserve"> </v>
      </c>
      <c r="C46" s="57" t="s">
        <v>151</v>
      </c>
      <c r="D46" s="57" t="s">
        <v>151</v>
      </c>
      <c r="E46" s="57" t="s">
        <v>151</v>
      </c>
      <c r="F46" s="57" t="s">
        <v>151</v>
      </c>
      <c r="G46" s="57" t="s">
        <v>151</v>
      </c>
      <c r="H46" s="57" t="s">
        <v>151</v>
      </c>
      <c r="I46" s="5" t="s">
        <v>151</v>
      </c>
    </row>
    <row r="47" spans="1:9">
      <c r="A47" t="str">
        <f>table_0[[#This Row],[Index]]</f>
        <v/>
      </c>
      <c r="B47" t="str">
        <f>table_0[[#This Row],[盤名]]</f>
        <v xml:space="preserve"> </v>
      </c>
      <c r="C47" s="57" t="s">
        <v>151</v>
      </c>
      <c r="D47" s="57" t="s">
        <v>151</v>
      </c>
      <c r="E47" s="57" t="s">
        <v>151</v>
      </c>
      <c r="F47" s="57" t="s">
        <v>151</v>
      </c>
      <c r="G47" s="57" t="s">
        <v>151</v>
      </c>
      <c r="H47" s="57" t="s">
        <v>151</v>
      </c>
      <c r="I47" s="5" t="s">
        <v>151</v>
      </c>
    </row>
    <row r="48" spans="1:9">
      <c r="A48" t="str">
        <f>table_0[[#This Row],[Index]]</f>
        <v/>
      </c>
      <c r="B48" t="str">
        <f>table_0[[#This Row],[盤名]]</f>
        <v xml:space="preserve"> </v>
      </c>
      <c r="C48" s="57" t="s">
        <v>151</v>
      </c>
      <c r="D48" s="57" t="s">
        <v>151</v>
      </c>
      <c r="E48" s="57" t="s">
        <v>151</v>
      </c>
      <c r="F48" s="57" t="s">
        <v>151</v>
      </c>
      <c r="G48" s="57" t="s">
        <v>151</v>
      </c>
      <c r="H48" s="57" t="s">
        <v>151</v>
      </c>
      <c r="I48" s="5" t="s">
        <v>151</v>
      </c>
    </row>
    <row r="49" spans="1:9">
      <c r="A49" t="str">
        <f>table_0[[#This Row],[Index]]</f>
        <v/>
      </c>
      <c r="B49" t="str">
        <f>table_0[[#This Row],[盤名]]</f>
        <v xml:space="preserve"> </v>
      </c>
      <c r="C49" s="57" t="s">
        <v>151</v>
      </c>
      <c r="D49" s="57" t="s">
        <v>151</v>
      </c>
      <c r="E49" s="57" t="s">
        <v>151</v>
      </c>
      <c r="F49" s="57" t="s">
        <v>151</v>
      </c>
      <c r="G49" s="57" t="s">
        <v>151</v>
      </c>
      <c r="H49" s="57" t="s">
        <v>151</v>
      </c>
      <c r="I49" s="5" t="s">
        <v>151</v>
      </c>
    </row>
    <row r="50" spans="1:9">
      <c r="A50" t="str">
        <f>table_0[[#This Row],[Index]]</f>
        <v/>
      </c>
      <c r="B50" t="str">
        <f>table_0[[#This Row],[盤名]]</f>
        <v xml:space="preserve"> </v>
      </c>
      <c r="C50" s="57" t="s">
        <v>151</v>
      </c>
      <c r="D50" s="57" t="s">
        <v>151</v>
      </c>
      <c r="E50" s="57" t="s">
        <v>151</v>
      </c>
      <c r="F50" s="57" t="s">
        <v>151</v>
      </c>
      <c r="G50" s="57" t="s">
        <v>151</v>
      </c>
      <c r="H50" s="57" t="s">
        <v>151</v>
      </c>
      <c r="I50" s="5" t="s">
        <v>151</v>
      </c>
    </row>
    <row r="51" spans="1:9">
      <c r="A51" t="str">
        <f>table_0[[#This Row],[Index]]</f>
        <v/>
      </c>
      <c r="B51" t="str">
        <f>table_0[[#This Row],[盤名]]</f>
        <v xml:space="preserve"> </v>
      </c>
      <c r="C51" s="57" t="s">
        <v>151</v>
      </c>
      <c r="D51" s="57" t="s">
        <v>151</v>
      </c>
      <c r="E51" s="57" t="s">
        <v>151</v>
      </c>
      <c r="F51" s="57" t="s">
        <v>151</v>
      </c>
      <c r="G51" s="57" t="s">
        <v>151</v>
      </c>
      <c r="H51" s="57" t="s">
        <v>151</v>
      </c>
      <c r="I51" s="5" t="s">
        <v>151</v>
      </c>
    </row>
    <row r="52" spans="1:9">
      <c r="A52" t="str">
        <f>table_0[[#This Row],[Index]]</f>
        <v/>
      </c>
      <c r="B52" t="str">
        <f>table_0[[#This Row],[盤名]]</f>
        <v xml:space="preserve"> </v>
      </c>
      <c r="C52" s="57" t="s">
        <v>151</v>
      </c>
      <c r="D52" s="57" t="s">
        <v>151</v>
      </c>
      <c r="E52" s="57" t="s">
        <v>151</v>
      </c>
      <c r="F52" s="57" t="s">
        <v>151</v>
      </c>
      <c r="G52" s="57" t="s">
        <v>151</v>
      </c>
      <c r="H52" s="57" t="s">
        <v>151</v>
      </c>
      <c r="I52" s="5" t="s">
        <v>151</v>
      </c>
    </row>
    <row r="53" spans="1:9">
      <c r="A53" t="str">
        <f>table_0[[#This Row],[Index]]</f>
        <v/>
      </c>
      <c r="B53" t="str">
        <f>table_0[[#This Row],[盤名]]</f>
        <v xml:space="preserve"> </v>
      </c>
      <c r="C53" s="57" t="s">
        <v>151</v>
      </c>
      <c r="D53" s="57" t="s">
        <v>151</v>
      </c>
      <c r="E53" s="57" t="s">
        <v>151</v>
      </c>
      <c r="F53" s="57" t="s">
        <v>151</v>
      </c>
      <c r="G53" s="57" t="s">
        <v>151</v>
      </c>
      <c r="H53" s="57" t="s">
        <v>151</v>
      </c>
      <c r="I53" s="5" t="s">
        <v>151</v>
      </c>
    </row>
    <row r="54" spans="1:9">
      <c r="A54" t="str">
        <f>table_0[[#This Row],[Index]]</f>
        <v/>
      </c>
      <c r="B54" t="str">
        <f>table_0[[#This Row],[盤名]]</f>
        <v xml:space="preserve"> </v>
      </c>
      <c r="C54" s="57" t="s">
        <v>151</v>
      </c>
      <c r="D54" s="57" t="s">
        <v>151</v>
      </c>
      <c r="E54" s="57" t="s">
        <v>151</v>
      </c>
      <c r="F54" s="57" t="s">
        <v>151</v>
      </c>
      <c r="G54" s="57" t="s">
        <v>151</v>
      </c>
      <c r="H54" s="57" t="s">
        <v>151</v>
      </c>
      <c r="I54" s="5" t="s">
        <v>151</v>
      </c>
    </row>
    <row r="55" spans="1:9">
      <c r="A55" t="str">
        <f>table_0[[#This Row],[Index]]</f>
        <v/>
      </c>
      <c r="B55" t="str">
        <f>table_0[[#This Row],[盤名]]</f>
        <v xml:space="preserve"> </v>
      </c>
      <c r="C55" s="57" t="s">
        <v>151</v>
      </c>
      <c r="D55" s="57" t="s">
        <v>151</v>
      </c>
      <c r="E55" s="57" t="s">
        <v>151</v>
      </c>
      <c r="F55" s="57" t="s">
        <v>151</v>
      </c>
      <c r="G55" s="57" t="s">
        <v>151</v>
      </c>
      <c r="H55" s="57" t="s">
        <v>151</v>
      </c>
      <c r="I55" s="5" t="s">
        <v>151</v>
      </c>
    </row>
    <row r="56" spans="1:9">
      <c r="A56" t="str">
        <f>table_0[[#This Row],[Index]]</f>
        <v/>
      </c>
      <c r="B56" t="str">
        <f>table_0[[#This Row],[盤名]]</f>
        <v xml:space="preserve"> </v>
      </c>
      <c r="C56" s="57" t="s">
        <v>151</v>
      </c>
      <c r="D56" s="57" t="s">
        <v>151</v>
      </c>
      <c r="E56" s="57" t="s">
        <v>151</v>
      </c>
      <c r="F56" s="57" t="s">
        <v>151</v>
      </c>
      <c r="G56" s="57" t="s">
        <v>151</v>
      </c>
      <c r="H56" s="57" t="s">
        <v>151</v>
      </c>
      <c r="I56" s="5" t="s">
        <v>151</v>
      </c>
    </row>
    <row r="57" spans="1:9">
      <c r="A57" t="str">
        <f>table_0[[#This Row],[Index]]</f>
        <v/>
      </c>
      <c r="B57" t="str">
        <f>table_0[[#This Row],[盤名]]</f>
        <v xml:space="preserve"> </v>
      </c>
      <c r="C57" s="57" t="s">
        <v>151</v>
      </c>
      <c r="D57" s="57" t="s">
        <v>151</v>
      </c>
      <c r="E57" s="57" t="s">
        <v>151</v>
      </c>
      <c r="F57" s="57" t="s">
        <v>151</v>
      </c>
      <c r="G57" s="57" t="s">
        <v>151</v>
      </c>
      <c r="H57" s="57" t="s">
        <v>151</v>
      </c>
      <c r="I57" s="5" t="s">
        <v>151</v>
      </c>
    </row>
    <row r="58" spans="1:9">
      <c r="A58" t="str">
        <f>table_0[[#This Row],[Index]]</f>
        <v/>
      </c>
      <c r="B58" t="str">
        <f>table_0[[#This Row],[盤名]]</f>
        <v xml:space="preserve"> </v>
      </c>
      <c r="C58" s="57" t="s">
        <v>151</v>
      </c>
      <c r="D58" s="57" t="s">
        <v>151</v>
      </c>
      <c r="E58" s="57" t="s">
        <v>151</v>
      </c>
      <c r="F58" s="57" t="s">
        <v>151</v>
      </c>
      <c r="G58" s="57" t="s">
        <v>151</v>
      </c>
      <c r="H58" s="57" t="s">
        <v>151</v>
      </c>
      <c r="I58" s="5" t="s">
        <v>151</v>
      </c>
    </row>
    <row r="59" spans="1:9">
      <c r="A59" t="str">
        <f>table_0[[#This Row],[Index]]</f>
        <v/>
      </c>
      <c r="B59" t="str">
        <f>table_0[[#This Row],[盤名]]</f>
        <v xml:space="preserve"> </v>
      </c>
      <c r="C59" s="57" t="s">
        <v>151</v>
      </c>
      <c r="D59" s="57" t="s">
        <v>151</v>
      </c>
      <c r="E59" s="57" t="s">
        <v>151</v>
      </c>
      <c r="F59" s="57" t="s">
        <v>151</v>
      </c>
      <c r="G59" s="57" t="s">
        <v>151</v>
      </c>
      <c r="H59" s="57" t="s">
        <v>151</v>
      </c>
      <c r="I59" s="5" t="s">
        <v>151</v>
      </c>
    </row>
    <row r="60" spans="1:9">
      <c r="A60" t="str">
        <f>table_0[[#This Row],[Index]]</f>
        <v/>
      </c>
      <c r="B60" t="str">
        <f>table_0[[#This Row],[盤名]]</f>
        <v xml:space="preserve"> </v>
      </c>
      <c r="C60" s="57" t="s">
        <v>151</v>
      </c>
      <c r="D60" s="57" t="s">
        <v>151</v>
      </c>
      <c r="E60" s="57" t="s">
        <v>151</v>
      </c>
      <c r="F60" s="57" t="s">
        <v>151</v>
      </c>
      <c r="G60" s="57" t="s">
        <v>151</v>
      </c>
      <c r="H60" s="57" t="s">
        <v>151</v>
      </c>
      <c r="I60" s="5" t="s">
        <v>151</v>
      </c>
    </row>
    <row r="61" spans="1:9">
      <c r="A61" t="str">
        <f>table_0[[#This Row],[Index]]</f>
        <v/>
      </c>
      <c r="B61" t="str">
        <f>table_0[[#This Row],[盤名]]</f>
        <v xml:space="preserve"> </v>
      </c>
      <c r="C61" s="57" t="s">
        <v>151</v>
      </c>
      <c r="D61" s="57" t="s">
        <v>151</v>
      </c>
      <c r="E61" s="57" t="s">
        <v>151</v>
      </c>
      <c r="F61" s="57" t="s">
        <v>151</v>
      </c>
      <c r="G61" s="57" t="s">
        <v>151</v>
      </c>
      <c r="H61" s="57" t="s">
        <v>151</v>
      </c>
      <c r="I61" s="5" t="s">
        <v>151</v>
      </c>
    </row>
    <row r="62" spans="1:9">
      <c r="A62" t="str">
        <f>table_0[[#This Row],[Index]]</f>
        <v/>
      </c>
      <c r="B62" t="str">
        <f>table_0[[#This Row],[盤名]]</f>
        <v xml:space="preserve"> </v>
      </c>
      <c r="C62" s="57" t="s">
        <v>151</v>
      </c>
      <c r="D62" s="57" t="s">
        <v>151</v>
      </c>
      <c r="E62" s="57" t="s">
        <v>151</v>
      </c>
      <c r="F62" s="57" t="s">
        <v>151</v>
      </c>
      <c r="G62" s="57" t="s">
        <v>151</v>
      </c>
      <c r="H62" s="57" t="s">
        <v>151</v>
      </c>
      <c r="I62" s="5" t="s">
        <v>151</v>
      </c>
    </row>
    <row r="63" spans="1:9">
      <c r="A63" t="str">
        <f>table_0[[#This Row],[Index]]</f>
        <v/>
      </c>
      <c r="B63" t="str">
        <f>table_0[[#This Row],[盤名]]</f>
        <v xml:space="preserve"> </v>
      </c>
      <c r="C63" s="57" t="s">
        <v>151</v>
      </c>
      <c r="D63" s="57" t="s">
        <v>151</v>
      </c>
      <c r="E63" s="57" t="s">
        <v>151</v>
      </c>
      <c r="F63" s="57" t="s">
        <v>151</v>
      </c>
      <c r="G63" s="57" t="s">
        <v>151</v>
      </c>
      <c r="H63" s="57" t="s">
        <v>151</v>
      </c>
      <c r="I63" s="5" t="s">
        <v>151</v>
      </c>
    </row>
    <row r="64" spans="1:9">
      <c r="A64" t="str">
        <f>table_0[[#This Row],[Index]]</f>
        <v/>
      </c>
      <c r="B64" t="str">
        <f>table_0[[#This Row],[盤名]]</f>
        <v xml:space="preserve"> </v>
      </c>
      <c r="C64" s="57" t="s">
        <v>151</v>
      </c>
      <c r="D64" s="57" t="s">
        <v>151</v>
      </c>
      <c r="E64" s="57" t="s">
        <v>151</v>
      </c>
      <c r="F64" s="57" t="s">
        <v>151</v>
      </c>
      <c r="G64" s="57" t="s">
        <v>151</v>
      </c>
      <c r="H64" s="57" t="s">
        <v>151</v>
      </c>
      <c r="I64" s="5" t="s">
        <v>151</v>
      </c>
    </row>
    <row r="65" spans="1:9">
      <c r="A65" t="str">
        <f>table_0[[#This Row],[Index]]</f>
        <v/>
      </c>
      <c r="B65" t="str">
        <f>table_0[[#This Row],[盤名]]</f>
        <v xml:space="preserve"> </v>
      </c>
      <c r="C65" s="57" t="s">
        <v>151</v>
      </c>
      <c r="D65" s="57" t="s">
        <v>151</v>
      </c>
      <c r="E65" s="57" t="s">
        <v>151</v>
      </c>
      <c r="F65" s="57" t="s">
        <v>151</v>
      </c>
      <c r="G65" s="57" t="s">
        <v>151</v>
      </c>
      <c r="H65" s="57" t="s">
        <v>151</v>
      </c>
      <c r="I65" s="5" t="s">
        <v>151</v>
      </c>
    </row>
    <row r="66" spans="1:9">
      <c r="A66" t="str">
        <f>table_0[[#This Row],[Index]]</f>
        <v/>
      </c>
      <c r="B66" t="str">
        <f>table_0[[#This Row],[盤名]]</f>
        <v xml:space="preserve"> </v>
      </c>
      <c r="C66" s="57" t="s">
        <v>151</v>
      </c>
      <c r="D66" s="57" t="s">
        <v>151</v>
      </c>
      <c r="E66" s="57" t="s">
        <v>151</v>
      </c>
      <c r="F66" s="57" t="s">
        <v>151</v>
      </c>
      <c r="G66" s="57" t="s">
        <v>151</v>
      </c>
      <c r="H66" s="57" t="s">
        <v>151</v>
      </c>
      <c r="I66" s="5" t="s">
        <v>151</v>
      </c>
    </row>
    <row r="67" spans="1:9">
      <c r="A67" t="str">
        <f>table_0[[#This Row],[Index]]</f>
        <v/>
      </c>
      <c r="B67" t="str">
        <f>table_0[[#This Row],[盤名]]</f>
        <v xml:space="preserve"> </v>
      </c>
      <c r="C67" s="57" t="s">
        <v>151</v>
      </c>
      <c r="D67" s="57" t="s">
        <v>151</v>
      </c>
      <c r="E67" s="57" t="s">
        <v>151</v>
      </c>
      <c r="F67" s="57" t="s">
        <v>151</v>
      </c>
      <c r="G67" s="57" t="s">
        <v>151</v>
      </c>
      <c r="H67" s="57" t="s">
        <v>151</v>
      </c>
      <c r="I67" s="5" t="s">
        <v>151</v>
      </c>
    </row>
    <row r="68" spans="1:9">
      <c r="A68" t="str">
        <f>table_0[[#This Row],[Index]]</f>
        <v/>
      </c>
      <c r="B68" t="str">
        <f>table_0[[#This Row],[盤名]]</f>
        <v xml:space="preserve"> </v>
      </c>
      <c r="C68" s="5" t="s">
        <v>151</v>
      </c>
      <c r="D68" s="5" t="s">
        <v>151</v>
      </c>
      <c r="E68" s="5" t="s">
        <v>151</v>
      </c>
      <c r="F68" s="5" t="s">
        <v>151</v>
      </c>
      <c r="G68" s="5" t="s">
        <v>151</v>
      </c>
      <c r="H68" s="5" t="s">
        <v>151</v>
      </c>
      <c r="I68" s="5" t="s">
        <v>151</v>
      </c>
    </row>
    <row r="69" spans="1:9">
      <c r="A69" t="str">
        <f>table_0[[#This Row],[Index]]</f>
        <v/>
      </c>
      <c r="B69" t="str">
        <f>table_0[[#This Row],[盤名]]</f>
        <v xml:space="preserve"> </v>
      </c>
      <c r="C69" s="57" t="s">
        <v>151</v>
      </c>
      <c r="D69" s="57" t="s">
        <v>151</v>
      </c>
      <c r="E69" s="57" t="s">
        <v>151</v>
      </c>
      <c r="F69" s="57" t="s">
        <v>151</v>
      </c>
      <c r="G69" s="57" t="s">
        <v>151</v>
      </c>
      <c r="H69" s="57" t="s">
        <v>151</v>
      </c>
      <c r="I69" s="5" t="s">
        <v>151</v>
      </c>
    </row>
    <row r="70" spans="1:9">
      <c r="A70" t="str">
        <f>table_0[[#This Row],[Index]]</f>
        <v/>
      </c>
      <c r="B70" t="str">
        <f>table_0[[#This Row],[盤名]]</f>
        <v xml:space="preserve"> </v>
      </c>
      <c r="C70" s="57" t="s">
        <v>151</v>
      </c>
      <c r="D70" s="57" t="s">
        <v>151</v>
      </c>
      <c r="E70" s="57" t="s">
        <v>151</v>
      </c>
      <c r="F70" s="57" t="s">
        <v>151</v>
      </c>
      <c r="G70" s="57" t="s">
        <v>151</v>
      </c>
      <c r="H70" s="57" t="s">
        <v>151</v>
      </c>
      <c r="I70" s="5" t="s">
        <v>151</v>
      </c>
    </row>
    <row r="71" spans="1:9">
      <c r="A71" t="str">
        <f>table_0[[#This Row],[Index]]</f>
        <v/>
      </c>
      <c r="B71" t="str">
        <f>table_0[[#This Row],[盤名]]</f>
        <v xml:space="preserve"> </v>
      </c>
      <c r="C71" s="57" t="s">
        <v>151</v>
      </c>
      <c r="D71" s="57" t="s">
        <v>151</v>
      </c>
      <c r="E71" s="57" t="s">
        <v>151</v>
      </c>
      <c r="F71" s="57" t="s">
        <v>151</v>
      </c>
      <c r="G71" s="57" t="s">
        <v>151</v>
      </c>
      <c r="H71" s="57" t="s">
        <v>151</v>
      </c>
      <c r="I71" s="5" t="s">
        <v>151</v>
      </c>
    </row>
    <row r="72" spans="1:9">
      <c r="A72" t="str">
        <f>table_0[[#This Row],[Index]]</f>
        <v/>
      </c>
      <c r="B72" t="str">
        <f>table_0[[#This Row],[盤名]]</f>
        <v xml:space="preserve"> </v>
      </c>
      <c r="C72" s="57" t="s">
        <v>151</v>
      </c>
      <c r="D72" s="57" t="s">
        <v>151</v>
      </c>
      <c r="E72" s="57" t="s">
        <v>151</v>
      </c>
      <c r="F72" s="57" t="s">
        <v>151</v>
      </c>
      <c r="G72" s="57" t="s">
        <v>151</v>
      </c>
      <c r="H72" s="57" t="s">
        <v>151</v>
      </c>
      <c r="I72" s="5" t="s">
        <v>151</v>
      </c>
    </row>
    <row r="73" spans="1:9">
      <c r="A73" t="str">
        <f>table_0[[#This Row],[Index]]</f>
        <v/>
      </c>
      <c r="B73" t="str">
        <f>table_0[[#This Row],[盤名]]</f>
        <v xml:space="preserve"> </v>
      </c>
      <c r="C73" s="57" t="s">
        <v>151</v>
      </c>
      <c r="D73" s="57" t="s">
        <v>151</v>
      </c>
      <c r="E73" s="57" t="s">
        <v>151</v>
      </c>
      <c r="F73" s="57" t="s">
        <v>151</v>
      </c>
      <c r="G73" s="57" t="s">
        <v>151</v>
      </c>
      <c r="H73" s="57" t="s">
        <v>151</v>
      </c>
      <c r="I73" s="5" t="s">
        <v>151</v>
      </c>
    </row>
    <row r="74" spans="1:9">
      <c r="A74" t="str">
        <f>table_0[[#This Row],[Index]]</f>
        <v/>
      </c>
      <c r="B74" t="str">
        <f>table_0[[#This Row],[盤名]]</f>
        <v xml:space="preserve"> </v>
      </c>
      <c r="C74" s="57" t="s">
        <v>151</v>
      </c>
      <c r="D74" s="57" t="s">
        <v>151</v>
      </c>
      <c r="E74" s="57" t="s">
        <v>151</v>
      </c>
      <c r="F74" s="57" t="s">
        <v>151</v>
      </c>
      <c r="G74" s="57" t="s">
        <v>151</v>
      </c>
      <c r="H74" s="57" t="s">
        <v>151</v>
      </c>
      <c r="I74" s="5" t="s">
        <v>151</v>
      </c>
    </row>
    <row r="75" spans="1:9">
      <c r="A75" t="str">
        <f>table_0[[#This Row],[Index]]</f>
        <v/>
      </c>
      <c r="B75" t="str">
        <f>table_0[[#This Row],[盤名]]</f>
        <v xml:space="preserve"> </v>
      </c>
      <c r="C75" s="57" t="s">
        <v>151</v>
      </c>
      <c r="D75" s="57" t="s">
        <v>151</v>
      </c>
      <c r="E75" s="57" t="s">
        <v>151</v>
      </c>
      <c r="F75" s="57" t="s">
        <v>151</v>
      </c>
      <c r="G75" s="57" t="s">
        <v>151</v>
      </c>
      <c r="H75" s="57" t="s">
        <v>151</v>
      </c>
      <c r="I75" s="5" t="s">
        <v>151</v>
      </c>
    </row>
    <row r="76" spans="1:9">
      <c r="A76" t="str">
        <f>table_0[[#This Row],[Index]]</f>
        <v/>
      </c>
      <c r="B76" t="str">
        <f>table_0[[#This Row],[盤名]]</f>
        <v xml:space="preserve"> </v>
      </c>
      <c r="C76" s="57" t="s">
        <v>151</v>
      </c>
      <c r="D76" s="57" t="s">
        <v>151</v>
      </c>
      <c r="E76" s="57" t="s">
        <v>151</v>
      </c>
      <c r="F76" s="57" t="s">
        <v>151</v>
      </c>
      <c r="G76" s="57" t="s">
        <v>151</v>
      </c>
      <c r="H76" s="57" t="s">
        <v>151</v>
      </c>
      <c r="I76" s="5" t="s">
        <v>151</v>
      </c>
    </row>
    <row r="77" spans="1:9">
      <c r="A77" t="str">
        <f>table_0[[#This Row],[Index]]</f>
        <v/>
      </c>
      <c r="B77" t="str">
        <f>table_0[[#This Row],[盤名]]</f>
        <v xml:space="preserve"> </v>
      </c>
      <c r="C77" s="57" t="s">
        <v>151</v>
      </c>
      <c r="D77" s="57" t="s">
        <v>151</v>
      </c>
      <c r="E77" s="57" t="s">
        <v>151</v>
      </c>
      <c r="F77" s="57" t="s">
        <v>151</v>
      </c>
      <c r="G77" s="57" t="s">
        <v>151</v>
      </c>
      <c r="H77" s="57" t="s">
        <v>151</v>
      </c>
      <c r="I77" s="5" t="s">
        <v>151</v>
      </c>
    </row>
    <row r="78" spans="1:9">
      <c r="A78" t="str">
        <f>table_0[[#This Row],[Index]]</f>
        <v/>
      </c>
      <c r="B78" t="str">
        <f>table_0[[#This Row],[盤名]]</f>
        <v xml:space="preserve"> </v>
      </c>
      <c r="C78" s="57" t="s">
        <v>151</v>
      </c>
      <c r="D78" s="57" t="s">
        <v>151</v>
      </c>
      <c r="E78" s="57" t="s">
        <v>151</v>
      </c>
      <c r="F78" s="57" t="s">
        <v>151</v>
      </c>
      <c r="G78" s="57" t="s">
        <v>151</v>
      </c>
      <c r="H78" s="57" t="s">
        <v>151</v>
      </c>
      <c r="I78" s="5" t="s">
        <v>151</v>
      </c>
    </row>
    <row r="79" spans="1:9">
      <c r="A79" t="str">
        <f>table_0[[#This Row],[Index]]</f>
        <v/>
      </c>
      <c r="B79" t="str">
        <f>table_0[[#This Row],[盤名]]</f>
        <v xml:space="preserve"> </v>
      </c>
      <c r="C79" s="57" t="s">
        <v>151</v>
      </c>
      <c r="D79" s="57" t="s">
        <v>151</v>
      </c>
      <c r="E79" s="57" t="s">
        <v>151</v>
      </c>
      <c r="F79" s="57" t="s">
        <v>151</v>
      </c>
      <c r="G79" s="57" t="s">
        <v>151</v>
      </c>
      <c r="H79" s="57" t="s">
        <v>151</v>
      </c>
      <c r="I79" s="5" t="s">
        <v>151</v>
      </c>
    </row>
    <row r="80" spans="1:9">
      <c r="A80" t="str">
        <f>table_0[[#This Row],[Index]]</f>
        <v/>
      </c>
      <c r="B80" t="str">
        <f>table_0[[#This Row],[盤名]]</f>
        <v xml:space="preserve"> </v>
      </c>
      <c r="C80" s="57" t="s">
        <v>151</v>
      </c>
      <c r="D80" s="57" t="s">
        <v>151</v>
      </c>
      <c r="E80" s="57" t="s">
        <v>151</v>
      </c>
      <c r="F80" s="57" t="s">
        <v>151</v>
      </c>
      <c r="G80" s="57" t="s">
        <v>151</v>
      </c>
      <c r="H80" s="57" t="s">
        <v>151</v>
      </c>
      <c r="I80" s="5" t="s">
        <v>151</v>
      </c>
    </row>
    <row r="81" spans="1:9">
      <c r="A81" t="str">
        <f>table_0[[#This Row],[Index]]</f>
        <v/>
      </c>
      <c r="B81" t="str">
        <f>table_0[[#This Row],[盤名]]</f>
        <v xml:space="preserve"> </v>
      </c>
      <c r="C81" s="57" t="s">
        <v>151</v>
      </c>
      <c r="D81" s="57" t="s">
        <v>151</v>
      </c>
      <c r="E81" s="57" t="s">
        <v>151</v>
      </c>
      <c r="F81" s="57" t="s">
        <v>151</v>
      </c>
      <c r="G81" s="57" t="s">
        <v>151</v>
      </c>
      <c r="H81" s="57" t="s">
        <v>151</v>
      </c>
      <c r="I81" s="5" t="s">
        <v>151</v>
      </c>
    </row>
    <row r="82" spans="1:9">
      <c r="A82" t="str">
        <f>table_0[[#This Row],[Index]]</f>
        <v/>
      </c>
      <c r="B82" t="str">
        <f>table_0[[#This Row],[盤名]]</f>
        <v xml:space="preserve"> </v>
      </c>
      <c r="C82" s="57" t="s">
        <v>151</v>
      </c>
      <c r="D82" s="57" t="s">
        <v>151</v>
      </c>
      <c r="E82" s="57" t="s">
        <v>151</v>
      </c>
      <c r="F82" s="57" t="s">
        <v>151</v>
      </c>
      <c r="G82" s="57" t="s">
        <v>151</v>
      </c>
      <c r="H82" s="57" t="s">
        <v>151</v>
      </c>
      <c r="I82" s="5" t="s">
        <v>151</v>
      </c>
    </row>
    <row r="83" spans="1:9">
      <c r="A83" t="str">
        <f>table_0[[#This Row],[Index]]</f>
        <v/>
      </c>
      <c r="B83" t="str">
        <f>table_0[[#This Row],[盤名]]</f>
        <v xml:space="preserve"> </v>
      </c>
      <c r="C83" s="57" t="s">
        <v>151</v>
      </c>
      <c r="D83" s="57" t="s">
        <v>151</v>
      </c>
      <c r="E83" s="57" t="s">
        <v>151</v>
      </c>
      <c r="F83" s="57" t="s">
        <v>151</v>
      </c>
      <c r="G83" s="57" t="s">
        <v>151</v>
      </c>
      <c r="H83" s="57" t="s">
        <v>151</v>
      </c>
      <c r="I83" s="5" t="s">
        <v>151</v>
      </c>
    </row>
    <row r="84" spans="1:9">
      <c r="A84" t="str">
        <f>table_0[[#This Row],[Index]]</f>
        <v/>
      </c>
      <c r="B84" t="str">
        <f>table_0[[#This Row],[盤名]]</f>
        <v xml:space="preserve"> </v>
      </c>
      <c r="C84" s="57" t="s">
        <v>151</v>
      </c>
      <c r="D84" s="57" t="s">
        <v>151</v>
      </c>
      <c r="E84" s="57" t="s">
        <v>151</v>
      </c>
      <c r="F84" s="57" t="s">
        <v>151</v>
      </c>
      <c r="G84" s="57" t="s">
        <v>151</v>
      </c>
      <c r="H84" s="57" t="s">
        <v>151</v>
      </c>
      <c r="I84" s="5" t="s">
        <v>151</v>
      </c>
    </row>
    <row r="85" spans="1:9">
      <c r="A85" t="str">
        <f>table_0[[#This Row],[Index]]</f>
        <v/>
      </c>
      <c r="B85" t="str">
        <f>table_0[[#This Row],[盤名]]</f>
        <v xml:space="preserve"> </v>
      </c>
      <c r="C85" s="57" t="s">
        <v>151</v>
      </c>
      <c r="D85" s="57" t="s">
        <v>151</v>
      </c>
      <c r="E85" s="57" t="s">
        <v>151</v>
      </c>
      <c r="F85" s="57" t="s">
        <v>151</v>
      </c>
      <c r="G85" s="57" t="s">
        <v>151</v>
      </c>
      <c r="H85" s="57" t="s">
        <v>151</v>
      </c>
      <c r="I85" s="5" t="s">
        <v>151</v>
      </c>
    </row>
    <row r="86" spans="1:9">
      <c r="A86" t="str">
        <f>table_0[[#This Row],[Index]]</f>
        <v/>
      </c>
      <c r="B86" t="str">
        <f>table_0[[#This Row],[盤名]]</f>
        <v xml:space="preserve"> </v>
      </c>
      <c r="C86" s="57" t="s">
        <v>151</v>
      </c>
      <c r="D86" s="57" t="s">
        <v>151</v>
      </c>
      <c r="E86" s="57" t="s">
        <v>151</v>
      </c>
      <c r="F86" s="57" t="s">
        <v>151</v>
      </c>
      <c r="G86" s="57" t="s">
        <v>151</v>
      </c>
      <c r="H86" s="57" t="s">
        <v>151</v>
      </c>
      <c r="I86" s="5" t="s">
        <v>151</v>
      </c>
    </row>
    <row r="87" spans="1:9">
      <c r="A87" t="str">
        <f>table_0[[#This Row],[Index]]</f>
        <v/>
      </c>
      <c r="B87" t="str">
        <f>table_0[[#This Row],[盤名]]</f>
        <v xml:space="preserve"> </v>
      </c>
      <c r="C87" s="57" t="s">
        <v>151</v>
      </c>
      <c r="D87" s="57" t="s">
        <v>151</v>
      </c>
      <c r="E87" s="57" t="s">
        <v>151</v>
      </c>
      <c r="F87" s="57" t="s">
        <v>151</v>
      </c>
      <c r="G87" s="57" t="s">
        <v>151</v>
      </c>
      <c r="H87" s="57" t="s">
        <v>151</v>
      </c>
      <c r="I87" s="5" t="s">
        <v>151</v>
      </c>
    </row>
    <row r="88" spans="1:9">
      <c r="A88" t="str">
        <f>table_0[[#This Row],[Index]]</f>
        <v/>
      </c>
      <c r="B88" t="str">
        <f>table_0[[#This Row],[盤名]]</f>
        <v xml:space="preserve"> </v>
      </c>
      <c r="C88" s="57" t="s">
        <v>151</v>
      </c>
      <c r="D88" s="57" t="s">
        <v>151</v>
      </c>
      <c r="E88" s="57" t="s">
        <v>151</v>
      </c>
      <c r="F88" s="57" t="s">
        <v>151</v>
      </c>
      <c r="G88" s="57" t="s">
        <v>151</v>
      </c>
      <c r="H88" s="57" t="s">
        <v>151</v>
      </c>
      <c r="I88" s="5" t="s">
        <v>151</v>
      </c>
    </row>
    <row r="89" spans="1:9">
      <c r="A89" t="str">
        <f>table_0[[#This Row],[Index]]</f>
        <v/>
      </c>
      <c r="B89" t="str">
        <f>table_0[[#This Row],[盤名]]</f>
        <v xml:space="preserve"> </v>
      </c>
      <c r="C89" s="57" t="s">
        <v>151</v>
      </c>
      <c r="D89" s="57" t="s">
        <v>151</v>
      </c>
      <c r="E89" s="57" t="s">
        <v>151</v>
      </c>
      <c r="F89" s="57" t="s">
        <v>151</v>
      </c>
      <c r="G89" s="57" t="s">
        <v>151</v>
      </c>
      <c r="H89" s="57" t="s">
        <v>151</v>
      </c>
      <c r="I89" s="5" t="s">
        <v>151</v>
      </c>
    </row>
    <row r="90" spans="1:9">
      <c r="A90" t="str">
        <f>table_0[[#This Row],[Index]]</f>
        <v/>
      </c>
      <c r="B90" t="str">
        <f>table_0[[#This Row],[盤名]]</f>
        <v xml:space="preserve"> </v>
      </c>
      <c r="C90" s="57" t="s">
        <v>151</v>
      </c>
      <c r="D90" s="57" t="s">
        <v>151</v>
      </c>
      <c r="E90" s="57" t="s">
        <v>151</v>
      </c>
      <c r="F90" s="57" t="s">
        <v>151</v>
      </c>
      <c r="G90" s="57" t="s">
        <v>151</v>
      </c>
      <c r="H90" s="57" t="s">
        <v>151</v>
      </c>
      <c r="I90" s="5" t="s">
        <v>151</v>
      </c>
    </row>
    <row r="91" spans="1:9">
      <c r="A91" t="str">
        <f>table_0[[#This Row],[Index]]</f>
        <v/>
      </c>
      <c r="B91" t="str">
        <f>table_0[[#This Row],[盤名]]</f>
        <v xml:space="preserve"> </v>
      </c>
      <c r="C91" s="57" t="s">
        <v>151</v>
      </c>
      <c r="D91" s="57" t="s">
        <v>151</v>
      </c>
      <c r="E91" s="57" t="s">
        <v>151</v>
      </c>
      <c r="F91" s="57" t="s">
        <v>151</v>
      </c>
      <c r="G91" s="57" t="s">
        <v>151</v>
      </c>
      <c r="H91" s="57" t="s">
        <v>151</v>
      </c>
      <c r="I91" s="5" t="s">
        <v>151</v>
      </c>
    </row>
    <row r="92" spans="1:9">
      <c r="A92" t="str">
        <f>table_0[[#This Row],[Index]]</f>
        <v/>
      </c>
      <c r="B92" t="str">
        <f>table_0[[#This Row],[盤名]]</f>
        <v xml:space="preserve"> </v>
      </c>
      <c r="C92" s="57" t="s">
        <v>151</v>
      </c>
      <c r="D92" s="57" t="s">
        <v>151</v>
      </c>
      <c r="E92" s="57" t="s">
        <v>151</v>
      </c>
      <c r="F92" s="57" t="s">
        <v>151</v>
      </c>
      <c r="G92" s="57" t="s">
        <v>151</v>
      </c>
      <c r="H92" s="57" t="s">
        <v>151</v>
      </c>
      <c r="I92" s="5" t="s">
        <v>151</v>
      </c>
    </row>
    <row r="93" spans="1:9">
      <c r="A93" t="str">
        <f>table_0[[#This Row],[Index]]</f>
        <v/>
      </c>
      <c r="B93" t="str">
        <f>table_0[[#This Row],[盤名]]</f>
        <v xml:space="preserve"> </v>
      </c>
      <c r="C93" s="57" t="s">
        <v>151</v>
      </c>
      <c r="D93" s="57" t="s">
        <v>151</v>
      </c>
      <c r="E93" s="57" t="s">
        <v>151</v>
      </c>
      <c r="F93" s="57" t="s">
        <v>151</v>
      </c>
      <c r="G93" s="57" t="s">
        <v>151</v>
      </c>
      <c r="H93" s="57" t="s">
        <v>151</v>
      </c>
      <c r="I93" s="5" t="s">
        <v>151</v>
      </c>
    </row>
    <row r="94" spans="1:9">
      <c r="A94" t="str">
        <f>table_0[[#This Row],[Index]]</f>
        <v/>
      </c>
      <c r="B94" t="str">
        <f>table_0[[#This Row],[盤名]]</f>
        <v xml:space="preserve"> </v>
      </c>
      <c r="C94" s="57" t="s">
        <v>151</v>
      </c>
      <c r="D94" s="57" t="s">
        <v>151</v>
      </c>
      <c r="E94" s="57" t="s">
        <v>151</v>
      </c>
      <c r="F94" s="57" t="s">
        <v>151</v>
      </c>
      <c r="G94" s="57" t="s">
        <v>151</v>
      </c>
      <c r="H94" s="57" t="s">
        <v>151</v>
      </c>
      <c r="I94" s="5" t="s">
        <v>151</v>
      </c>
    </row>
    <row r="95" spans="1:9">
      <c r="A95" t="str">
        <f>table_0[[#This Row],[Index]]</f>
        <v/>
      </c>
      <c r="B95" t="str">
        <f>table_0[[#This Row],[盤名]]</f>
        <v xml:space="preserve"> </v>
      </c>
      <c r="C95" s="57" t="s">
        <v>151</v>
      </c>
      <c r="D95" s="57" t="s">
        <v>151</v>
      </c>
      <c r="E95" s="57" t="s">
        <v>151</v>
      </c>
      <c r="F95" s="57" t="s">
        <v>151</v>
      </c>
      <c r="G95" s="57" t="s">
        <v>151</v>
      </c>
      <c r="H95" s="57" t="s">
        <v>151</v>
      </c>
      <c r="I95" s="5" t="s">
        <v>151</v>
      </c>
    </row>
    <row r="96" spans="1:9">
      <c r="A96" t="str">
        <f>table_0[[#This Row],[Index]]</f>
        <v/>
      </c>
      <c r="B96" t="str">
        <f>table_0[[#This Row],[盤名]]</f>
        <v xml:space="preserve"> </v>
      </c>
      <c r="C96" s="57" t="s">
        <v>151</v>
      </c>
      <c r="D96" s="57" t="s">
        <v>151</v>
      </c>
      <c r="E96" s="57" t="s">
        <v>151</v>
      </c>
      <c r="F96" s="57" t="s">
        <v>151</v>
      </c>
      <c r="G96" s="57" t="s">
        <v>151</v>
      </c>
      <c r="H96" s="57" t="s">
        <v>151</v>
      </c>
      <c r="I96" s="5" t="s">
        <v>151</v>
      </c>
    </row>
    <row r="97" spans="1:9">
      <c r="A97" t="str">
        <f>table_0[[#This Row],[Index]]</f>
        <v/>
      </c>
      <c r="B97" t="str">
        <f>table_0[[#This Row],[盤名]]</f>
        <v xml:space="preserve"> </v>
      </c>
      <c r="C97" s="57" t="s">
        <v>151</v>
      </c>
      <c r="D97" s="57" t="s">
        <v>151</v>
      </c>
      <c r="E97" s="57" t="s">
        <v>151</v>
      </c>
      <c r="F97" s="57" t="s">
        <v>151</v>
      </c>
      <c r="G97" s="57" t="s">
        <v>151</v>
      </c>
      <c r="H97" s="57" t="s">
        <v>151</v>
      </c>
      <c r="I97" s="5" t="s">
        <v>151</v>
      </c>
    </row>
    <row r="98" spans="1:9">
      <c r="A98" t="str">
        <f>table_0[[#This Row],[Index]]</f>
        <v/>
      </c>
      <c r="B98" t="str">
        <f>table_0[[#This Row],[盤名]]</f>
        <v xml:space="preserve"> </v>
      </c>
      <c r="C98" s="57" t="s">
        <v>151</v>
      </c>
      <c r="D98" s="57" t="s">
        <v>151</v>
      </c>
      <c r="E98" s="57" t="s">
        <v>151</v>
      </c>
      <c r="F98" s="57" t="s">
        <v>151</v>
      </c>
      <c r="G98" s="57" t="s">
        <v>151</v>
      </c>
      <c r="H98" s="57" t="s">
        <v>151</v>
      </c>
      <c r="I98" s="5" t="s">
        <v>151</v>
      </c>
    </row>
    <row r="99" spans="1:9">
      <c r="A99" t="str">
        <f>table_0[[#This Row],[Index]]</f>
        <v/>
      </c>
      <c r="B99" t="str">
        <f>table_0[[#This Row],[盤名]]</f>
        <v xml:space="preserve"> </v>
      </c>
      <c r="C99" s="57" t="s">
        <v>151</v>
      </c>
      <c r="D99" s="57" t="s">
        <v>151</v>
      </c>
      <c r="E99" s="57" t="s">
        <v>151</v>
      </c>
      <c r="F99" s="57" t="s">
        <v>151</v>
      </c>
      <c r="G99" s="57" t="s">
        <v>151</v>
      </c>
      <c r="H99" s="57" t="s">
        <v>151</v>
      </c>
      <c r="I99" s="5" t="s">
        <v>151</v>
      </c>
    </row>
    <row r="100" spans="1:9">
      <c r="A100" t="str">
        <f>table_0[[#This Row],[Index]]</f>
        <v/>
      </c>
      <c r="B100" t="str">
        <f>table_0[[#This Row],[盤名]]</f>
        <v xml:space="preserve"> </v>
      </c>
      <c r="C100" s="57" t="s">
        <v>151</v>
      </c>
      <c r="D100" s="57" t="s">
        <v>151</v>
      </c>
      <c r="E100" s="57" t="s">
        <v>151</v>
      </c>
      <c r="F100" s="57" t="s">
        <v>151</v>
      </c>
      <c r="G100" s="57" t="s">
        <v>151</v>
      </c>
      <c r="H100" s="57" t="s">
        <v>151</v>
      </c>
      <c r="I100" s="5" t="s">
        <v>151</v>
      </c>
    </row>
    <row r="101" spans="1:9">
      <c r="A101" t="str">
        <f>table_0[[#This Row],[Index]]</f>
        <v/>
      </c>
      <c r="B101" t="str">
        <f>table_0[[#This Row],[盤名]]</f>
        <v xml:space="preserve"> </v>
      </c>
      <c r="C101" s="57" t="s">
        <v>151</v>
      </c>
      <c r="D101" s="57" t="s">
        <v>151</v>
      </c>
      <c r="E101" s="57" t="s">
        <v>151</v>
      </c>
      <c r="F101" s="57" t="s">
        <v>151</v>
      </c>
      <c r="G101" s="57" t="s">
        <v>151</v>
      </c>
      <c r="H101" s="57" t="s">
        <v>151</v>
      </c>
      <c r="I101" s="5" t="s">
        <v>151</v>
      </c>
    </row>
    <row r="102" spans="1:9">
      <c r="A102" t="str">
        <f>table_0[[#This Row],[Index]]</f>
        <v/>
      </c>
      <c r="B102" t="str">
        <f>table_0[[#This Row],[盤名]]</f>
        <v xml:space="preserve"> </v>
      </c>
      <c r="C102" s="5" t="s">
        <v>151</v>
      </c>
      <c r="D102" s="5" t="s">
        <v>151</v>
      </c>
      <c r="E102" s="5" t="s">
        <v>151</v>
      </c>
      <c r="F102" s="5" t="s">
        <v>151</v>
      </c>
      <c r="G102" s="5" t="s">
        <v>151</v>
      </c>
      <c r="H102" s="5" t="s">
        <v>151</v>
      </c>
      <c r="I102" s="5" t="s">
        <v>151</v>
      </c>
    </row>
  </sheetData>
  <sheetProtection sheet="1" objects="1" scenarios="1"/>
  <protectedRanges>
    <protectedRange sqref="C3:I102" name="範圍1"/>
  </protectedRanges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>
    <tabColor rgb="FF00B0F0"/>
  </sheetPr>
  <dimension ref="A1:K102"/>
  <sheetViews>
    <sheetView zoomScaleNormal="100" workbookViewId="0">
      <selection activeCell="G3" sqref="G3:J3"/>
    </sheetView>
  </sheetViews>
  <sheetFormatPr defaultRowHeight="16.2"/>
  <cols>
    <col min="1" max="1" width="6.109375" customWidth="1"/>
    <col min="2" max="2" width="13.33203125" customWidth="1"/>
    <col min="3" max="6" width="13.6640625" style="5" customWidth="1"/>
    <col min="7" max="11" width="13.6640625" customWidth="1"/>
  </cols>
  <sheetData>
    <row r="1" spans="1:11" ht="61.5" customHeight="1">
      <c r="C1"/>
      <c r="D1"/>
      <c r="E1"/>
      <c r="F1"/>
      <c r="G1" s="3"/>
    </row>
    <row r="2" spans="1:11" ht="65.099999999999994" customHeight="1">
      <c r="A2" t="s">
        <v>0</v>
      </c>
      <c r="B2" t="s">
        <v>1</v>
      </c>
      <c r="C2" s="5" t="s">
        <v>117</v>
      </c>
      <c r="D2" s="5" t="s">
        <v>118</v>
      </c>
      <c r="E2" s="5" t="s">
        <v>119</v>
      </c>
      <c r="F2" s="5" t="s">
        <v>120</v>
      </c>
      <c r="G2" s="5" t="s">
        <v>231</v>
      </c>
      <c r="H2" s="5" t="s">
        <v>232</v>
      </c>
      <c r="I2" s="5" t="s">
        <v>233</v>
      </c>
      <c r="J2" s="5" t="s">
        <v>234</v>
      </c>
      <c r="K2" t="s">
        <v>147</v>
      </c>
    </row>
    <row r="3" spans="1:11">
      <c r="A3">
        <f>table_0[[#This Row],[Index]]</f>
        <v>1</v>
      </c>
      <c r="B3" t="str">
        <f>table_0[[#This Row],[盤名]]</f>
        <v>#2 MAIN</v>
      </c>
      <c r="D3" s="57"/>
      <c r="E3" s="57"/>
      <c r="F3" s="57"/>
      <c r="G3" s="5"/>
      <c r="H3" s="5" t="s">
        <v>151</v>
      </c>
      <c r="I3" s="5" t="s">
        <v>151</v>
      </c>
      <c r="J3" s="5" t="s">
        <v>151</v>
      </c>
      <c r="K3" s="5" t="s">
        <v>151</v>
      </c>
    </row>
    <row r="4" spans="1:11">
      <c r="A4">
        <f>table_0[[#This Row],[Index]]</f>
        <v>2</v>
      </c>
      <c r="B4" t="str">
        <f>table_0[[#This Row],[盤名]]</f>
        <v>SSTR</v>
      </c>
      <c r="G4" s="5"/>
      <c r="H4" s="5" t="s">
        <v>151</v>
      </c>
      <c r="I4" s="5" t="s">
        <v>151</v>
      </c>
      <c r="J4" s="5" t="s">
        <v>151</v>
      </c>
      <c r="K4" s="5" t="s">
        <v>151</v>
      </c>
    </row>
    <row r="5" spans="1:11">
      <c r="A5">
        <f>table_0[[#This Row],[Index]]</f>
        <v>3</v>
      </c>
      <c r="B5" t="str">
        <f>table_0[[#This Row],[盤名]]</f>
        <v>SC</v>
      </c>
      <c r="G5" s="5"/>
      <c r="H5" s="5" t="s">
        <v>151</v>
      </c>
      <c r="I5" s="5" t="s">
        <v>151</v>
      </c>
      <c r="J5" s="5" t="s">
        <v>151</v>
      </c>
      <c r="K5" s="5" t="s">
        <v>151</v>
      </c>
    </row>
    <row r="6" spans="1:11">
      <c r="A6">
        <f>table_0[[#This Row],[Index]]</f>
        <v>4</v>
      </c>
      <c r="B6" t="str">
        <f>table_0[[#This Row],[盤名]]</f>
        <v>TIE</v>
      </c>
      <c r="G6" s="5"/>
      <c r="H6" s="5" t="s">
        <v>151</v>
      </c>
      <c r="I6" s="5" t="s">
        <v>151</v>
      </c>
      <c r="J6" s="5" t="s">
        <v>151</v>
      </c>
      <c r="K6" s="5" t="s">
        <v>151</v>
      </c>
    </row>
    <row r="7" spans="1:11">
      <c r="A7">
        <f>table_0[[#This Row],[Index]]</f>
        <v>5</v>
      </c>
      <c r="B7" t="str">
        <f>table_0[[#This Row],[盤名]]</f>
        <v>SJ57</v>
      </c>
      <c r="G7" s="5"/>
      <c r="H7" s="5" t="s">
        <v>151</v>
      </c>
      <c r="I7" s="5" t="s">
        <v>151</v>
      </c>
      <c r="J7" s="5" t="s">
        <v>151</v>
      </c>
      <c r="K7" s="5" t="s">
        <v>151</v>
      </c>
    </row>
    <row r="8" spans="1:11">
      <c r="A8">
        <f>table_0[[#This Row],[Index]]</f>
        <v>6</v>
      </c>
      <c r="B8" t="str">
        <f>table_0[[#This Row],[盤名]]</f>
        <v>SJ58</v>
      </c>
      <c r="G8" s="5"/>
      <c r="H8" s="5" t="s">
        <v>151</v>
      </c>
      <c r="I8" s="5" t="s">
        <v>151</v>
      </c>
      <c r="J8" s="5" t="s">
        <v>151</v>
      </c>
      <c r="K8" s="5" t="s">
        <v>151</v>
      </c>
    </row>
    <row r="9" spans="1:11">
      <c r="A9">
        <f>table_0[[#This Row],[Index]]</f>
        <v>7</v>
      </c>
      <c r="B9" t="str">
        <f>table_0[[#This Row],[盤名]]</f>
        <v>SJ59</v>
      </c>
      <c r="G9" s="5"/>
      <c r="H9" s="5" t="s">
        <v>151</v>
      </c>
      <c r="I9" s="5" t="s">
        <v>151</v>
      </c>
      <c r="J9" s="5" t="s">
        <v>151</v>
      </c>
      <c r="K9" s="5" t="s">
        <v>151</v>
      </c>
    </row>
    <row r="10" spans="1:11">
      <c r="A10">
        <f>table_0[[#This Row],[Index]]</f>
        <v>8</v>
      </c>
      <c r="B10" t="str">
        <f>table_0[[#This Row],[盤名]]</f>
        <v>SJ60</v>
      </c>
      <c r="G10" s="5"/>
      <c r="H10" s="5" t="s">
        <v>151</v>
      </c>
      <c r="I10" s="5" t="s">
        <v>151</v>
      </c>
      <c r="J10" s="5" t="s">
        <v>151</v>
      </c>
      <c r="K10" s="5" t="s">
        <v>151</v>
      </c>
    </row>
    <row r="11" spans="1:11">
      <c r="A11">
        <f>table_0[[#This Row],[Index]]</f>
        <v>9</v>
      </c>
      <c r="B11" t="str">
        <f>table_0[[#This Row],[盤名]]</f>
        <v>SJ61</v>
      </c>
      <c r="G11" s="5"/>
      <c r="H11" s="5" t="s">
        <v>151</v>
      </c>
      <c r="I11" s="5" t="s">
        <v>151</v>
      </c>
      <c r="J11" s="5" t="s">
        <v>151</v>
      </c>
      <c r="K11" s="5" t="s">
        <v>151</v>
      </c>
    </row>
    <row r="12" spans="1:11">
      <c r="A12">
        <f>table_0[[#This Row],[Index]]</f>
        <v>10</v>
      </c>
      <c r="B12" t="str">
        <f>table_0[[#This Row],[盤名]]</f>
        <v>SJ62</v>
      </c>
      <c r="G12" s="5"/>
      <c r="H12" s="5" t="s">
        <v>151</v>
      </c>
      <c r="I12" s="5" t="s">
        <v>151</v>
      </c>
      <c r="J12" s="5" t="s">
        <v>151</v>
      </c>
      <c r="K12" s="5" t="s">
        <v>151</v>
      </c>
    </row>
    <row r="13" spans="1:11">
      <c r="A13">
        <f>table_0[[#This Row],[Index]]</f>
        <v>11</v>
      </c>
      <c r="B13" t="str">
        <f>table_0[[#This Row],[盤名]]</f>
        <v>PT</v>
      </c>
      <c r="G13" s="5"/>
      <c r="H13" s="5" t="s">
        <v>151</v>
      </c>
      <c r="I13" s="5" t="s">
        <v>151</v>
      </c>
      <c r="J13" s="5" t="s">
        <v>151</v>
      </c>
      <c r="K13" s="5" t="s">
        <v>151</v>
      </c>
    </row>
    <row r="14" spans="1:11">
      <c r="A14">
        <f>table_0[[#This Row],[Index]]</f>
        <v>12</v>
      </c>
      <c r="B14">
        <f>table_0[[#This Row],[盤名]]</f>
        <v>0</v>
      </c>
      <c r="G14" s="5"/>
      <c r="H14" s="5" t="s">
        <v>151</v>
      </c>
      <c r="I14" s="5" t="s">
        <v>151</v>
      </c>
      <c r="J14" s="5" t="s">
        <v>151</v>
      </c>
      <c r="K14" s="5" t="s">
        <v>151</v>
      </c>
    </row>
    <row r="15" spans="1:11">
      <c r="A15" t="str">
        <f>table_0[[#This Row],[Index]]</f>
        <v/>
      </c>
      <c r="B15">
        <f>table_0[[#This Row],[盤名]]</f>
        <v>0</v>
      </c>
      <c r="G15" s="5"/>
      <c r="H15" s="5" t="s">
        <v>151</v>
      </c>
      <c r="I15" s="5" t="s">
        <v>151</v>
      </c>
      <c r="J15" s="5" t="s">
        <v>151</v>
      </c>
      <c r="K15" s="5" t="s">
        <v>151</v>
      </c>
    </row>
    <row r="16" spans="1:11">
      <c r="A16" t="str">
        <f>table_0[[#This Row],[Index]]</f>
        <v/>
      </c>
      <c r="B16">
        <f>table_0[[#This Row],[盤名]]</f>
        <v>0</v>
      </c>
      <c r="G16" s="5"/>
      <c r="H16" s="5" t="s">
        <v>151</v>
      </c>
      <c r="I16" s="5" t="s">
        <v>151</v>
      </c>
      <c r="J16" s="5" t="s">
        <v>151</v>
      </c>
      <c r="K16" s="5" t="s">
        <v>151</v>
      </c>
    </row>
    <row r="17" spans="1:11">
      <c r="A17" t="str">
        <f>table_0[[#This Row],[Index]]</f>
        <v/>
      </c>
      <c r="B17">
        <f>table_0[[#This Row],[盤名]]</f>
        <v>0</v>
      </c>
      <c r="G17" s="5"/>
      <c r="H17" s="5" t="s">
        <v>151</v>
      </c>
      <c r="I17" s="5" t="s">
        <v>151</v>
      </c>
      <c r="J17" s="5" t="s">
        <v>151</v>
      </c>
      <c r="K17" s="5" t="s">
        <v>151</v>
      </c>
    </row>
    <row r="18" spans="1:11">
      <c r="A18" t="str">
        <f>table_0[[#This Row],[Index]]</f>
        <v/>
      </c>
      <c r="B18">
        <f>table_0[[#This Row],[盤名]]</f>
        <v>0</v>
      </c>
      <c r="G18" s="5"/>
      <c r="H18" s="5" t="s">
        <v>151</v>
      </c>
      <c r="I18" s="5" t="s">
        <v>151</v>
      </c>
      <c r="J18" s="5" t="s">
        <v>151</v>
      </c>
      <c r="K18" s="5" t="s">
        <v>151</v>
      </c>
    </row>
    <row r="19" spans="1:11">
      <c r="A19" t="str">
        <f>table_0[[#This Row],[Index]]</f>
        <v/>
      </c>
      <c r="B19">
        <f>table_0[[#This Row],[盤名]]</f>
        <v>0</v>
      </c>
      <c r="G19" s="5"/>
      <c r="H19" s="5" t="s">
        <v>151</v>
      </c>
      <c r="I19" s="5" t="s">
        <v>151</v>
      </c>
      <c r="J19" s="5" t="s">
        <v>151</v>
      </c>
      <c r="K19" s="5" t="s">
        <v>151</v>
      </c>
    </row>
    <row r="20" spans="1:11">
      <c r="A20" t="str">
        <f>table_0[[#This Row],[Index]]</f>
        <v/>
      </c>
      <c r="B20">
        <f>table_0[[#This Row],[盤名]]</f>
        <v>0</v>
      </c>
      <c r="G20" s="5"/>
      <c r="H20" s="5" t="s">
        <v>151</v>
      </c>
      <c r="I20" s="5" t="s">
        <v>151</v>
      </c>
      <c r="J20" s="5" t="s">
        <v>151</v>
      </c>
      <c r="K20" s="5" t="s">
        <v>151</v>
      </c>
    </row>
    <row r="21" spans="1:11">
      <c r="A21" t="str">
        <f>table_0[[#This Row],[Index]]</f>
        <v/>
      </c>
      <c r="B21">
        <f>table_0[[#This Row],[盤名]]</f>
        <v>0</v>
      </c>
      <c r="G21" s="5"/>
      <c r="H21" s="5" t="s">
        <v>151</v>
      </c>
      <c r="I21" s="5" t="s">
        <v>151</v>
      </c>
      <c r="J21" s="5" t="s">
        <v>151</v>
      </c>
      <c r="K21" s="5" t="s">
        <v>151</v>
      </c>
    </row>
    <row r="22" spans="1:11">
      <c r="A22" t="str">
        <f>table_0[[#This Row],[Index]]</f>
        <v/>
      </c>
      <c r="B22">
        <f>table_0[[#This Row],[盤名]]</f>
        <v>0</v>
      </c>
      <c r="G22" s="5"/>
      <c r="H22" s="5" t="s">
        <v>151</v>
      </c>
      <c r="I22" s="5" t="s">
        <v>151</v>
      </c>
      <c r="J22" s="5" t="s">
        <v>151</v>
      </c>
      <c r="K22" s="5" t="s">
        <v>151</v>
      </c>
    </row>
    <row r="23" spans="1:11">
      <c r="A23" t="str">
        <f>table_0[[#This Row],[Index]]</f>
        <v/>
      </c>
      <c r="B23">
        <f>table_0[[#This Row],[盤名]]</f>
        <v>0</v>
      </c>
      <c r="G23" s="5"/>
      <c r="H23" s="5" t="s">
        <v>151</v>
      </c>
      <c r="I23" s="5" t="s">
        <v>151</v>
      </c>
      <c r="J23" s="5" t="s">
        <v>151</v>
      </c>
      <c r="K23" s="5" t="s">
        <v>151</v>
      </c>
    </row>
    <row r="24" spans="1:11">
      <c r="A24" t="str">
        <f>table_0[[#This Row],[Index]]</f>
        <v/>
      </c>
      <c r="B24">
        <f>table_0[[#This Row],[盤名]]</f>
        <v>0</v>
      </c>
      <c r="G24" s="5"/>
      <c r="H24" s="5" t="s">
        <v>151</v>
      </c>
      <c r="I24" s="5" t="s">
        <v>151</v>
      </c>
      <c r="J24" s="5" t="s">
        <v>151</v>
      </c>
      <c r="K24" s="5" t="s">
        <v>151</v>
      </c>
    </row>
    <row r="25" spans="1:11">
      <c r="A25" t="str">
        <f>table_0[[#This Row],[Index]]</f>
        <v/>
      </c>
      <c r="B25">
        <f>table_0[[#This Row],[盤名]]</f>
        <v>0</v>
      </c>
      <c r="G25" s="5"/>
      <c r="H25" s="5" t="s">
        <v>151</v>
      </c>
      <c r="I25" s="5" t="s">
        <v>151</v>
      </c>
      <c r="J25" s="5" t="s">
        <v>151</v>
      </c>
      <c r="K25" s="5" t="s">
        <v>151</v>
      </c>
    </row>
    <row r="26" spans="1:11">
      <c r="A26" t="str">
        <f>table_0[[#This Row],[Index]]</f>
        <v/>
      </c>
      <c r="B26">
        <f>table_0[[#This Row],[盤名]]</f>
        <v>0</v>
      </c>
      <c r="G26" s="5"/>
      <c r="H26" s="5" t="s">
        <v>151</v>
      </c>
      <c r="I26" s="5" t="s">
        <v>151</v>
      </c>
      <c r="J26" s="5" t="s">
        <v>151</v>
      </c>
      <c r="K26" s="5" t="s">
        <v>151</v>
      </c>
    </row>
    <row r="27" spans="1:11">
      <c r="A27" t="str">
        <f>table_0[[#This Row],[Index]]</f>
        <v/>
      </c>
      <c r="B27" t="str">
        <f>table_0[[#This Row],[盤名]]</f>
        <v xml:space="preserve"> </v>
      </c>
      <c r="C27" s="5" t="s">
        <v>151</v>
      </c>
      <c r="D27" s="5" t="s">
        <v>151</v>
      </c>
      <c r="E27" s="5" t="s">
        <v>151</v>
      </c>
      <c r="F27" s="5" t="s">
        <v>151</v>
      </c>
      <c r="G27" s="5" t="s">
        <v>151</v>
      </c>
      <c r="H27" s="5" t="s">
        <v>151</v>
      </c>
      <c r="I27" s="5" t="s">
        <v>151</v>
      </c>
      <c r="J27" s="5" t="s">
        <v>151</v>
      </c>
      <c r="K27" s="5" t="s">
        <v>151</v>
      </c>
    </row>
    <row r="28" spans="1:11">
      <c r="A28" t="str">
        <f>table_0[[#This Row],[Index]]</f>
        <v/>
      </c>
      <c r="B28" t="str">
        <f>table_0[[#This Row],[盤名]]</f>
        <v xml:space="preserve"> </v>
      </c>
      <c r="C28" s="5" t="s">
        <v>151</v>
      </c>
      <c r="D28" s="5" t="s">
        <v>151</v>
      </c>
      <c r="E28" s="5" t="s">
        <v>151</v>
      </c>
      <c r="F28" s="5" t="s">
        <v>151</v>
      </c>
      <c r="G28" s="5" t="s">
        <v>151</v>
      </c>
      <c r="H28" s="5" t="s">
        <v>151</v>
      </c>
      <c r="I28" s="5" t="s">
        <v>151</v>
      </c>
      <c r="J28" s="5" t="s">
        <v>151</v>
      </c>
      <c r="K28" s="5" t="s">
        <v>151</v>
      </c>
    </row>
    <row r="29" spans="1:11">
      <c r="A29" t="str">
        <f>table_0[[#This Row],[Index]]</f>
        <v/>
      </c>
      <c r="B29" t="str">
        <f>table_0[[#This Row],[盤名]]</f>
        <v xml:space="preserve"> </v>
      </c>
      <c r="C29" s="5" t="s">
        <v>151</v>
      </c>
      <c r="D29" s="5" t="s">
        <v>151</v>
      </c>
      <c r="E29" s="5" t="s">
        <v>151</v>
      </c>
      <c r="F29" s="5" t="s">
        <v>151</v>
      </c>
      <c r="G29" s="5" t="s">
        <v>151</v>
      </c>
      <c r="H29" s="5" t="s">
        <v>151</v>
      </c>
      <c r="I29" s="5" t="s">
        <v>151</v>
      </c>
      <c r="J29" s="5" t="s">
        <v>151</v>
      </c>
      <c r="K29" s="5" t="s">
        <v>151</v>
      </c>
    </row>
    <row r="30" spans="1:11">
      <c r="A30" t="str">
        <f>table_0[[#This Row],[Index]]</f>
        <v/>
      </c>
      <c r="B30" t="str">
        <f>table_0[[#This Row],[盤名]]</f>
        <v xml:space="preserve"> </v>
      </c>
      <c r="C30" s="5" t="s">
        <v>151</v>
      </c>
      <c r="D30" s="5" t="s">
        <v>151</v>
      </c>
      <c r="E30" s="5" t="s">
        <v>151</v>
      </c>
      <c r="F30" s="5" t="s">
        <v>151</v>
      </c>
      <c r="G30" s="5" t="s">
        <v>151</v>
      </c>
      <c r="H30" s="5" t="s">
        <v>151</v>
      </c>
      <c r="I30" s="5" t="s">
        <v>151</v>
      </c>
      <c r="J30" s="5" t="s">
        <v>151</v>
      </c>
      <c r="K30" s="5" t="s">
        <v>151</v>
      </c>
    </row>
    <row r="31" spans="1:11">
      <c r="A31" t="str">
        <f>table_0[[#This Row],[Index]]</f>
        <v/>
      </c>
      <c r="B31" t="str">
        <f>table_0[[#This Row],[盤名]]</f>
        <v xml:space="preserve"> </v>
      </c>
      <c r="C31" s="5" t="s">
        <v>151</v>
      </c>
      <c r="D31" s="5" t="s">
        <v>151</v>
      </c>
      <c r="E31" s="5" t="s">
        <v>151</v>
      </c>
      <c r="F31" s="5" t="s">
        <v>151</v>
      </c>
      <c r="G31" s="5" t="s">
        <v>151</v>
      </c>
      <c r="H31" s="5" t="s">
        <v>151</v>
      </c>
      <c r="I31" s="5" t="s">
        <v>151</v>
      </c>
      <c r="J31" s="5" t="s">
        <v>151</v>
      </c>
      <c r="K31" s="5" t="s">
        <v>151</v>
      </c>
    </row>
    <row r="32" spans="1:11">
      <c r="A32" t="str">
        <f>table_0[[#This Row],[Index]]</f>
        <v/>
      </c>
      <c r="B32" t="str">
        <f>table_0[[#This Row],[盤名]]</f>
        <v xml:space="preserve"> </v>
      </c>
      <c r="C32" s="5" t="s">
        <v>151</v>
      </c>
      <c r="D32" s="5" t="s">
        <v>151</v>
      </c>
      <c r="E32" s="5" t="s">
        <v>151</v>
      </c>
      <c r="F32" s="5" t="s">
        <v>151</v>
      </c>
      <c r="G32" s="5" t="s">
        <v>151</v>
      </c>
      <c r="H32" s="5" t="s">
        <v>151</v>
      </c>
      <c r="I32" s="5" t="s">
        <v>151</v>
      </c>
      <c r="J32" s="5" t="s">
        <v>151</v>
      </c>
      <c r="K32" s="5" t="s">
        <v>151</v>
      </c>
    </row>
    <row r="33" spans="1:11">
      <c r="A33" t="str">
        <f>table_0[[#This Row],[Index]]</f>
        <v/>
      </c>
      <c r="B33" t="str">
        <f>table_0[[#This Row],[盤名]]</f>
        <v xml:space="preserve"> </v>
      </c>
      <c r="C33" s="5" t="s">
        <v>151</v>
      </c>
      <c r="D33" s="5" t="s">
        <v>151</v>
      </c>
      <c r="E33" s="5" t="s">
        <v>151</v>
      </c>
      <c r="F33" s="5" t="s">
        <v>151</v>
      </c>
      <c r="G33" s="5" t="s">
        <v>151</v>
      </c>
      <c r="H33" s="5" t="s">
        <v>151</v>
      </c>
      <c r="I33" s="5" t="s">
        <v>151</v>
      </c>
      <c r="J33" s="5" t="s">
        <v>151</v>
      </c>
      <c r="K33" s="5" t="s">
        <v>151</v>
      </c>
    </row>
    <row r="34" spans="1:11">
      <c r="A34" t="str">
        <f>table_0[[#This Row],[Index]]</f>
        <v/>
      </c>
      <c r="B34" t="str">
        <f>table_0[[#This Row],[盤名]]</f>
        <v xml:space="preserve"> </v>
      </c>
      <c r="C34" s="5" t="s">
        <v>151</v>
      </c>
      <c r="D34" s="5" t="s">
        <v>151</v>
      </c>
      <c r="E34" s="5" t="s">
        <v>151</v>
      </c>
      <c r="F34" s="5" t="s">
        <v>151</v>
      </c>
      <c r="G34" s="5" t="s">
        <v>151</v>
      </c>
      <c r="H34" s="5" t="s">
        <v>151</v>
      </c>
      <c r="I34" s="5" t="s">
        <v>151</v>
      </c>
      <c r="J34" s="5" t="s">
        <v>151</v>
      </c>
      <c r="K34" s="5" t="s">
        <v>151</v>
      </c>
    </row>
    <row r="35" spans="1:11">
      <c r="A35" t="str">
        <f>table_0[[#This Row],[Index]]</f>
        <v/>
      </c>
      <c r="B35" t="str">
        <f>table_0[[#This Row],[盤名]]</f>
        <v xml:space="preserve"> </v>
      </c>
      <c r="C35" s="5" t="s">
        <v>151</v>
      </c>
      <c r="D35" s="5" t="s">
        <v>151</v>
      </c>
      <c r="E35" s="5" t="s">
        <v>151</v>
      </c>
      <c r="F35" s="5" t="s">
        <v>151</v>
      </c>
      <c r="G35" s="5" t="s">
        <v>151</v>
      </c>
      <c r="H35" s="5" t="s">
        <v>151</v>
      </c>
      <c r="I35" s="5" t="s">
        <v>151</v>
      </c>
      <c r="J35" s="5" t="s">
        <v>151</v>
      </c>
      <c r="K35" s="5" t="s">
        <v>151</v>
      </c>
    </row>
    <row r="36" spans="1:11">
      <c r="A36" t="str">
        <f>table_0[[#This Row],[Index]]</f>
        <v/>
      </c>
      <c r="B36" t="str">
        <f>table_0[[#This Row],[盤名]]</f>
        <v xml:space="preserve"> </v>
      </c>
      <c r="C36" s="5" t="s">
        <v>151</v>
      </c>
      <c r="D36" s="5" t="s">
        <v>151</v>
      </c>
      <c r="E36" s="5" t="s">
        <v>151</v>
      </c>
      <c r="F36" s="5" t="s">
        <v>151</v>
      </c>
      <c r="G36" s="5" t="s">
        <v>151</v>
      </c>
      <c r="H36" s="5" t="s">
        <v>151</v>
      </c>
      <c r="I36" s="5" t="s">
        <v>151</v>
      </c>
      <c r="J36" s="5" t="s">
        <v>151</v>
      </c>
      <c r="K36" s="5" t="s">
        <v>151</v>
      </c>
    </row>
    <row r="37" spans="1:11">
      <c r="A37" t="str">
        <f>table_0[[#This Row],[Index]]</f>
        <v/>
      </c>
      <c r="B37" t="str">
        <f>table_0[[#This Row],[盤名]]</f>
        <v xml:space="preserve"> </v>
      </c>
      <c r="C37" s="5" t="s">
        <v>151</v>
      </c>
      <c r="D37" s="5" t="s">
        <v>151</v>
      </c>
      <c r="E37" s="5" t="s">
        <v>151</v>
      </c>
      <c r="F37" s="5" t="s">
        <v>151</v>
      </c>
      <c r="G37" s="5" t="s">
        <v>151</v>
      </c>
      <c r="H37" s="5" t="s">
        <v>151</v>
      </c>
      <c r="I37" s="5" t="s">
        <v>151</v>
      </c>
      <c r="J37" s="5" t="s">
        <v>151</v>
      </c>
      <c r="K37" s="5" t="s">
        <v>151</v>
      </c>
    </row>
    <row r="38" spans="1:11">
      <c r="A38" t="str">
        <f>table_0[[#This Row],[Index]]</f>
        <v/>
      </c>
      <c r="B38" t="str">
        <f>table_0[[#This Row],[盤名]]</f>
        <v xml:space="preserve"> </v>
      </c>
      <c r="C38" s="5" t="s">
        <v>151</v>
      </c>
      <c r="D38" s="5" t="s">
        <v>151</v>
      </c>
      <c r="E38" s="5" t="s">
        <v>151</v>
      </c>
      <c r="F38" s="5" t="s">
        <v>151</v>
      </c>
      <c r="G38" s="5" t="s">
        <v>151</v>
      </c>
      <c r="H38" s="5" t="s">
        <v>151</v>
      </c>
      <c r="I38" s="5" t="s">
        <v>151</v>
      </c>
      <c r="J38" s="5" t="s">
        <v>151</v>
      </c>
      <c r="K38" s="5" t="s">
        <v>151</v>
      </c>
    </row>
    <row r="39" spans="1:11">
      <c r="A39" t="str">
        <f>table_0[[#This Row],[Index]]</f>
        <v/>
      </c>
      <c r="B39" t="str">
        <f>table_0[[#This Row],[盤名]]</f>
        <v xml:space="preserve"> </v>
      </c>
      <c r="C39" s="5" t="s">
        <v>151</v>
      </c>
      <c r="D39" s="5" t="s">
        <v>151</v>
      </c>
      <c r="E39" s="5" t="s">
        <v>151</v>
      </c>
      <c r="F39" s="5" t="s">
        <v>151</v>
      </c>
      <c r="G39" s="5" t="s">
        <v>151</v>
      </c>
      <c r="H39" s="5" t="s">
        <v>151</v>
      </c>
      <c r="I39" s="5" t="s">
        <v>151</v>
      </c>
      <c r="J39" s="5" t="s">
        <v>151</v>
      </c>
      <c r="K39" s="5" t="s">
        <v>151</v>
      </c>
    </row>
    <row r="40" spans="1:11">
      <c r="A40" t="str">
        <f>table_0[[#This Row],[Index]]</f>
        <v/>
      </c>
      <c r="B40" t="str">
        <f>table_0[[#This Row],[盤名]]</f>
        <v xml:space="preserve"> </v>
      </c>
      <c r="C40" s="5" t="s">
        <v>151</v>
      </c>
      <c r="D40" s="5" t="s">
        <v>151</v>
      </c>
      <c r="E40" s="5" t="s">
        <v>151</v>
      </c>
      <c r="F40" s="5" t="s">
        <v>151</v>
      </c>
      <c r="G40" s="5" t="s">
        <v>151</v>
      </c>
      <c r="H40" s="5" t="s">
        <v>151</v>
      </c>
      <c r="I40" s="5" t="s">
        <v>151</v>
      </c>
      <c r="J40" s="5" t="s">
        <v>151</v>
      </c>
      <c r="K40" s="5" t="s">
        <v>151</v>
      </c>
    </row>
    <row r="41" spans="1:11">
      <c r="A41" t="str">
        <f>table_0[[#This Row],[Index]]</f>
        <v/>
      </c>
      <c r="B41" t="str">
        <f>table_0[[#This Row],[盤名]]</f>
        <v xml:space="preserve"> </v>
      </c>
      <c r="C41" s="5" t="s">
        <v>151</v>
      </c>
      <c r="D41" s="5" t="s">
        <v>151</v>
      </c>
      <c r="E41" s="5" t="s">
        <v>151</v>
      </c>
      <c r="F41" s="5" t="s">
        <v>151</v>
      </c>
      <c r="G41" s="5" t="s">
        <v>151</v>
      </c>
      <c r="H41" s="5" t="s">
        <v>151</v>
      </c>
      <c r="I41" s="5" t="s">
        <v>151</v>
      </c>
      <c r="J41" s="5" t="s">
        <v>151</v>
      </c>
      <c r="K41" s="5" t="s">
        <v>151</v>
      </c>
    </row>
    <row r="42" spans="1:11">
      <c r="A42" t="str">
        <f>table_0[[#This Row],[Index]]</f>
        <v/>
      </c>
      <c r="B42" t="str">
        <f>table_0[[#This Row],[盤名]]</f>
        <v xml:space="preserve"> </v>
      </c>
      <c r="C42" s="5" t="s">
        <v>151</v>
      </c>
      <c r="D42" s="5" t="s">
        <v>151</v>
      </c>
      <c r="E42" s="5" t="s">
        <v>151</v>
      </c>
      <c r="F42" s="5" t="s">
        <v>151</v>
      </c>
      <c r="G42" s="5" t="s">
        <v>151</v>
      </c>
      <c r="H42" s="5" t="s">
        <v>151</v>
      </c>
      <c r="I42" s="5" t="s">
        <v>151</v>
      </c>
      <c r="J42" s="5" t="s">
        <v>151</v>
      </c>
      <c r="K42" s="5" t="s">
        <v>151</v>
      </c>
    </row>
    <row r="43" spans="1:11">
      <c r="A43" t="str">
        <f>table_0[[#This Row],[Index]]</f>
        <v/>
      </c>
      <c r="B43" t="str">
        <f>table_0[[#This Row],[盤名]]</f>
        <v xml:space="preserve"> </v>
      </c>
      <c r="C43" s="5" t="s">
        <v>151</v>
      </c>
      <c r="D43" s="5" t="s">
        <v>151</v>
      </c>
      <c r="E43" s="5" t="s">
        <v>151</v>
      </c>
      <c r="F43" s="5" t="s">
        <v>151</v>
      </c>
      <c r="G43" s="5" t="s">
        <v>151</v>
      </c>
      <c r="H43" s="5" t="s">
        <v>151</v>
      </c>
      <c r="I43" s="5" t="s">
        <v>151</v>
      </c>
      <c r="J43" s="5" t="s">
        <v>151</v>
      </c>
      <c r="K43" s="5" t="s">
        <v>151</v>
      </c>
    </row>
    <row r="44" spans="1:11">
      <c r="A44" t="str">
        <f>table_0[[#This Row],[Index]]</f>
        <v/>
      </c>
      <c r="B44" t="str">
        <f>table_0[[#This Row],[盤名]]</f>
        <v xml:space="preserve"> </v>
      </c>
      <c r="C44" s="5" t="s">
        <v>151</v>
      </c>
      <c r="D44" s="5" t="s">
        <v>151</v>
      </c>
      <c r="E44" s="5" t="s">
        <v>151</v>
      </c>
      <c r="F44" s="5" t="s">
        <v>151</v>
      </c>
      <c r="G44" s="5" t="s">
        <v>151</v>
      </c>
      <c r="H44" s="5" t="s">
        <v>151</v>
      </c>
      <c r="I44" s="5" t="s">
        <v>151</v>
      </c>
      <c r="J44" s="5" t="s">
        <v>151</v>
      </c>
      <c r="K44" s="5" t="s">
        <v>151</v>
      </c>
    </row>
    <row r="45" spans="1:11">
      <c r="A45" t="str">
        <f>table_0[[#This Row],[Index]]</f>
        <v/>
      </c>
      <c r="B45" t="str">
        <f>table_0[[#This Row],[盤名]]</f>
        <v xml:space="preserve"> </v>
      </c>
      <c r="C45" s="5" t="s">
        <v>151</v>
      </c>
      <c r="D45" s="5" t="s">
        <v>151</v>
      </c>
      <c r="E45" s="5" t="s">
        <v>151</v>
      </c>
      <c r="F45" s="5" t="s">
        <v>151</v>
      </c>
      <c r="G45" s="5" t="s">
        <v>151</v>
      </c>
      <c r="H45" s="5" t="s">
        <v>151</v>
      </c>
      <c r="I45" s="5" t="s">
        <v>151</v>
      </c>
      <c r="J45" s="5" t="s">
        <v>151</v>
      </c>
      <c r="K45" s="5" t="s">
        <v>151</v>
      </c>
    </row>
    <row r="46" spans="1:11">
      <c r="A46" t="str">
        <f>table_0[[#This Row],[Index]]</f>
        <v/>
      </c>
      <c r="B46" t="str">
        <f>table_0[[#This Row],[盤名]]</f>
        <v xml:space="preserve"> </v>
      </c>
      <c r="C46" s="5" t="s">
        <v>151</v>
      </c>
      <c r="D46" s="5" t="s">
        <v>151</v>
      </c>
      <c r="E46" s="5" t="s">
        <v>151</v>
      </c>
      <c r="F46" s="5" t="s">
        <v>151</v>
      </c>
      <c r="G46" s="5" t="s">
        <v>151</v>
      </c>
      <c r="H46" s="5" t="s">
        <v>151</v>
      </c>
      <c r="I46" s="5" t="s">
        <v>151</v>
      </c>
      <c r="J46" s="5" t="s">
        <v>151</v>
      </c>
      <c r="K46" s="5" t="s">
        <v>151</v>
      </c>
    </row>
    <row r="47" spans="1:11">
      <c r="A47" t="str">
        <f>table_0[[#This Row],[Index]]</f>
        <v/>
      </c>
      <c r="B47" t="str">
        <f>table_0[[#This Row],[盤名]]</f>
        <v xml:space="preserve"> </v>
      </c>
      <c r="C47" s="5" t="s">
        <v>151</v>
      </c>
      <c r="D47" s="5" t="s">
        <v>151</v>
      </c>
      <c r="E47" s="5" t="s">
        <v>151</v>
      </c>
      <c r="F47" s="5" t="s">
        <v>151</v>
      </c>
      <c r="G47" s="5" t="s">
        <v>151</v>
      </c>
      <c r="H47" s="5" t="s">
        <v>151</v>
      </c>
      <c r="I47" s="5" t="s">
        <v>151</v>
      </c>
      <c r="J47" s="5" t="s">
        <v>151</v>
      </c>
      <c r="K47" s="5" t="s">
        <v>151</v>
      </c>
    </row>
    <row r="48" spans="1:11">
      <c r="A48" t="str">
        <f>table_0[[#This Row],[Index]]</f>
        <v/>
      </c>
      <c r="B48" t="str">
        <f>table_0[[#This Row],[盤名]]</f>
        <v xml:space="preserve"> </v>
      </c>
      <c r="C48" s="5" t="s">
        <v>151</v>
      </c>
      <c r="D48" s="5" t="s">
        <v>151</v>
      </c>
      <c r="E48" s="5" t="s">
        <v>151</v>
      </c>
      <c r="F48" s="5" t="s">
        <v>151</v>
      </c>
      <c r="G48" s="5" t="s">
        <v>151</v>
      </c>
      <c r="H48" s="5" t="s">
        <v>151</v>
      </c>
      <c r="I48" s="5" t="s">
        <v>151</v>
      </c>
      <c r="J48" s="5" t="s">
        <v>151</v>
      </c>
      <c r="K48" s="5" t="s">
        <v>151</v>
      </c>
    </row>
    <row r="49" spans="1:11">
      <c r="A49" t="str">
        <f>table_0[[#This Row],[Index]]</f>
        <v/>
      </c>
      <c r="B49" t="str">
        <f>table_0[[#This Row],[盤名]]</f>
        <v xml:space="preserve"> </v>
      </c>
      <c r="C49" s="5" t="s">
        <v>151</v>
      </c>
      <c r="D49" s="5" t="s">
        <v>151</v>
      </c>
      <c r="E49" s="5" t="s">
        <v>151</v>
      </c>
      <c r="F49" s="5" t="s">
        <v>151</v>
      </c>
      <c r="G49" s="5" t="s">
        <v>151</v>
      </c>
      <c r="H49" s="5" t="s">
        <v>151</v>
      </c>
      <c r="I49" s="5" t="s">
        <v>151</v>
      </c>
      <c r="J49" s="5" t="s">
        <v>151</v>
      </c>
      <c r="K49" s="5" t="s">
        <v>151</v>
      </c>
    </row>
    <row r="50" spans="1:11">
      <c r="A50" t="str">
        <f>table_0[[#This Row],[Index]]</f>
        <v/>
      </c>
      <c r="B50" t="str">
        <f>table_0[[#This Row],[盤名]]</f>
        <v xml:space="preserve"> </v>
      </c>
      <c r="C50" s="5" t="s">
        <v>151</v>
      </c>
      <c r="D50" s="5" t="s">
        <v>151</v>
      </c>
      <c r="E50" s="5" t="s">
        <v>151</v>
      </c>
      <c r="F50" s="5" t="s">
        <v>151</v>
      </c>
      <c r="G50" s="5" t="s">
        <v>151</v>
      </c>
      <c r="H50" s="5" t="s">
        <v>151</v>
      </c>
      <c r="I50" s="5" t="s">
        <v>151</v>
      </c>
      <c r="J50" s="5" t="s">
        <v>151</v>
      </c>
      <c r="K50" s="5" t="s">
        <v>151</v>
      </c>
    </row>
    <row r="51" spans="1:11">
      <c r="A51" t="str">
        <f>table_0[[#This Row],[Index]]</f>
        <v/>
      </c>
      <c r="B51" t="str">
        <f>table_0[[#This Row],[盤名]]</f>
        <v xml:space="preserve"> </v>
      </c>
      <c r="C51" s="5" t="s">
        <v>151</v>
      </c>
      <c r="D51" s="5" t="s">
        <v>151</v>
      </c>
      <c r="E51" s="5" t="s">
        <v>151</v>
      </c>
      <c r="F51" s="5" t="s">
        <v>151</v>
      </c>
      <c r="G51" s="5" t="s">
        <v>151</v>
      </c>
      <c r="H51" s="5" t="s">
        <v>151</v>
      </c>
      <c r="I51" s="5" t="s">
        <v>151</v>
      </c>
      <c r="J51" s="5" t="s">
        <v>151</v>
      </c>
      <c r="K51" s="5" t="s">
        <v>151</v>
      </c>
    </row>
    <row r="52" spans="1:11">
      <c r="A52" t="str">
        <f>table_0[[#This Row],[Index]]</f>
        <v/>
      </c>
      <c r="B52" t="str">
        <f>table_0[[#This Row],[盤名]]</f>
        <v xml:space="preserve"> </v>
      </c>
      <c r="C52" s="5" t="s">
        <v>151</v>
      </c>
      <c r="D52" s="5" t="s">
        <v>151</v>
      </c>
      <c r="E52" s="5" t="s">
        <v>151</v>
      </c>
      <c r="F52" s="5" t="s">
        <v>151</v>
      </c>
      <c r="G52" s="5" t="s">
        <v>151</v>
      </c>
      <c r="H52" s="5" t="s">
        <v>151</v>
      </c>
      <c r="I52" s="5" t="s">
        <v>151</v>
      </c>
      <c r="J52" s="5" t="s">
        <v>151</v>
      </c>
      <c r="K52" s="5" t="s">
        <v>151</v>
      </c>
    </row>
    <row r="53" spans="1:11">
      <c r="A53" t="str">
        <f>table_0[[#This Row],[Index]]</f>
        <v/>
      </c>
      <c r="B53" t="str">
        <f>table_0[[#This Row],[盤名]]</f>
        <v xml:space="preserve"> </v>
      </c>
      <c r="C53" s="5" t="s">
        <v>151</v>
      </c>
      <c r="D53" s="5" t="s">
        <v>151</v>
      </c>
      <c r="E53" s="5" t="s">
        <v>151</v>
      </c>
      <c r="F53" s="5" t="s">
        <v>151</v>
      </c>
      <c r="G53" s="5" t="s">
        <v>151</v>
      </c>
      <c r="H53" s="5" t="s">
        <v>151</v>
      </c>
      <c r="I53" s="5" t="s">
        <v>151</v>
      </c>
      <c r="J53" s="5" t="s">
        <v>151</v>
      </c>
      <c r="K53" s="5" t="s">
        <v>151</v>
      </c>
    </row>
    <row r="54" spans="1:11">
      <c r="A54" t="str">
        <f>table_0[[#This Row],[Index]]</f>
        <v/>
      </c>
      <c r="B54" t="str">
        <f>table_0[[#This Row],[盤名]]</f>
        <v xml:space="preserve"> </v>
      </c>
      <c r="C54" s="5" t="s">
        <v>151</v>
      </c>
      <c r="D54" s="5" t="s">
        <v>151</v>
      </c>
      <c r="E54" s="5" t="s">
        <v>151</v>
      </c>
      <c r="F54" s="5" t="s">
        <v>151</v>
      </c>
      <c r="G54" s="5" t="s">
        <v>151</v>
      </c>
      <c r="H54" s="5" t="s">
        <v>151</v>
      </c>
      <c r="I54" s="5" t="s">
        <v>151</v>
      </c>
      <c r="J54" s="5" t="s">
        <v>151</v>
      </c>
      <c r="K54" s="5" t="s">
        <v>151</v>
      </c>
    </row>
    <row r="55" spans="1:11">
      <c r="A55" t="str">
        <f>table_0[[#This Row],[Index]]</f>
        <v/>
      </c>
      <c r="B55" t="str">
        <f>table_0[[#This Row],[盤名]]</f>
        <v xml:space="preserve"> </v>
      </c>
      <c r="C55" s="5" t="s">
        <v>151</v>
      </c>
      <c r="D55" s="5" t="s">
        <v>151</v>
      </c>
      <c r="E55" s="5" t="s">
        <v>151</v>
      </c>
      <c r="F55" s="5" t="s">
        <v>151</v>
      </c>
      <c r="G55" s="5" t="s">
        <v>151</v>
      </c>
      <c r="H55" s="5" t="s">
        <v>151</v>
      </c>
      <c r="I55" s="5" t="s">
        <v>151</v>
      </c>
      <c r="J55" s="5" t="s">
        <v>151</v>
      </c>
      <c r="K55" s="5" t="s">
        <v>151</v>
      </c>
    </row>
    <row r="56" spans="1:11">
      <c r="A56" t="str">
        <f>table_0[[#This Row],[Index]]</f>
        <v/>
      </c>
      <c r="B56" t="str">
        <f>table_0[[#This Row],[盤名]]</f>
        <v xml:space="preserve"> </v>
      </c>
      <c r="C56" s="5" t="s">
        <v>151</v>
      </c>
      <c r="D56" s="5" t="s">
        <v>151</v>
      </c>
      <c r="E56" s="5" t="s">
        <v>151</v>
      </c>
      <c r="F56" s="5" t="s">
        <v>151</v>
      </c>
      <c r="G56" s="5" t="s">
        <v>151</v>
      </c>
      <c r="H56" s="5" t="s">
        <v>151</v>
      </c>
      <c r="I56" s="5" t="s">
        <v>151</v>
      </c>
      <c r="J56" s="5" t="s">
        <v>151</v>
      </c>
      <c r="K56" s="5" t="s">
        <v>151</v>
      </c>
    </row>
    <row r="57" spans="1:11">
      <c r="A57" t="str">
        <f>table_0[[#This Row],[Index]]</f>
        <v/>
      </c>
      <c r="B57" t="str">
        <f>table_0[[#This Row],[盤名]]</f>
        <v xml:space="preserve"> </v>
      </c>
      <c r="C57" s="5" t="s">
        <v>151</v>
      </c>
      <c r="D57" s="5" t="s">
        <v>151</v>
      </c>
      <c r="E57" s="5" t="s">
        <v>151</v>
      </c>
      <c r="F57" s="5" t="s">
        <v>151</v>
      </c>
      <c r="G57" s="5" t="s">
        <v>151</v>
      </c>
      <c r="H57" s="5" t="s">
        <v>151</v>
      </c>
      <c r="I57" s="5" t="s">
        <v>151</v>
      </c>
      <c r="J57" s="5" t="s">
        <v>151</v>
      </c>
      <c r="K57" s="5" t="s">
        <v>151</v>
      </c>
    </row>
    <row r="58" spans="1:11">
      <c r="A58" t="str">
        <f>table_0[[#This Row],[Index]]</f>
        <v/>
      </c>
      <c r="B58" t="str">
        <f>table_0[[#This Row],[盤名]]</f>
        <v xml:space="preserve"> </v>
      </c>
      <c r="C58" s="5" t="s">
        <v>151</v>
      </c>
      <c r="D58" s="5" t="s">
        <v>151</v>
      </c>
      <c r="E58" s="5" t="s">
        <v>151</v>
      </c>
      <c r="F58" s="5" t="s">
        <v>151</v>
      </c>
      <c r="G58" s="5" t="s">
        <v>151</v>
      </c>
      <c r="H58" s="5" t="s">
        <v>151</v>
      </c>
      <c r="I58" s="5" t="s">
        <v>151</v>
      </c>
      <c r="J58" s="5" t="s">
        <v>151</v>
      </c>
      <c r="K58" s="5" t="s">
        <v>151</v>
      </c>
    </row>
    <row r="59" spans="1:11">
      <c r="A59" t="str">
        <f>table_0[[#This Row],[Index]]</f>
        <v/>
      </c>
      <c r="B59" t="str">
        <f>table_0[[#This Row],[盤名]]</f>
        <v xml:space="preserve"> </v>
      </c>
      <c r="C59" s="5" t="s">
        <v>151</v>
      </c>
      <c r="D59" s="5" t="s">
        <v>151</v>
      </c>
      <c r="E59" s="5" t="s">
        <v>151</v>
      </c>
      <c r="F59" s="5" t="s">
        <v>151</v>
      </c>
      <c r="G59" s="5" t="s">
        <v>151</v>
      </c>
      <c r="H59" s="5" t="s">
        <v>151</v>
      </c>
      <c r="I59" s="5" t="s">
        <v>151</v>
      </c>
      <c r="J59" s="5" t="s">
        <v>151</v>
      </c>
      <c r="K59" s="5" t="s">
        <v>151</v>
      </c>
    </row>
    <row r="60" spans="1:11">
      <c r="A60" t="str">
        <f>table_0[[#This Row],[Index]]</f>
        <v/>
      </c>
      <c r="B60" t="str">
        <f>table_0[[#This Row],[盤名]]</f>
        <v xml:space="preserve"> </v>
      </c>
      <c r="C60" s="5" t="s">
        <v>151</v>
      </c>
      <c r="D60" s="5" t="s">
        <v>151</v>
      </c>
      <c r="E60" s="5" t="s">
        <v>151</v>
      </c>
      <c r="F60" s="5" t="s">
        <v>151</v>
      </c>
      <c r="G60" s="5" t="s">
        <v>151</v>
      </c>
      <c r="H60" s="5" t="s">
        <v>151</v>
      </c>
      <c r="I60" s="5" t="s">
        <v>151</v>
      </c>
      <c r="J60" s="5" t="s">
        <v>151</v>
      </c>
      <c r="K60" s="5" t="s">
        <v>151</v>
      </c>
    </row>
    <row r="61" spans="1:11">
      <c r="A61" t="str">
        <f>table_0[[#This Row],[Index]]</f>
        <v/>
      </c>
      <c r="B61" t="str">
        <f>table_0[[#This Row],[盤名]]</f>
        <v xml:space="preserve"> </v>
      </c>
      <c r="C61" s="5" t="s">
        <v>151</v>
      </c>
      <c r="D61" s="5" t="s">
        <v>151</v>
      </c>
      <c r="E61" s="5" t="s">
        <v>151</v>
      </c>
      <c r="F61" s="5" t="s">
        <v>151</v>
      </c>
      <c r="G61" s="5" t="s">
        <v>151</v>
      </c>
      <c r="H61" s="5" t="s">
        <v>151</v>
      </c>
      <c r="I61" s="5" t="s">
        <v>151</v>
      </c>
      <c r="J61" s="5" t="s">
        <v>151</v>
      </c>
      <c r="K61" s="5" t="s">
        <v>151</v>
      </c>
    </row>
    <row r="62" spans="1:11">
      <c r="A62" t="str">
        <f>table_0[[#This Row],[Index]]</f>
        <v/>
      </c>
      <c r="B62" t="str">
        <f>table_0[[#This Row],[盤名]]</f>
        <v xml:space="preserve"> </v>
      </c>
      <c r="C62" s="5" t="s">
        <v>151</v>
      </c>
      <c r="D62" s="5" t="s">
        <v>151</v>
      </c>
      <c r="E62" s="5" t="s">
        <v>151</v>
      </c>
      <c r="F62" s="5" t="s">
        <v>151</v>
      </c>
      <c r="G62" s="5" t="s">
        <v>151</v>
      </c>
      <c r="H62" s="5" t="s">
        <v>151</v>
      </c>
      <c r="I62" s="5" t="s">
        <v>151</v>
      </c>
      <c r="J62" s="5" t="s">
        <v>151</v>
      </c>
      <c r="K62" s="5" t="s">
        <v>151</v>
      </c>
    </row>
    <row r="63" spans="1:11">
      <c r="A63" t="str">
        <f>table_0[[#This Row],[Index]]</f>
        <v/>
      </c>
      <c r="B63" t="str">
        <f>table_0[[#This Row],[盤名]]</f>
        <v xml:space="preserve"> </v>
      </c>
      <c r="C63" s="5" t="s">
        <v>151</v>
      </c>
      <c r="D63" s="5" t="s">
        <v>151</v>
      </c>
      <c r="E63" s="5" t="s">
        <v>151</v>
      </c>
      <c r="F63" s="5" t="s">
        <v>151</v>
      </c>
      <c r="G63" s="5" t="s">
        <v>151</v>
      </c>
      <c r="H63" s="5" t="s">
        <v>151</v>
      </c>
      <c r="I63" s="5" t="s">
        <v>151</v>
      </c>
      <c r="J63" s="5" t="s">
        <v>151</v>
      </c>
      <c r="K63" s="5" t="s">
        <v>151</v>
      </c>
    </row>
    <row r="64" spans="1:11">
      <c r="A64" t="str">
        <f>table_0[[#This Row],[Index]]</f>
        <v/>
      </c>
      <c r="B64" t="str">
        <f>table_0[[#This Row],[盤名]]</f>
        <v xml:space="preserve"> </v>
      </c>
      <c r="C64" s="5" t="s">
        <v>151</v>
      </c>
      <c r="D64" s="5" t="s">
        <v>151</v>
      </c>
      <c r="E64" s="5" t="s">
        <v>151</v>
      </c>
      <c r="F64" s="5" t="s">
        <v>151</v>
      </c>
      <c r="G64" s="5" t="s">
        <v>151</v>
      </c>
      <c r="H64" s="5" t="s">
        <v>151</v>
      </c>
      <c r="I64" s="5" t="s">
        <v>151</v>
      </c>
      <c r="J64" s="5" t="s">
        <v>151</v>
      </c>
      <c r="K64" s="5" t="s">
        <v>151</v>
      </c>
    </row>
    <row r="65" spans="1:11">
      <c r="A65" t="str">
        <f>table_0[[#This Row],[Index]]</f>
        <v/>
      </c>
      <c r="B65" t="str">
        <f>table_0[[#This Row],[盤名]]</f>
        <v xml:space="preserve"> </v>
      </c>
      <c r="C65" s="5" t="s">
        <v>151</v>
      </c>
      <c r="D65" s="5" t="s">
        <v>151</v>
      </c>
      <c r="E65" s="5" t="s">
        <v>151</v>
      </c>
      <c r="F65" s="5" t="s">
        <v>151</v>
      </c>
      <c r="G65" s="5" t="s">
        <v>151</v>
      </c>
      <c r="H65" s="5" t="s">
        <v>151</v>
      </c>
      <c r="I65" s="5" t="s">
        <v>151</v>
      </c>
      <c r="J65" s="5" t="s">
        <v>151</v>
      </c>
      <c r="K65" s="5" t="s">
        <v>151</v>
      </c>
    </row>
    <row r="66" spans="1:11">
      <c r="A66" t="str">
        <f>table_0[[#This Row],[Index]]</f>
        <v/>
      </c>
      <c r="B66" t="str">
        <f>table_0[[#This Row],[盤名]]</f>
        <v xml:space="preserve"> </v>
      </c>
      <c r="C66" s="5" t="s">
        <v>151</v>
      </c>
      <c r="D66" s="5" t="s">
        <v>151</v>
      </c>
      <c r="E66" s="5" t="s">
        <v>151</v>
      </c>
      <c r="F66" s="5" t="s">
        <v>151</v>
      </c>
      <c r="G66" s="5" t="s">
        <v>151</v>
      </c>
      <c r="H66" s="5" t="s">
        <v>151</v>
      </c>
      <c r="I66" s="5" t="s">
        <v>151</v>
      </c>
      <c r="J66" s="5" t="s">
        <v>151</v>
      </c>
      <c r="K66" s="5" t="s">
        <v>151</v>
      </c>
    </row>
    <row r="67" spans="1:11">
      <c r="A67" t="str">
        <f>table_0[[#This Row],[Index]]</f>
        <v/>
      </c>
      <c r="B67" t="str">
        <f>table_0[[#This Row],[盤名]]</f>
        <v xml:space="preserve"> </v>
      </c>
      <c r="C67" s="5" t="s">
        <v>151</v>
      </c>
      <c r="D67" s="5" t="s">
        <v>151</v>
      </c>
      <c r="E67" s="5" t="s">
        <v>151</v>
      </c>
      <c r="F67" s="5" t="s">
        <v>151</v>
      </c>
      <c r="G67" s="5" t="s">
        <v>151</v>
      </c>
      <c r="H67" s="5" t="s">
        <v>151</v>
      </c>
      <c r="I67" s="5" t="s">
        <v>151</v>
      </c>
      <c r="J67" s="5" t="s">
        <v>151</v>
      </c>
      <c r="K67" s="5" t="s">
        <v>151</v>
      </c>
    </row>
    <row r="68" spans="1:11">
      <c r="A68" t="str">
        <f>table_0[[#This Row],[Index]]</f>
        <v/>
      </c>
      <c r="B68" t="str">
        <f>table_0[[#This Row],[盤名]]</f>
        <v xml:space="preserve"> </v>
      </c>
      <c r="C68" s="5" t="s">
        <v>151</v>
      </c>
      <c r="D68" s="5" t="s">
        <v>151</v>
      </c>
      <c r="E68" s="5" t="s">
        <v>151</v>
      </c>
      <c r="F68" s="5" t="s">
        <v>151</v>
      </c>
      <c r="G68" s="5" t="s">
        <v>151</v>
      </c>
      <c r="H68" s="5" t="s">
        <v>151</v>
      </c>
      <c r="I68" s="5" t="s">
        <v>151</v>
      </c>
      <c r="J68" s="5" t="s">
        <v>151</v>
      </c>
      <c r="K68" s="5" t="s">
        <v>151</v>
      </c>
    </row>
    <row r="69" spans="1:11">
      <c r="A69" t="str">
        <f>table_0[[#This Row],[Index]]</f>
        <v/>
      </c>
      <c r="B69" t="str">
        <f>table_0[[#This Row],[盤名]]</f>
        <v xml:space="preserve"> </v>
      </c>
      <c r="C69" s="5" t="s">
        <v>151</v>
      </c>
      <c r="D69" s="5" t="s">
        <v>151</v>
      </c>
      <c r="E69" s="5" t="s">
        <v>151</v>
      </c>
      <c r="F69" s="5" t="s">
        <v>151</v>
      </c>
      <c r="G69" s="5" t="s">
        <v>151</v>
      </c>
      <c r="H69" s="5" t="s">
        <v>151</v>
      </c>
      <c r="I69" s="5" t="s">
        <v>151</v>
      </c>
      <c r="J69" s="5" t="s">
        <v>151</v>
      </c>
      <c r="K69" s="5" t="s">
        <v>151</v>
      </c>
    </row>
    <row r="70" spans="1:11">
      <c r="A70" t="str">
        <f>table_0[[#This Row],[Index]]</f>
        <v/>
      </c>
      <c r="B70" t="str">
        <f>table_0[[#This Row],[盤名]]</f>
        <v xml:space="preserve"> </v>
      </c>
      <c r="C70" s="5" t="s">
        <v>151</v>
      </c>
      <c r="D70" s="5" t="s">
        <v>151</v>
      </c>
      <c r="E70" s="5" t="s">
        <v>151</v>
      </c>
      <c r="F70" s="5" t="s">
        <v>151</v>
      </c>
      <c r="G70" s="5" t="s">
        <v>151</v>
      </c>
      <c r="H70" s="5" t="s">
        <v>151</v>
      </c>
      <c r="I70" s="5" t="s">
        <v>151</v>
      </c>
      <c r="J70" s="5" t="s">
        <v>151</v>
      </c>
      <c r="K70" s="5" t="s">
        <v>151</v>
      </c>
    </row>
    <row r="71" spans="1:11">
      <c r="A71" t="str">
        <f>table_0[[#This Row],[Index]]</f>
        <v/>
      </c>
      <c r="B71" t="str">
        <f>table_0[[#This Row],[盤名]]</f>
        <v xml:space="preserve"> </v>
      </c>
      <c r="C71" s="5" t="s">
        <v>151</v>
      </c>
      <c r="D71" s="5" t="s">
        <v>151</v>
      </c>
      <c r="E71" s="5" t="s">
        <v>151</v>
      </c>
      <c r="F71" s="5" t="s">
        <v>151</v>
      </c>
      <c r="G71" s="5" t="s">
        <v>151</v>
      </c>
      <c r="H71" s="5" t="s">
        <v>151</v>
      </c>
      <c r="I71" s="5" t="s">
        <v>151</v>
      </c>
      <c r="J71" s="5" t="s">
        <v>151</v>
      </c>
      <c r="K71" s="5" t="s">
        <v>151</v>
      </c>
    </row>
    <row r="72" spans="1:11">
      <c r="A72" t="str">
        <f>table_0[[#This Row],[Index]]</f>
        <v/>
      </c>
      <c r="B72" t="str">
        <f>table_0[[#This Row],[盤名]]</f>
        <v xml:space="preserve"> </v>
      </c>
      <c r="C72" s="5" t="s">
        <v>151</v>
      </c>
      <c r="D72" s="5" t="s">
        <v>151</v>
      </c>
      <c r="E72" s="5" t="s">
        <v>151</v>
      </c>
      <c r="F72" s="5" t="s">
        <v>151</v>
      </c>
      <c r="G72" s="5" t="s">
        <v>151</v>
      </c>
      <c r="H72" s="5" t="s">
        <v>151</v>
      </c>
      <c r="I72" s="5" t="s">
        <v>151</v>
      </c>
      <c r="J72" s="5" t="s">
        <v>151</v>
      </c>
      <c r="K72" s="5" t="s">
        <v>151</v>
      </c>
    </row>
    <row r="73" spans="1:11">
      <c r="A73" t="str">
        <f>table_0[[#This Row],[Index]]</f>
        <v/>
      </c>
      <c r="B73" t="str">
        <f>table_0[[#This Row],[盤名]]</f>
        <v xml:space="preserve"> </v>
      </c>
      <c r="C73" s="5" t="s">
        <v>151</v>
      </c>
      <c r="D73" s="5" t="s">
        <v>151</v>
      </c>
      <c r="E73" s="5" t="s">
        <v>151</v>
      </c>
      <c r="F73" s="5" t="s">
        <v>151</v>
      </c>
      <c r="G73" s="5" t="s">
        <v>151</v>
      </c>
      <c r="H73" s="5" t="s">
        <v>151</v>
      </c>
      <c r="I73" s="5" t="s">
        <v>151</v>
      </c>
      <c r="J73" s="5" t="s">
        <v>151</v>
      </c>
      <c r="K73" s="5" t="s">
        <v>151</v>
      </c>
    </row>
    <row r="74" spans="1:11">
      <c r="A74" t="str">
        <f>table_0[[#This Row],[Index]]</f>
        <v/>
      </c>
      <c r="B74" t="str">
        <f>table_0[[#This Row],[盤名]]</f>
        <v xml:space="preserve"> </v>
      </c>
      <c r="C74" s="5" t="s">
        <v>151</v>
      </c>
      <c r="D74" s="5" t="s">
        <v>151</v>
      </c>
      <c r="E74" s="5" t="s">
        <v>151</v>
      </c>
      <c r="F74" s="5" t="s">
        <v>151</v>
      </c>
      <c r="G74" s="5" t="s">
        <v>151</v>
      </c>
      <c r="H74" s="5" t="s">
        <v>151</v>
      </c>
      <c r="I74" s="5" t="s">
        <v>151</v>
      </c>
      <c r="J74" s="5" t="s">
        <v>151</v>
      </c>
      <c r="K74" s="5" t="s">
        <v>151</v>
      </c>
    </row>
    <row r="75" spans="1:11">
      <c r="A75" t="str">
        <f>table_0[[#This Row],[Index]]</f>
        <v/>
      </c>
      <c r="B75" t="str">
        <f>table_0[[#This Row],[盤名]]</f>
        <v xml:space="preserve"> </v>
      </c>
      <c r="C75" s="5" t="s">
        <v>151</v>
      </c>
      <c r="D75" s="5" t="s">
        <v>151</v>
      </c>
      <c r="E75" s="5" t="s">
        <v>151</v>
      </c>
      <c r="F75" s="5" t="s">
        <v>151</v>
      </c>
      <c r="G75" s="5" t="s">
        <v>151</v>
      </c>
      <c r="H75" s="5" t="s">
        <v>151</v>
      </c>
      <c r="I75" s="5" t="s">
        <v>151</v>
      </c>
      <c r="J75" s="5" t="s">
        <v>151</v>
      </c>
      <c r="K75" s="5" t="s">
        <v>151</v>
      </c>
    </row>
    <row r="76" spans="1:11">
      <c r="A76" t="str">
        <f>table_0[[#This Row],[Index]]</f>
        <v/>
      </c>
      <c r="B76" t="str">
        <f>table_0[[#This Row],[盤名]]</f>
        <v xml:space="preserve"> </v>
      </c>
      <c r="C76" s="5" t="s">
        <v>151</v>
      </c>
      <c r="D76" s="5" t="s">
        <v>151</v>
      </c>
      <c r="E76" s="5" t="s">
        <v>151</v>
      </c>
      <c r="F76" s="5" t="s">
        <v>151</v>
      </c>
      <c r="G76" s="5" t="s">
        <v>151</v>
      </c>
      <c r="H76" s="5" t="s">
        <v>151</v>
      </c>
      <c r="I76" s="5" t="s">
        <v>151</v>
      </c>
      <c r="J76" s="5" t="s">
        <v>151</v>
      </c>
      <c r="K76" s="5" t="s">
        <v>151</v>
      </c>
    </row>
    <row r="77" spans="1:11">
      <c r="A77" t="str">
        <f>table_0[[#This Row],[Index]]</f>
        <v/>
      </c>
      <c r="B77" t="str">
        <f>table_0[[#This Row],[盤名]]</f>
        <v xml:space="preserve"> </v>
      </c>
      <c r="C77" s="5" t="s">
        <v>151</v>
      </c>
      <c r="D77" s="5" t="s">
        <v>151</v>
      </c>
      <c r="E77" s="5" t="s">
        <v>151</v>
      </c>
      <c r="F77" s="5" t="s">
        <v>151</v>
      </c>
      <c r="G77" s="5" t="s">
        <v>151</v>
      </c>
      <c r="H77" s="5" t="s">
        <v>151</v>
      </c>
      <c r="I77" s="5" t="s">
        <v>151</v>
      </c>
      <c r="J77" s="5" t="s">
        <v>151</v>
      </c>
      <c r="K77" s="5" t="s">
        <v>151</v>
      </c>
    </row>
    <row r="78" spans="1:11">
      <c r="A78" t="str">
        <f>table_0[[#This Row],[Index]]</f>
        <v/>
      </c>
      <c r="B78" t="str">
        <f>table_0[[#This Row],[盤名]]</f>
        <v xml:space="preserve"> </v>
      </c>
      <c r="C78" s="5" t="s">
        <v>151</v>
      </c>
      <c r="D78" s="5" t="s">
        <v>151</v>
      </c>
      <c r="E78" s="5" t="s">
        <v>151</v>
      </c>
      <c r="F78" s="5" t="s">
        <v>151</v>
      </c>
      <c r="G78" s="5" t="s">
        <v>151</v>
      </c>
      <c r="H78" s="5" t="s">
        <v>151</v>
      </c>
      <c r="I78" s="5" t="s">
        <v>151</v>
      </c>
      <c r="J78" s="5" t="s">
        <v>151</v>
      </c>
      <c r="K78" s="5" t="s">
        <v>151</v>
      </c>
    </row>
    <row r="79" spans="1:11">
      <c r="A79" t="str">
        <f>table_0[[#This Row],[Index]]</f>
        <v/>
      </c>
      <c r="B79" t="str">
        <f>table_0[[#This Row],[盤名]]</f>
        <v xml:space="preserve"> </v>
      </c>
      <c r="C79" s="5" t="s">
        <v>151</v>
      </c>
      <c r="D79" s="5" t="s">
        <v>151</v>
      </c>
      <c r="E79" s="5" t="s">
        <v>151</v>
      </c>
      <c r="F79" s="5" t="s">
        <v>151</v>
      </c>
      <c r="G79" s="5" t="s">
        <v>151</v>
      </c>
      <c r="H79" s="5" t="s">
        <v>151</v>
      </c>
      <c r="I79" s="5" t="s">
        <v>151</v>
      </c>
      <c r="J79" s="5" t="s">
        <v>151</v>
      </c>
      <c r="K79" s="5" t="s">
        <v>151</v>
      </c>
    </row>
    <row r="80" spans="1:11">
      <c r="A80" t="str">
        <f>table_0[[#This Row],[Index]]</f>
        <v/>
      </c>
      <c r="B80" t="str">
        <f>table_0[[#This Row],[盤名]]</f>
        <v xml:space="preserve"> </v>
      </c>
      <c r="C80" s="5" t="s">
        <v>151</v>
      </c>
      <c r="D80" s="5" t="s">
        <v>151</v>
      </c>
      <c r="E80" s="5" t="s">
        <v>151</v>
      </c>
      <c r="F80" s="5" t="s">
        <v>151</v>
      </c>
      <c r="G80" s="5" t="s">
        <v>151</v>
      </c>
      <c r="H80" s="5" t="s">
        <v>151</v>
      </c>
      <c r="I80" s="5" t="s">
        <v>151</v>
      </c>
      <c r="J80" s="5" t="s">
        <v>151</v>
      </c>
      <c r="K80" s="5" t="s">
        <v>151</v>
      </c>
    </row>
    <row r="81" spans="1:11">
      <c r="A81" t="str">
        <f>table_0[[#This Row],[Index]]</f>
        <v/>
      </c>
      <c r="B81" t="str">
        <f>table_0[[#This Row],[盤名]]</f>
        <v xml:space="preserve"> </v>
      </c>
      <c r="C81" s="5" t="s">
        <v>151</v>
      </c>
      <c r="D81" s="5" t="s">
        <v>151</v>
      </c>
      <c r="E81" s="5" t="s">
        <v>151</v>
      </c>
      <c r="F81" s="5" t="s">
        <v>151</v>
      </c>
      <c r="G81" s="5" t="s">
        <v>151</v>
      </c>
      <c r="H81" s="5" t="s">
        <v>151</v>
      </c>
      <c r="I81" s="5" t="s">
        <v>151</v>
      </c>
      <c r="J81" s="5" t="s">
        <v>151</v>
      </c>
      <c r="K81" s="5" t="s">
        <v>151</v>
      </c>
    </row>
    <row r="82" spans="1:11">
      <c r="A82" t="str">
        <f>table_0[[#This Row],[Index]]</f>
        <v/>
      </c>
      <c r="B82" t="str">
        <f>table_0[[#This Row],[盤名]]</f>
        <v xml:space="preserve"> </v>
      </c>
      <c r="C82" s="5" t="s">
        <v>151</v>
      </c>
      <c r="D82" s="5" t="s">
        <v>151</v>
      </c>
      <c r="E82" s="5" t="s">
        <v>151</v>
      </c>
      <c r="F82" s="5" t="s">
        <v>151</v>
      </c>
      <c r="G82" s="5" t="s">
        <v>151</v>
      </c>
      <c r="H82" s="5" t="s">
        <v>151</v>
      </c>
      <c r="I82" s="5" t="s">
        <v>151</v>
      </c>
      <c r="J82" s="5" t="s">
        <v>151</v>
      </c>
      <c r="K82" s="5" t="s">
        <v>151</v>
      </c>
    </row>
    <row r="83" spans="1:11">
      <c r="A83" t="str">
        <f>table_0[[#This Row],[Index]]</f>
        <v/>
      </c>
      <c r="B83" t="str">
        <f>table_0[[#This Row],[盤名]]</f>
        <v xml:space="preserve"> </v>
      </c>
      <c r="C83" s="5" t="s">
        <v>151</v>
      </c>
      <c r="D83" s="5" t="s">
        <v>151</v>
      </c>
      <c r="E83" s="5" t="s">
        <v>151</v>
      </c>
      <c r="F83" s="5" t="s">
        <v>151</v>
      </c>
      <c r="G83" s="5" t="s">
        <v>151</v>
      </c>
      <c r="H83" s="5" t="s">
        <v>151</v>
      </c>
      <c r="I83" s="5" t="s">
        <v>151</v>
      </c>
      <c r="J83" s="5" t="s">
        <v>151</v>
      </c>
      <c r="K83" s="5" t="s">
        <v>151</v>
      </c>
    </row>
    <row r="84" spans="1:11">
      <c r="A84" t="str">
        <f>table_0[[#This Row],[Index]]</f>
        <v/>
      </c>
      <c r="B84" t="str">
        <f>table_0[[#This Row],[盤名]]</f>
        <v xml:space="preserve"> </v>
      </c>
      <c r="C84" s="5" t="s">
        <v>151</v>
      </c>
      <c r="D84" s="5" t="s">
        <v>151</v>
      </c>
      <c r="E84" s="5" t="s">
        <v>151</v>
      </c>
      <c r="F84" s="5" t="s">
        <v>151</v>
      </c>
      <c r="G84" s="5" t="s">
        <v>151</v>
      </c>
      <c r="H84" s="5" t="s">
        <v>151</v>
      </c>
      <c r="I84" s="5" t="s">
        <v>151</v>
      </c>
      <c r="J84" s="5" t="s">
        <v>151</v>
      </c>
      <c r="K84" s="5" t="s">
        <v>151</v>
      </c>
    </row>
    <row r="85" spans="1:11">
      <c r="A85" t="str">
        <f>table_0[[#This Row],[Index]]</f>
        <v/>
      </c>
      <c r="B85" t="str">
        <f>table_0[[#This Row],[盤名]]</f>
        <v xml:space="preserve"> </v>
      </c>
      <c r="C85" s="5" t="s">
        <v>151</v>
      </c>
      <c r="D85" s="5" t="s">
        <v>151</v>
      </c>
      <c r="E85" s="5" t="s">
        <v>151</v>
      </c>
      <c r="F85" s="5" t="s">
        <v>151</v>
      </c>
      <c r="G85" s="5" t="s">
        <v>151</v>
      </c>
      <c r="H85" s="5" t="s">
        <v>151</v>
      </c>
      <c r="I85" s="5" t="s">
        <v>151</v>
      </c>
      <c r="J85" s="5" t="s">
        <v>151</v>
      </c>
      <c r="K85" s="5" t="s">
        <v>151</v>
      </c>
    </row>
    <row r="86" spans="1:11">
      <c r="A86" t="str">
        <f>table_0[[#This Row],[Index]]</f>
        <v/>
      </c>
      <c r="B86" t="str">
        <f>table_0[[#This Row],[盤名]]</f>
        <v xml:space="preserve"> </v>
      </c>
      <c r="C86" s="5" t="s">
        <v>151</v>
      </c>
      <c r="D86" s="5" t="s">
        <v>151</v>
      </c>
      <c r="E86" s="5" t="s">
        <v>151</v>
      </c>
      <c r="F86" s="5" t="s">
        <v>151</v>
      </c>
      <c r="G86" s="5" t="s">
        <v>151</v>
      </c>
      <c r="H86" s="5" t="s">
        <v>151</v>
      </c>
      <c r="I86" s="5" t="s">
        <v>151</v>
      </c>
      <c r="J86" s="5" t="s">
        <v>151</v>
      </c>
      <c r="K86" s="5" t="s">
        <v>151</v>
      </c>
    </row>
    <row r="87" spans="1:11">
      <c r="A87" t="str">
        <f>table_0[[#This Row],[Index]]</f>
        <v/>
      </c>
      <c r="B87" t="str">
        <f>table_0[[#This Row],[盤名]]</f>
        <v xml:space="preserve"> </v>
      </c>
      <c r="C87" s="5" t="s">
        <v>151</v>
      </c>
      <c r="D87" s="5" t="s">
        <v>151</v>
      </c>
      <c r="E87" s="5" t="s">
        <v>151</v>
      </c>
      <c r="F87" s="5" t="s">
        <v>151</v>
      </c>
      <c r="G87" s="5" t="s">
        <v>151</v>
      </c>
      <c r="H87" s="5" t="s">
        <v>151</v>
      </c>
      <c r="I87" s="5" t="s">
        <v>151</v>
      </c>
      <c r="J87" s="5" t="s">
        <v>151</v>
      </c>
      <c r="K87" s="5" t="s">
        <v>151</v>
      </c>
    </row>
    <row r="88" spans="1:11">
      <c r="A88" t="str">
        <f>table_0[[#This Row],[Index]]</f>
        <v/>
      </c>
      <c r="B88" t="str">
        <f>table_0[[#This Row],[盤名]]</f>
        <v xml:space="preserve"> </v>
      </c>
      <c r="C88" s="5" t="s">
        <v>151</v>
      </c>
      <c r="D88" s="5" t="s">
        <v>151</v>
      </c>
      <c r="E88" s="5" t="s">
        <v>151</v>
      </c>
      <c r="F88" s="5" t="s">
        <v>151</v>
      </c>
      <c r="G88" s="5" t="s">
        <v>151</v>
      </c>
      <c r="H88" s="5" t="s">
        <v>151</v>
      </c>
      <c r="I88" s="5" t="s">
        <v>151</v>
      </c>
      <c r="J88" s="5" t="s">
        <v>151</v>
      </c>
      <c r="K88" s="5" t="s">
        <v>151</v>
      </c>
    </row>
    <row r="89" spans="1:11">
      <c r="A89" t="str">
        <f>table_0[[#This Row],[Index]]</f>
        <v/>
      </c>
      <c r="B89" t="str">
        <f>table_0[[#This Row],[盤名]]</f>
        <v xml:space="preserve"> </v>
      </c>
      <c r="C89" s="5" t="s">
        <v>151</v>
      </c>
      <c r="D89" s="5" t="s">
        <v>151</v>
      </c>
      <c r="E89" s="5" t="s">
        <v>151</v>
      </c>
      <c r="F89" s="5" t="s">
        <v>151</v>
      </c>
      <c r="G89" s="5" t="s">
        <v>151</v>
      </c>
      <c r="H89" s="5" t="s">
        <v>151</v>
      </c>
      <c r="I89" s="5" t="s">
        <v>151</v>
      </c>
      <c r="J89" s="5" t="s">
        <v>151</v>
      </c>
      <c r="K89" s="5" t="s">
        <v>151</v>
      </c>
    </row>
    <row r="90" spans="1:11">
      <c r="A90" t="str">
        <f>table_0[[#This Row],[Index]]</f>
        <v/>
      </c>
      <c r="B90" t="str">
        <f>table_0[[#This Row],[盤名]]</f>
        <v xml:space="preserve"> </v>
      </c>
      <c r="C90" s="5" t="s">
        <v>151</v>
      </c>
      <c r="D90" s="5" t="s">
        <v>151</v>
      </c>
      <c r="E90" s="5" t="s">
        <v>151</v>
      </c>
      <c r="F90" s="5" t="s">
        <v>151</v>
      </c>
      <c r="G90" s="5" t="s">
        <v>151</v>
      </c>
      <c r="H90" s="5" t="s">
        <v>151</v>
      </c>
      <c r="I90" s="5" t="s">
        <v>151</v>
      </c>
      <c r="J90" s="5" t="s">
        <v>151</v>
      </c>
      <c r="K90" s="5" t="s">
        <v>151</v>
      </c>
    </row>
    <row r="91" spans="1:11">
      <c r="A91" t="str">
        <f>table_0[[#This Row],[Index]]</f>
        <v/>
      </c>
      <c r="B91" t="str">
        <f>table_0[[#This Row],[盤名]]</f>
        <v xml:space="preserve"> </v>
      </c>
      <c r="C91" s="5" t="s">
        <v>151</v>
      </c>
      <c r="D91" s="5" t="s">
        <v>151</v>
      </c>
      <c r="E91" s="5" t="s">
        <v>151</v>
      </c>
      <c r="F91" s="5" t="s">
        <v>151</v>
      </c>
      <c r="G91" s="5" t="s">
        <v>151</v>
      </c>
      <c r="H91" s="5" t="s">
        <v>151</v>
      </c>
      <c r="I91" s="5" t="s">
        <v>151</v>
      </c>
      <c r="J91" s="5" t="s">
        <v>151</v>
      </c>
      <c r="K91" s="5" t="s">
        <v>151</v>
      </c>
    </row>
    <row r="92" spans="1:11">
      <c r="A92" t="str">
        <f>table_0[[#This Row],[Index]]</f>
        <v/>
      </c>
      <c r="B92" t="str">
        <f>table_0[[#This Row],[盤名]]</f>
        <v xml:space="preserve"> </v>
      </c>
      <c r="C92" s="5" t="s">
        <v>151</v>
      </c>
      <c r="D92" s="5" t="s">
        <v>151</v>
      </c>
      <c r="E92" s="5" t="s">
        <v>151</v>
      </c>
      <c r="F92" s="5" t="s">
        <v>151</v>
      </c>
      <c r="G92" s="5" t="s">
        <v>151</v>
      </c>
      <c r="H92" s="5" t="s">
        <v>151</v>
      </c>
      <c r="I92" s="5" t="s">
        <v>151</v>
      </c>
      <c r="J92" s="5" t="s">
        <v>151</v>
      </c>
      <c r="K92" s="5" t="s">
        <v>151</v>
      </c>
    </row>
    <row r="93" spans="1:11">
      <c r="A93" t="str">
        <f>table_0[[#This Row],[Index]]</f>
        <v/>
      </c>
      <c r="B93" t="str">
        <f>table_0[[#This Row],[盤名]]</f>
        <v xml:space="preserve"> </v>
      </c>
      <c r="C93" s="5" t="s">
        <v>151</v>
      </c>
      <c r="D93" s="5" t="s">
        <v>151</v>
      </c>
      <c r="E93" s="5" t="s">
        <v>151</v>
      </c>
      <c r="F93" s="5" t="s">
        <v>151</v>
      </c>
      <c r="G93" s="5" t="s">
        <v>151</v>
      </c>
      <c r="H93" s="5" t="s">
        <v>151</v>
      </c>
      <c r="I93" s="5" t="s">
        <v>151</v>
      </c>
      <c r="J93" s="5" t="s">
        <v>151</v>
      </c>
      <c r="K93" s="5" t="s">
        <v>151</v>
      </c>
    </row>
    <row r="94" spans="1:11">
      <c r="A94" t="str">
        <f>table_0[[#This Row],[Index]]</f>
        <v/>
      </c>
      <c r="B94" t="str">
        <f>table_0[[#This Row],[盤名]]</f>
        <v xml:space="preserve"> </v>
      </c>
      <c r="C94" s="5" t="s">
        <v>151</v>
      </c>
      <c r="D94" s="5" t="s">
        <v>151</v>
      </c>
      <c r="E94" s="5" t="s">
        <v>151</v>
      </c>
      <c r="F94" s="5" t="s">
        <v>151</v>
      </c>
      <c r="G94" s="5" t="s">
        <v>151</v>
      </c>
      <c r="H94" s="5" t="s">
        <v>151</v>
      </c>
      <c r="I94" s="5" t="s">
        <v>151</v>
      </c>
      <c r="J94" s="5" t="s">
        <v>151</v>
      </c>
      <c r="K94" s="5" t="s">
        <v>151</v>
      </c>
    </row>
    <row r="95" spans="1:11">
      <c r="A95" t="str">
        <f>table_0[[#This Row],[Index]]</f>
        <v/>
      </c>
      <c r="B95" t="str">
        <f>table_0[[#This Row],[盤名]]</f>
        <v xml:space="preserve"> </v>
      </c>
      <c r="C95" s="5" t="s">
        <v>151</v>
      </c>
      <c r="D95" s="5" t="s">
        <v>151</v>
      </c>
      <c r="E95" s="5" t="s">
        <v>151</v>
      </c>
      <c r="F95" s="5" t="s">
        <v>151</v>
      </c>
      <c r="G95" s="5" t="s">
        <v>151</v>
      </c>
      <c r="H95" s="5" t="s">
        <v>151</v>
      </c>
      <c r="I95" s="5" t="s">
        <v>151</v>
      </c>
      <c r="J95" s="5" t="s">
        <v>151</v>
      </c>
      <c r="K95" s="5" t="s">
        <v>151</v>
      </c>
    </row>
    <row r="96" spans="1:11">
      <c r="A96" t="str">
        <f>table_0[[#This Row],[Index]]</f>
        <v/>
      </c>
      <c r="B96" t="str">
        <f>table_0[[#This Row],[盤名]]</f>
        <v xml:space="preserve"> </v>
      </c>
      <c r="C96" s="5" t="s">
        <v>151</v>
      </c>
      <c r="D96" s="5" t="s">
        <v>151</v>
      </c>
      <c r="E96" s="5" t="s">
        <v>151</v>
      </c>
      <c r="F96" s="5" t="s">
        <v>151</v>
      </c>
      <c r="G96" s="5" t="s">
        <v>151</v>
      </c>
      <c r="H96" s="5" t="s">
        <v>151</v>
      </c>
      <c r="I96" s="5" t="s">
        <v>151</v>
      </c>
      <c r="J96" s="5" t="s">
        <v>151</v>
      </c>
      <c r="K96" s="5" t="s">
        <v>151</v>
      </c>
    </row>
    <row r="97" spans="1:11">
      <c r="A97" t="str">
        <f>table_0[[#This Row],[Index]]</f>
        <v/>
      </c>
      <c r="B97" t="str">
        <f>table_0[[#This Row],[盤名]]</f>
        <v xml:space="preserve"> </v>
      </c>
      <c r="C97" s="5" t="s">
        <v>151</v>
      </c>
      <c r="D97" s="5" t="s">
        <v>151</v>
      </c>
      <c r="E97" s="5" t="s">
        <v>151</v>
      </c>
      <c r="F97" s="5" t="s">
        <v>151</v>
      </c>
      <c r="G97" s="5" t="s">
        <v>151</v>
      </c>
      <c r="H97" s="5" t="s">
        <v>151</v>
      </c>
      <c r="I97" s="5" t="s">
        <v>151</v>
      </c>
      <c r="J97" s="5" t="s">
        <v>151</v>
      </c>
      <c r="K97" s="5" t="s">
        <v>151</v>
      </c>
    </row>
    <row r="98" spans="1:11">
      <c r="A98" t="str">
        <f>table_0[[#This Row],[Index]]</f>
        <v/>
      </c>
      <c r="B98" t="str">
        <f>table_0[[#This Row],[盤名]]</f>
        <v xml:space="preserve"> </v>
      </c>
      <c r="C98" s="5" t="s">
        <v>151</v>
      </c>
      <c r="D98" s="5" t="s">
        <v>151</v>
      </c>
      <c r="E98" s="5" t="s">
        <v>151</v>
      </c>
      <c r="F98" s="5" t="s">
        <v>151</v>
      </c>
      <c r="G98" s="5" t="s">
        <v>151</v>
      </c>
      <c r="H98" s="5" t="s">
        <v>151</v>
      </c>
      <c r="I98" s="5" t="s">
        <v>151</v>
      </c>
      <c r="J98" s="5" t="s">
        <v>151</v>
      </c>
      <c r="K98" s="5" t="s">
        <v>151</v>
      </c>
    </row>
    <row r="99" spans="1:11">
      <c r="A99" t="str">
        <f>table_0[[#This Row],[Index]]</f>
        <v/>
      </c>
      <c r="B99" t="str">
        <f>table_0[[#This Row],[盤名]]</f>
        <v xml:space="preserve"> </v>
      </c>
      <c r="C99" s="5" t="s">
        <v>151</v>
      </c>
      <c r="D99" s="5" t="s">
        <v>151</v>
      </c>
      <c r="E99" s="5" t="s">
        <v>151</v>
      </c>
      <c r="F99" s="5" t="s">
        <v>151</v>
      </c>
      <c r="G99" s="5" t="s">
        <v>151</v>
      </c>
      <c r="H99" s="5" t="s">
        <v>151</v>
      </c>
      <c r="I99" s="5" t="s">
        <v>151</v>
      </c>
      <c r="J99" s="5" t="s">
        <v>151</v>
      </c>
      <c r="K99" s="5" t="s">
        <v>151</v>
      </c>
    </row>
    <row r="100" spans="1:11">
      <c r="A100" t="str">
        <f>table_0[[#This Row],[Index]]</f>
        <v/>
      </c>
      <c r="B100" t="str">
        <f>table_0[[#This Row],[盤名]]</f>
        <v xml:space="preserve"> </v>
      </c>
      <c r="C100" s="5" t="s">
        <v>151</v>
      </c>
      <c r="D100" s="5" t="s">
        <v>151</v>
      </c>
      <c r="E100" s="5" t="s">
        <v>151</v>
      </c>
      <c r="F100" s="5" t="s">
        <v>151</v>
      </c>
      <c r="G100" s="5" t="s">
        <v>151</v>
      </c>
      <c r="H100" s="5" t="s">
        <v>151</v>
      </c>
      <c r="I100" s="5" t="s">
        <v>151</v>
      </c>
      <c r="J100" s="5" t="s">
        <v>151</v>
      </c>
      <c r="K100" s="5" t="s">
        <v>151</v>
      </c>
    </row>
    <row r="101" spans="1:11">
      <c r="A101" t="str">
        <f>table_0[[#This Row],[Index]]</f>
        <v/>
      </c>
      <c r="B101" t="str">
        <f>table_0[[#This Row],[盤名]]</f>
        <v xml:space="preserve"> </v>
      </c>
      <c r="C101" s="5" t="s">
        <v>151</v>
      </c>
      <c r="D101" s="5" t="s">
        <v>151</v>
      </c>
      <c r="E101" s="5" t="s">
        <v>151</v>
      </c>
      <c r="F101" s="5" t="s">
        <v>151</v>
      </c>
      <c r="G101" s="5" t="s">
        <v>151</v>
      </c>
      <c r="H101" s="5" t="s">
        <v>151</v>
      </c>
      <c r="I101" s="5" t="s">
        <v>151</v>
      </c>
      <c r="J101" s="5" t="s">
        <v>151</v>
      </c>
      <c r="K101" s="5" t="s">
        <v>151</v>
      </c>
    </row>
    <row r="102" spans="1:11">
      <c r="A102" t="str">
        <f>table_0[[#This Row],[Index]]</f>
        <v/>
      </c>
      <c r="B102" t="str">
        <f>table_0[[#This Row],[盤名]]</f>
        <v xml:space="preserve"> </v>
      </c>
      <c r="C102" s="5" t="s">
        <v>151</v>
      </c>
      <c r="D102" s="5" t="s">
        <v>151</v>
      </c>
      <c r="E102" s="5" t="s">
        <v>151</v>
      </c>
      <c r="F102" s="5" t="s">
        <v>151</v>
      </c>
      <c r="G102" s="5" t="s">
        <v>151</v>
      </c>
      <c r="H102" s="5" t="s">
        <v>151</v>
      </c>
      <c r="I102" s="5" t="s">
        <v>151</v>
      </c>
      <c r="J102" s="5" t="s">
        <v>151</v>
      </c>
      <c r="K102" s="5" t="s">
        <v>151</v>
      </c>
    </row>
  </sheetData>
  <sheetProtection sheet="1" objects="1" scenarios="1"/>
  <protectedRanges>
    <protectedRange sqref="C3:K102" name="範圍1"/>
  </protectedRanges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>
    <tabColor rgb="FF00B0F0"/>
  </sheetPr>
  <dimension ref="A1:V102"/>
  <sheetViews>
    <sheetView zoomScaleNormal="100" workbookViewId="0">
      <selection activeCell="E3" sqref="E3"/>
    </sheetView>
  </sheetViews>
  <sheetFormatPr defaultRowHeight="16.2"/>
  <cols>
    <col min="1" max="1" width="6.109375" customWidth="1"/>
    <col min="2" max="2" width="13.33203125" customWidth="1"/>
    <col min="3" max="3" width="10" style="5" customWidth="1"/>
    <col min="4" max="4" width="9.88671875" style="5" customWidth="1"/>
    <col min="5" max="5" width="9.33203125" style="5" customWidth="1"/>
    <col min="6" max="6" width="10.88671875" style="5" customWidth="1"/>
    <col min="7" max="7" width="12.33203125" customWidth="1"/>
    <col min="21" max="21" width="12.109375" customWidth="1"/>
    <col min="22" max="22" width="11.6640625" customWidth="1"/>
  </cols>
  <sheetData>
    <row r="1" spans="1:22" ht="61.5" customHeight="1">
      <c r="C1"/>
      <c r="D1"/>
      <c r="E1"/>
      <c r="F1"/>
      <c r="H1" s="3"/>
      <c r="I1" s="3"/>
      <c r="J1" s="3"/>
      <c r="K1" s="3"/>
    </row>
    <row r="2" spans="1:22" ht="65.099999999999994" customHeight="1">
      <c r="A2" t="s">
        <v>0</v>
      </c>
      <c r="B2" t="s">
        <v>1</v>
      </c>
      <c r="C2" s="5" t="s">
        <v>25</v>
      </c>
      <c r="D2" s="5" t="s">
        <v>440</v>
      </c>
      <c r="E2" s="5" t="s">
        <v>441</v>
      </c>
      <c r="F2" s="5" t="s">
        <v>26</v>
      </c>
      <c r="G2" t="s">
        <v>27</v>
      </c>
      <c r="H2" t="s">
        <v>153</v>
      </c>
      <c r="U2" t="s">
        <v>134</v>
      </c>
      <c r="V2" s="61" t="s">
        <v>135</v>
      </c>
    </row>
    <row r="3" spans="1:22">
      <c r="A3">
        <f>table_0[[#This Row],[Index]]</f>
        <v>1</v>
      </c>
      <c r="B3" t="str">
        <f>table_0[[#This Row],[盤名]]</f>
        <v>#2 MAIN</v>
      </c>
      <c r="C3" s="57" t="s">
        <v>151</v>
      </c>
      <c r="D3" s="57" t="s">
        <v>297</v>
      </c>
      <c r="E3" s="57" t="s">
        <v>297</v>
      </c>
      <c r="F3" s="57" t="s">
        <v>151</v>
      </c>
      <c r="G3" s="57" t="s">
        <v>297</v>
      </c>
      <c r="H3" s="57" t="s">
        <v>151</v>
      </c>
      <c r="V3" s="60" t="s">
        <v>154</v>
      </c>
    </row>
    <row r="4" spans="1:22">
      <c r="A4">
        <f>table_0[[#This Row],[Index]]</f>
        <v>2</v>
      </c>
      <c r="B4" t="str">
        <f>table_0[[#This Row],[盤名]]</f>
        <v>SSTR</v>
      </c>
      <c r="C4" s="57" t="s">
        <v>151</v>
      </c>
      <c r="D4" s="57" t="s">
        <v>297</v>
      </c>
      <c r="E4" s="57" t="s">
        <v>297</v>
      </c>
      <c r="F4" s="57" t="s">
        <v>151</v>
      </c>
      <c r="G4" s="57" t="s">
        <v>297</v>
      </c>
      <c r="H4" s="57" t="s">
        <v>151</v>
      </c>
      <c r="V4" s="61" t="s">
        <v>136</v>
      </c>
    </row>
    <row r="5" spans="1:22">
      <c r="A5">
        <f>table_0[[#This Row],[Index]]</f>
        <v>3</v>
      </c>
      <c r="B5" t="str">
        <f>table_0[[#This Row],[盤名]]</f>
        <v>SC</v>
      </c>
      <c r="C5" s="57" t="s">
        <v>297</v>
      </c>
      <c r="D5" s="57" t="s">
        <v>297</v>
      </c>
      <c r="E5" s="57" t="s">
        <v>297</v>
      </c>
      <c r="F5" s="57" t="s">
        <v>151</v>
      </c>
      <c r="G5" s="57" t="s">
        <v>297</v>
      </c>
      <c r="H5" s="57" t="s">
        <v>151</v>
      </c>
      <c r="V5" s="63" t="s">
        <v>137</v>
      </c>
    </row>
    <row r="6" spans="1:22">
      <c r="A6">
        <f>table_0[[#This Row],[Index]]</f>
        <v>4</v>
      </c>
      <c r="B6" t="str">
        <f>table_0[[#This Row],[盤名]]</f>
        <v>TIE</v>
      </c>
      <c r="C6" s="57" t="s">
        <v>151</v>
      </c>
      <c r="D6" s="57" t="s">
        <v>297</v>
      </c>
      <c r="E6" s="57" t="s">
        <v>297</v>
      </c>
      <c r="F6" s="57" t="s">
        <v>151</v>
      </c>
      <c r="G6" s="57" t="s">
        <v>297</v>
      </c>
      <c r="H6" s="57" t="s">
        <v>151</v>
      </c>
      <c r="V6" s="61"/>
    </row>
    <row r="7" spans="1:22">
      <c r="A7">
        <f>table_0[[#This Row],[Index]]</f>
        <v>5</v>
      </c>
      <c r="B7" t="str">
        <f>table_0[[#This Row],[盤名]]</f>
        <v>SJ57</v>
      </c>
      <c r="C7" s="57" t="s">
        <v>151</v>
      </c>
      <c r="D7" s="57" t="s">
        <v>297</v>
      </c>
      <c r="E7" s="57" t="s">
        <v>297</v>
      </c>
      <c r="F7" s="57" t="s">
        <v>151</v>
      </c>
      <c r="G7" s="57" t="s">
        <v>297</v>
      </c>
      <c r="H7" s="57" t="s">
        <v>151</v>
      </c>
      <c r="V7" s="61"/>
    </row>
    <row r="8" spans="1:22">
      <c r="A8">
        <f>table_0[[#This Row],[Index]]</f>
        <v>6</v>
      </c>
      <c r="B8" t="str">
        <f>table_0[[#This Row],[盤名]]</f>
        <v>SJ58</v>
      </c>
      <c r="C8" s="57" t="s">
        <v>151</v>
      </c>
      <c r="D8" s="57" t="s">
        <v>297</v>
      </c>
      <c r="E8" s="57" t="s">
        <v>297</v>
      </c>
      <c r="F8" s="57" t="s">
        <v>151</v>
      </c>
      <c r="G8" s="57" t="s">
        <v>297</v>
      </c>
      <c r="H8" s="57" t="s">
        <v>151</v>
      </c>
      <c r="V8" s="61"/>
    </row>
    <row r="9" spans="1:22">
      <c r="A9">
        <f>table_0[[#This Row],[Index]]</f>
        <v>7</v>
      </c>
      <c r="B9" t="str">
        <f>table_0[[#This Row],[盤名]]</f>
        <v>SJ59</v>
      </c>
      <c r="C9" s="57" t="s">
        <v>151</v>
      </c>
      <c r="D9" s="57" t="s">
        <v>297</v>
      </c>
      <c r="E9" s="57" t="s">
        <v>297</v>
      </c>
      <c r="F9" s="57" t="s">
        <v>151</v>
      </c>
      <c r="G9" s="57" t="s">
        <v>297</v>
      </c>
      <c r="H9" s="57" t="s">
        <v>151</v>
      </c>
      <c r="V9" s="61"/>
    </row>
    <row r="10" spans="1:22">
      <c r="A10">
        <f>table_0[[#This Row],[Index]]</f>
        <v>8</v>
      </c>
      <c r="B10" t="str">
        <f>table_0[[#This Row],[盤名]]</f>
        <v>SJ60</v>
      </c>
      <c r="C10" s="57" t="s">
        <v>151</v>
      </c>
      <c r="D10" s="57" t="s">
        <v>297</v>
      </c>
      <c r="E10" s="57" t="s">
        <v>297</v>
      </c>
      <c r="F10" s="57" t="s">
        <v>151</v>
      </c>
      <c r="G10" s="57" t="s">
        <v>297</v>
      </c>
      <c r="H10" s="57" t="s">
        <v>151</v>
      </c>
      <c r="V10" s="61"/>
    </row>
    <row r="11" spans="1:22">
      <c r="A11">
        <f>table_0[[#This Row],[Index]]</f>
        <v>9</v>
      </c>
      <c r="B11" t="str">
        <f>table_0[[#This Row],[盤名]]</f>
        <v>SJ61</v>
      </c>
      <c r="C11" s="57" t="s">
        <v>151</v>
      </c>
      <c r="D11" s="57" t="s">
        <v>297</v>
      </c>
      <c r="E11" s="57" t="s">
        <v>297</v>
      </c>
      <c r="F11" s="57" t="s">
        <v>151</v>
      </c>
      <c r="G11" s="57" t="s">
        <v>297</v>
      </c>
      <c r="H11" s="57" t="s">
        <v>151</v>
      </c>
      <c r="V11" s="61"/>
    </row>
    <row r="12" spans="1:22">
      <c r="A12">
        <f>table_0[[#This Row],[Index]]</f>
        <v>10</v>
      </c>
      <c r="B12" t="str">
        <f>table_0[[#This Row],[盤名]]</f>
        <v>SJ62</v>
      </c>
      <c r="C12" s="57" t="s">
        <v>151</v>
      </c>
      <c r="D12" s="57" t="s">
        <v>297</v>
      </c>
      <c r="E12" s="57" t="s">
        <v>297</v>
      </c>
      <c r="F12" s="57" t="s">
        <v>151</v>
      </c>
      <c r="G12" s="57" t="s">
        <v>297</v>
      </c>
      <c r="H12" s="57" t="s">
        <v>151</v>
      </c>
      <c r="V12" s="61"/>
    </row>
    <row r="13" spans="1:22">
      <c r="A13">
        <f>table_0[[#This Row],[Index]]</f>
        <v>11</v>
      </c>
      <c r="B13" t="str">
        <f>table_0[[#This Row],[盤名]]</f>
        <v>PT</v>
      </c>
      <c r="C13" s="57" t="s">
        <v>151</v>
      </c>
      <c r="D13" s="57" t="s">
        <v>297</v>
      </c>
      <c r="E13" s="57" t="s">
        <v>297</v>
      </c>
      <c r="F13" s="57" t="s">
        <v>151</v>
      </c>
      <c r="G13" s="57" t="s">
        <v>297</v>
      </c>
      <c r="H13" s="57" t="s">
        <v>151</v>
      </c>
      <c r="V13" s="61"/>
    </row>
    <row r="14" spans="1:22">
      <c r="A14">
        <f>table_0[[#This Row],[Index]]</f>
        <v>12</v>
      </c>
      <c r="B14">
        <f>table_0[[#This Row],[盤名]]</f>
        <v>0</v>
      </c>
      <c r="C14" s="57" t="s">
        <v>151</v>
      </c>
      <c r="D14" s="57" t="s">
        <v>151</v>
      </c>
      <c r="E14" s="57" t="s">
        <v>151</v>
      </c>
      <c r="F14" s="57" t="s">
        <v>151</v>
      </c>
      <c r="G14" s="57" t="s">
        <v>151</v>
      </c>
      <c r="H14" s="57" t="s">
        <v>151</v>
      </c>
      <c r="V14" s="61"/>
    </row>
    <row r="15" spans="1:22">
      <c r="A15" t="str">
        <f>table_0[[#This Row],[Index]]</f>
        <v/>
      </c>
      <c r="B15">
        <f>table_0[[#This Row],[盤名]]</f>
        <v>0</v>
      </c>
      <c r="C15" s="57" t="s">
        <v>151</v>
      </c>
      <c r="D15" s="57" t="s">
        <v>151</v>
      </c>
      <c r="E15" s="57" t="s">
        <v>151</v>
      </c>
      <c r="F15" s="57" t="s">
        <v>151</v>
      </c>
      <c r="G15" s="57" t="s">
        <v>151</v>
      </c>
      <c r="H15" s="57" t="s">
        <v>151</v>
      </c>
      <c r="V15" s="61"/>
    </row>
    <row r="16" spans="1:22">
      <c r="A16" t="str">
        <f>table_0[[#This Row],[Index]]</f>
        <v/>
      </c>
      <c r="B16">
        <f>table_0[[#This Row],[盤名]]</f>
        <v>0</v>
      </c>
      <c r="C16" s="57" t="s">
        <v>151</v>
      </c>
      <c r="D16" s="57" t="s">
        <v>151</v>
      </c>
      <c r="E16" s="57" t="s">
        <v>151</v>
      </c>
      <c r="F16" s="57" t="s">
        <v>151</v>
      </c>
      <c r="G16" s="57" t="s">
        <v>151</v>
      </c>
      <c r="H16" s="57" t="s">
        <v>151</v>
      </c>
      <c r="V16" s="61"/>
    </row>
    <row r="17" spans="1:22">
      <c r="A17" t="str">
        <f>table_0[[#This Row],[Index]]</f>
        <v/>
      </c>
      <c r="B17">
        <f>table_0[[#This Row],[盤名]]</f>
        <v>0</v>
      </c>
      <c r="C17" s="57" t="s">
        <v>151</v>
      </c>
      <c r="D17" s="57" t="s">
        <v>151</v>
      </c>
      <c r="E17" s="57" t="s">
        <v>151</v>
      </c>
      <c r="F17" s="57" t="s">
        <v>151</v>
      </c>
      <c r="G17" s="57" t="s">
        <v>151</v>
      </c>
      <c r="H17" s="57" t="s">
        <v>151</v>
      </c>
      <c r="V17" s="61"/>
    </row>
    <row r="18" spans="1:22" s="5" customFormat="1">
      <c r="A18" t="str">
        <f>table_0[[#This Row],[Index]]</f>
        <v/>
      </c>
      <c r="B18">
        <f>table_0[[#This Row],[盤名]]</f>
        <v>0</v>
      </c>
      <c r="C18" s="57" t="s">
        <v>151</v>
      </c>
      <c r="D18" s="57" t="s">
        <v>151</v>
      </c>
      <c r="E18" s="57" t="s">
        <v>151</v>
      </c>
      <c r="F18" s="57" t="s">
        <v>151</v>
      </c>
      <c r="G18" s="57" t="s">
        <v>151</v>
      </c>
      <c r="H18" s="57" t="s">
        <v>151</v>
      </c>
      <c r="V18" s="62"/>
    </row>
    <row r="19" spans="1:22" s="5" customFormat="1">
      <c r="A19" t="str">
        <f>table_0[[#This Row],[Index]]</f>
        <v/>
      </c>
      <c r="B19">
        <f>table_0[[#This Row],[盤名]]</f>
        <v>0</v>
      </c>
      <c r="C19" s="57" t="s">
        <v>151</v>
      </c>
      <c r="D19" s="57" t="s">
        <v>151</v>
      </c>
      <c r="E19" s="57" t="s">
        <v>151</v>
      </c>
      <c r="F19" s="57" t="s">
        <v>151</v>
      </c>
      <c r="G19" s="57" t="s">
        <v>151</v>
      </c>
      <c r="H19" s="57" t="s">
        <v>151</v>
      </c>
      <c r="V19" s="62"/>
    </row>
    <row r="20" spans="1:22" s="5" customFormat="1">
      <c r="A20" t="str">
        <f>table_0[[#This Row],[Index]]</f>
        <v/>
      </c>
      <c r="B20">
        <f>table_0[[#This Row],[盤名]]</f>
        <v>0</v>
      </c>
      <c r="C20" s="57" t="s">
        <v>151</v>
      </c>
      <c r="D20" s="57" t="s">
        <v>151</v>
      </c>
      <c r="E20" s="57" t="s">
        <v>151</v>
      </c>
      <c r="F20" s="57" t="s">
        <v>151</v>
      </c>
      <c r="G20" s="57" t="s">
        <v>151</v>
      </c>
      <c r="H20" s="57" t="s">
        <v>151</v>
      </c>
      <c r="V20" s="62"/>
    </row>
    <row r="21" spans="1:22" s="5" customFormat="1">
      <c r="A21" t="str">
        <f>table_0[[#This Row],[Index]]</f>
        <v/>
      </c>
      <c r="B21">
        <f>table_0[[#This Row],[盤名]]</f>
        <v>0</v>
      </c>
      <c r="C21" s="57" t="s">
        <v>151</v>
      </c>
      <c r="D21" s="57" t="s">
        <v>151</v>
      </c>
      <c r="E21" s="57" t="s">
        <v>151</v>
      </c>
      <c r="F21" s="57" t="s">
        <v>151</v>
      </c>
      <c r="G21" s="57" t="s">
        <v>151</v>
      </c>
      <c r="H21" s="57" t="s">
        <v>151</v>
      </c>
      <c r="V21" s="62"/>
    </row>
    <row r="22" spans="1:22" s="5" customFormat="1">
      <c r="A22" t="str">
        <f>table_0[[#This Row],[Index]]</f>
        <v/>
      </c>
      <c r="B22">
        <f>table_0[[#This Row],[盤名]]</f>
        <v>0</v>
      </c>
      <c r="C22" s="57" t="s">
        <v>151</v>
      </c>
      <c r="D22" s="57" t="s">
        <v>151</v>
      </c>
      <c r="E22" s="57" t="s">
        <v>151</v>
      </c>
      <c r="F22" s="57" t="s">
        <v>151</v>
      </c>
      <c r="G22" s="57" t="s">
        <v>151</v>
      </c>
      <c r="H22" s="57" t="s">
        <v>151</v>
      </c>
      <c r="V22" s="62"/>
    </row>
    <row r="23" spans="1:22" s="5" customFormat="1">
      <c r="A23" t="str">
        <f>table_0[[#This Row],[Index]]</f>
        <v/>
      </c>
      <c r="B23">
        <f>table_0[[#This Row],[盤名]]</f>
        <v>0</v>
      </c>
      <c r="C23" s="57" t="s">
        <v>151</v>
      </c>
      <c r="D23" s="57" t="s">
        <v>151</v>
      </c>
      <c r="E23" s="57" t="s">
        <v>151</v>
      </c>
      <c r="F23" s="57" t="s">
        <v>151</v>
      </c>
      <c r="G23" s="57" t="s">
        <v>151</v>
      </c>
      <c r="H23" s="57" t="s">
        <v>151</v>
      </c>
      <c r="V23" s="62"/>
    </row>
    <row r="24" spans="1:22" s="5" customFormat="1">
      <c r="A24" t="str">
        <f>table_0[[#This Row],[Index]]</f>
        <v/>
      </c>
      <c r="B24">
        <f>table_0[[#This Row],[盤名]]</f>
        <v>0</v>
      </c>
      <c r="C24" s="57" t="s">
        <v>151</v>
      </c>
      <c r="D24" s="57" t="s">
        <v>151</v>
      </c>
      <c r="E24" s="57" t="s">
        <v>151</v>
      </c>
      <c r="F24" s="57" t="s">
        <v>151</v>
      </c>
      <c r="G24" s="57" t="s">
        <v>151</v>
      </c>
      <c r="H24" s="57" t="s">
        <v>151</v>
      </c>
      <c r="V24" s="62"/>
    </row>
    <row r="25" spans="1:22" s="5" customFormat="1">
      <c r="A25" t="str">
        <f>table_0[[#This Row],[Index]]</f>
        <v/>
      </c>
      <c r="B25">
        <f>table_0[[#This Row],[盤名]]</f>
        <v>0</v>
      </c>
      <c r="C25" s="57" t="s">
        <v>151</v>
      </c>
      <c r="D25" s="57" t="s">
        <v>151</v>
      </c>
      <c r="E25" s="57" t="s">
        <v>151</v>
      </c>
      <c r="F25" s="57" t="s">
        <v>151</v>
      </c>
      <c r="G25" s="57" t="s">
        <v>151</v>
      </c>
      <c r="H25" s="57" t="s">
        <v>151</v>
      </c>
      <c r="V25" s="62"/>
    </row>
    <row r="26" spans="1:22" s="5" customFormat="1">
      <c r="A26" t="str">
        <f>table_0[[#This Row],[Index]]</f>
        <v/>
      </c>
      <c r="B26">
        <f>table_0[[#This Row],[盤名]]</f>
        <v>0</v>
      </c>
      <c r="C26" s="57" t="s">
        <v>151</v>
      </c>
      <c r="D26" s="57" t="s">
        <v>151</v>
      </c>
      <c r="E26" s="57" t="s">
        <v>151</v>
      </c>
      <c r="F26" s="57" t="s">
        <v>151</v>
      </c>
      <c r="G26" s="57" t="s">
        <v>151</v>
      </c>
      <c r="H26" s="57" t="s">
        <v>151</v>
      </c>
      <c r="V26" s="62"/>
    </row>
    <row r="27" spans="1:22" s="5" customFormat="1">
      <c r="A27" t="str">
        <f>table_0[[#This Row],[Index]]</f>
        <v/>
      </c>
      <c r="B27" t="str">
        <f>table_0[[#This Row],[盤名]]</f>
        <v xml:space="preserve"> </v>
      </c>
      <c r="C27" s="57" t="s">
        <v>151</v>
      </c>
      <c r="D27" s="57" t="s">
        <v>151</v>
      </c>
      <c r="E27" s="57" t="s">
        <v>151</v>
      </c>
      <c r="F27" s="57" t="s">
        <v>151</v>
      </c>
      <c r="G27" s="57" t="s">
        <v>151</v>
      </c>
      <c r="H27" s="57" t="s">
        <v>151</v>
      </c>
      <c r="V27" s="62"/>
    </row>
    <row r="28" spans="1:22" s="5" customFormat="1">
      <c r="A28" t="str">
        <f>table_0[[#This Row],[Index]]</f>
        <v/>
      </c>
      <c r="B28" t="str">
        <f>table_0[[#This Row],[盤名]]</f>
        <v xml:space="preserve"> </v>
      </c>
      <c r="C28" s="57" t="s">
        <v>151</v>
      </c>
      <c r="D28" s="57" t="s">
        <v>151</v>
      </c>
      <c r="E28" s="57" t="s">
        <v>151</v>
      </c>
      <c r="F28" s="57" t="s">
        <v>151</v>
      </c>
      <c r="G28" s="57" t="s">
        <v>151</v>
      </c>
      <c r="H28" s="57" t="s">
        <v>151</v>
      </c>
      <c r="V28" s="62"/>
    </row>
    <row r="29" spans="1:22" s="5" customFormat="1">
      <c r="A29" t="str">
        <f>table_0[[#This Row],[Index]]</f>
        <v/>
      </c>
      <c r="B29" t="str">
        <f>table_0[[#This Row],[盤名]]</f>
        <v xml:space="preserve"> </v>
      </c>
      <c r="C29" s="57" t="s">
        <v>151</v>
      </c>
      <c r="D29" s="57" t="s">
        <v>151</v>
      </c>
      <c r="E29" s="57" t="s">
        <v>151</v>
      </c>
      <c r="F29" s="57" t="s">
        <v>151</v>
      </c>
      <c r="G29" s="57" t="s">
        <v>151</v>
      </c>
      <c r="H29" s="57" t="s">
        <v>151</v>
      </c>
      <c r="V29" s="62"/>
    </row>
    <row r="30" spans="1:22" s="5" customFormat="1">
      <c r="A30" t="str">
        <f>table_0[[#This Row],[Index]]</f>
        <v/>
      </c>
      <c r="B30" t="str">
        <f>table_0[[#This Row],[盤名]]</f>
        <v xml:space="preserve"> </v>
      </c>
      <c r="C30" s="57" t="s">
        <v>151</v>
      </c>
      <c r="D30" s="57" t="s">
        <v>151</v>
      </c>
      <c r="E30" s="57" t="s">
        <v>151</v>
      </c>
      <c r="F30" s="57" t="s">
        <v>151</v>
      </c>
      <c r="G30" s="57" t="s">
        <v>151</v>
      </c>
      <c r="H30" s="57" t="s">
        <v>151</v>
      </c>
      <c r="V30" s="62"/>
    </row>
    <row r="31" spans="1:22" s="5" customFormat="1">
      <c r="A31" t="str">
        <f>table_0[[#This Row],[Index]]</f>
        <v/>
      </c>
      <c r="B31" t="str">
        <f>table_0[[#This Row],[盤名]]</f>
        <v xml:space="preserve"> </v>
      </c>
      <c r="C31" s="57" t="s">
        <v>151</v>
      </c>
      <c r="D31" s="57" t="s">
        <v>151</v>
      </c>
      <c r="E31" s="57" t="s">
        <v>151</v>
      </c>
      <c r="F31" s="57" t="s">
        <v>151</v>
      </c>
      <c r="G31" s="57" t="s">
        <v>151</v>
      </c>
      <c r="H31" s="57" t="s">
        <v>151</v>
      </c>
      <c r="V31" s="62"/>
    </row>
    <row r="32" spans="1:22" s="5" customFormat="1">
      <c r="A32" t="str">
        <f>table_0[[#This Row],[Index]]</f>
        <v/>
      </c>
      <c r="B32" t="str">
        <f>table_0[[#This Row],[盤名]]</f>
        <v xml:space="preserve"> </v>
      </c>
      <c r="C32" s="57" t="s">
        <v>151</v>
      </c>
      <c r="D32" s="57" t="s">
        <v>151</v>
      </c>
      <c r="E32" s="57" t="s">
        <v>151</v>
      </c>
      <c r="F32" s="57" t="s">
        <v>151</v>
      </c>
      <c r="G32" s="57" t="s">
        <v>151</v>
      </c>
      <c r="H32" s="57" t="s">
        <v>151</v>
      </c>
      <c r="V32" s="62"/>
    </row>
    <row r="33" spans="1:22" s="5" customFormat="1">
      <c r="A33" t="str">
        <f>table_0[[#This Row],[Index]]</f>
        <v/>
      </c>
      <c r="B33" t="str">
        <f>table_0[[#This Row],[盤名]]</f>
        <v xml:space="preserve"> </v>
      </c>
      <c r="C33" s="57" t="s">
        <v>151</v>
      </c>
      <c r="D33" s="57" t="s">
        <v>151</v>
      </c>
      <c r="E33" s="57" t="s">
        <v>151</v>
      </c>
      <c r="F33" s="57" t="s">
        <v>151</v>
      </c>
      <c r="G33" s="57" t="s">
        <v>151</v>
      </c>
      <c r="H33" s="57" t="s">
        <v>151</v>
      </c>
      <c r="V33" s="62"/>
    </row>
    <row r="34" spans="1:22" s="5" customFormat="1">
      <c r="A34" t="str">
        <f>table_0[[#This Row],[Index]]</f>
        <v/>
      </c>
      <c r="B34" t="str">
        <f>table_0[[#This Row],[盤名]]</f>
        <v xml:space="preserve"> </v>
      </c>
      <c r="C34" s="57" t="s">
        <v>151</v>
      </c>
      <c r="D34" s="57" t="s">
        <v>151</v>
      </c>
      <c r="E34" s="57" t="s">
        <v>151</v>
      </c>
      <c r="F34" s="57" t="s">
        <v>151</v>
      </c>
      <c r="G34" s="57" t="s">
        <v>151</v>
      </c>
      <c r="H34" s="57" t="s">
        <v>151</v>
      </c>
      <c r="V34" s="62"/>
    </row>
    <row r="35" spans="1:22" s="5" customFormat="1">
      <c r="A35" t="str">
        <f>table_0[[#This Row],[Index]]</f>
        <v/>
      </c>
      <c r="B35" t="str">
        <f>table_0[[#This Row],[盤名]]</f>
        <v xml:space="preserve"> </v>
      </c>
      <c r="C35" s="57" t="s">
        <v>151</v>
      </c>
      <c r="D35" s="57" t="s">
        <v>151</v>
      </c>
      <c r="E35" s="57" t="s">
        <v>151</v>
      </c>
      <c r="F35" s="57" t="s">
        <v>151</v>
      </c>
      <c r="G35" s="57" t="s">
        <v>151</v>
      </c>
      <c r="H35" s="57" t="s">
        <v>151</v>
      </c>
      <c r="V35" s="62"/>
    </row>
    <row r="36" spans="1:22" s="5" customFormat="1">
      <c r="A36" t="str">
        <f>table_0[[#This Row],[Index]]</f>
        <v/>
      </c>
      <c r="B36" t="str">
        <f>table_0[[#This Row],[盤名]]</f>
        <v xml:space="preserve"> </v>
      </c>
      <c r="C36" s="57" t="s">
        <v>151</v>
      </c>
      <c r="D36" s="57" t="s">
        <v>151</v>
      </c>
      <c r="E36" s="57" t="s">
        <v>151</v>
      </c>
      <c r="F36" s="57" t="s">
        <v>151</v>
      </c>
      <c r="G36" s="57" t="s">
        <v>151</v>
      </c>
      <c r="H36" s="57" t="s">
        <v>151</v>
      </c>
      <c r="V36" s="62"/>
    </row>
    <row r="37" spans="1:22" s="5" customFormat="1">
      <c r="A37" t="str">
        <f>table_0[[#This Row],[Index]]</f>
        <v/>
      </c>
      <c r="B37" t="str">
        <f>table_0[[#This Row],[盤名]]</f>
        <v xml:space="preserve"> </v>
      </c>
      <c r="C37" s="57" t="s">
        <v>151</v>
      </c>
      <c r="D37" s="57" t="s">
        <v>151</v>
      </c>
      <c r="E37" s="57" t="s">
        <v>151</v>
      </c>
      <c r="F37" s="57" t="s">
        <v>151</v>
      </c>
      <c r="G37" s="57" t="s">
        <v>151</v>
      </c>
      <c r="H37" s="57" t="s">
        <v>151</v>
      </c>
      <c r="V37" s="62"/>
    </row>
    <row r="38" spans="1:22" s="5" customFormat="1">
      <c r="A38" t="str">
        <f>table_0[[#This Row],[Index]]</f>
        <v/>
      </c>
      <c r="B38" t="str">
        <f>table_0[[#This Row],[盤名]]</f>
        <v xml:space="preserve"> </v>
      </c>
      <c r="C38" s="57" t="s">
        <v>151</v>
      </c>
      <c r="D38" s="57" t="s">
        <v>151</v>
      </c>
      <c r="E38" s="57" t="s">
        <v>151</v>
      </c>
      <c r="F38" s="57" t="s">
        <v>151</v>
      </c>
      <c r="G38" s="57" t="s">
        <v>151</v>
      </c>
      <c r="H38" s="57" t="s">
        <v>151</v>
      </c>
      <c r="V38" s="62"/>
    </row>
    <row r="39" spans="1:22" s="5" customFormat="1">
      <c r="A39" t="str">
        <f>table_0[[#This Row],[Index]]</f>
        <v/>
      </c>
      <c r="B39" t="str">
        <f>table_0[[#This Row],[盤名]]</f>
        <v xml:space="preserve"> </v>
      </c>
      <c r="C39" s="57" t="s">
        <v>151</v>
      </c>
      <c r="D39" s="57" t="s">
        <v>151</v>
      </c>
      <c r="E39" s="57" t="s">
        <v>151</v>
      </c>
      <c r="F39" s="57" t="s">
        <v>151</v>
      </c>
      <c r="G39" s="57" t="s">
        <v>151</v>
      </c>
      <c r="H39" s="57" t="s">
        <v>151</v>
      </c>
      <c r="V39" s="62"/>
    </row>
    <row r="40" spans="1:22" s="5" customFormat="1">
      <c r="A40" t="str">
        <f>table_0[[#This Row],[Index]]</f>
        <v/>
      </c>
      <c r="B40" t="str">
        <f>table_0[[#This Row],[盤名]]</f>
        <v xml:space="preserve"> </v>
      </c>
      <c r="C40" s="57" t="s">
        <v>151</v>
      </c>
      <c r="D40" s="57" t="s">
        <v>151</v>
      </c>
      <c r="E40" s="57" t="s">
        <v>151</v>
      </c>
      <c r="F40" s="57" t="s">
        <v>151</v>
      </c>
      <c r="G40" s="57" t="s">
        <v>151</v>
      </c>
      <c r="H40" s="57" t="s">
        <v>151</v>
      </c>
      <c r="V40" s="62"/>
    </row>
    <row r="41" spans="1:22" s="5" customFormat="1">
      <c r="A41" t="str">
        <f>table_0[[#This Row],[Index]]</f>
        <v/>
      </c>
      <c r="B41" t="str">
        <f>table_0[[#This Row],[盤名]]</f>
        <v xml:space="preserve"> </v>
      </c>
      <c r="C41" s="57" t="s">
        <v>151</v>
      </c>
      <c r="D41" s="57" t="s">
        <v>151</v>
      </c>
      <c r="E41" s="57" t="s">
        <v>151</v>
      </c>
      <c r="F41" s="57" t="s">
        <v>151</v>
      </c>
      <c r="G41" s="57" t="s">
        <v>151</v>
      </c>
      <c r="H41" s="57" t="s">
        <v>151</v>
      </c>
      <c r="V41" s="62"/>
    </row>
    <row r="42" spans="1:22" s="5" customFormat="1">
      <c r="A42" t="str">
        <f>table_0[[#This Row],[Index]]</f>
        <v/>
      </c>
      <c r="B42" t="str">
        <f>table_0[[#This Row],[盤名]]</f>
        <v xml:space="preserve"> </v>
      </c>
      <c r="C42" s="57" t="s">
        <v>151</v>
      </c>
      <c r="D42" s="57" t="s">
        <v>151</v>
      </c>
      <c r="E42" s="57" t="s">
        <v>151</v>
      </c>
      <c r="F42" s="57" t="s">
        <v>151</v>
      </c>
      <c r="G42" s="57" t="s">
        <v>151</v>
      </c>
      <c r="H42" s="57" t="s">
        <v>151</v>
      </c>
      <c r="V42" s="62"/>
    </row>
    <row r="43" spans="1:22" s="5" customFormat="1">
      <c r="A43" t="str">
        <f>table_0[[#This Row],[Index]]</f>
        <v/>
      </c>
      <c r="B43" t="str">
        <f>table_0[[#This Row],[盤名]]</f>
        <v xml:space="preserve"> </v>
      </c>
      <c r="C43" s="57" t="s">
        <v>151</v>
      </c>
      <c r="D43" s="57" t="s">
        <v>151</v>
      </c>
      <c r="E43" s="57" t="s">
        <v>151</v>
      </c>
      <c r="F43" s="57" t="s">
        <v>151</v>
      </c>
      <c r="G43" s="57" t="s">
        <v>151</v>
      </c>
      <c r="H43" s="57" t="s">
        <v>151</v>
      </c>
      <c r="V43" s="62"/>
    </row>
    <row r="44" spans="1:22" s="5" customFormat="1">
      <c r="A44" t="str">
        <f>table_0[[#This Row],[Index]]</f>
        <v/>
      </c>
      <c r="B44" t="str">
        <f>table_0[[#This Row],[盤名]]</f>
        <v xml:space="preserve"> </v>
      </c>
      <c r="C44" s="57" t="s">
        <v>151</v>
      </c>
      <c r="D44" s="57" t="s">
        <v>151</v>
      </c>
      <c r="E44" s="57" t="s">
        <v>151</v>
      </c>
      <c r="F44" s="57" t="s">
        <v>151</v>
      </c>
      <c r="G44" s="57" t="s">
        <v>151</v>
      </c>
      <c r="H44" s="57" t="s">
        <v>151</v>
      </c>
      <c r="V44" s="62"/>
    </row>
    <row r="45" spans="1:22" s="5" customFormat="1">
      <c r="A45" t="str">
        <f>table_0[[#This Row],[Index]]</f>
        <v/>
      </c>
      <c r="B45" t="str">
        <f>table_0[[#This Row],[盤名]]</f>
        <v xml:space="preserve"> </v>
      </c>
      <c r="C45" s="57" t="s">
        <v>151</v>
      </c>
      <c r="D45" s="57" t="s">
        <v>151</v>
      </c>
      <c r="E45" s="57" t="s">
        <v>151</v>
      </c>
      <c r="F45" s="57" t="s">
        <v>151</v>
      </c>
      <c r="G45" s="57" t="s">
        <v>151</v>
      </c>
      <c r="H45" s="57" t="s">
        <v>151</v>
      </c>
      <c r="V45" s="62"/>
    </row>
    <row r="46" spans="1:22" s="5" customFormat="1">
      <c r="A46" t="str">
        <f>table_0[[#This Row],[Index]]</f>
        <v/>
      </c>
      <c r="B46" t="str">
        <f>table_0[[#This Row],[盤名]]</f>
        <v xml:space="preserve"> </v>
      </c>
      <c r="C46" s="57" t="s">
        <v>151</v>
      </c>
      <c r="D46" s="57" t="s">
        <v>151</v>
      </c>
      <c r="E46" s="57" t="s">
        <v>151</v>
      </c>
      <c r="F46" s="57" t="s">
        <v>151</v>
      </c>
      <c r="G46" s="57" t="s">
        <v>151</v>
      </c>
      <c r="H46" s="57" t="s">
        <v>151</v>
      </c>
      <c r="V46" s="62"/>
    </row>
    <row r="47" spans="1:22" s="5" customFormat="1">
      <c r="A47" t="str">
        <f>table_0[[#This Row],[Index]]</f>
        <v/>
      </c>
      <c r="B47" t="str">
        <f>table_0[[#This Row],[盤名]]</f>
        <v xml:space="preserve"> </v>
      </c>
      <c r="C47" s="57" t="s">
        <v>151</v>
      </c>
      <c r="D47" s="57" t="s">
        <v>151</v>
      </c>
      <c r="E47" s="57" t="s">
        <v>151</v>
      </c>
      <c r="F47" s="57" t="s">
        <v>151</v>
      </c>
      <c r="G47" s="57" t="s">
        <v>151</v>
      </c>
      <c r="H47" s="57" t="s">
        <v>151</v>
      </c>
      <c r="V47" s="62"/>
    </row>
    <row r="48" spans="1:22" s="5" customFormat="1">
      <c r="A48" t="str">
        <f>table_0[[#This Row],[Index]]</f>
        <v/>
      </c>
      <c r="B48" t="str">
        <f>table_0[[#This Row],[盤名]]</f>
        <v xml:space="preserve"> </v>
      </c>
      <c r="C48" s="57" t="s">
        <v>151</v>
      </c>
      <c r="D48" s="57" t="s">
        <v>151</v>
      </c>
      <c r="E48" s="57" t="s">
        <v>151</v>
      </c>
      <c r="F48" s="57" t="s">
        <v>151</v>
      </c>
      <c r="G48" s="57" t="s">
        <v>151</v>
      </c>
      <c r="H48" s="57" t="s">
        <v>151</v>
      </c>
      <c r="V48" s="62"/>
    </row>
    <row r="49" spans="1:22" s="5" customFormat="1">
      <c r="A49" t="str">
        <f>table_0[[#This Row],[Index]]</f>
        <v/>
      </c>
      <c r="B49" t="str">
        <f>table_0[[#This Row],[盤名]]</f>
        <v xml:space="preserve"> </v>
      </c>
      <c r="C49" s="57" t="s">
        <v>151</v>
      </c>
      <c r="D49" s="57" t="s">
        <v>151</v>
      </c>
      <c r="E49" s="57" t="s">
        <v>151</v>
      </c>
      <c r="F49" s="57" t="s">
        <v>151</v>
      </c>
      <c r="G49" s="57" t="s">
        <v>151</v>
      </c>
      <c r="H49" s="57" t="s">
        <v>151</v>
      </c>
      <c r="V49" s="62"/>
    </row>
    <row r="50" spans="1:22" s="5" customFormat="1">
      <c r="A50" t="str">
        <f>table_0[[#This Row],[Index]]</f>
        <v/>
      </c>
      <c r="B50" t="str">
        <f>table_0[[#This Row],[盤名]]</f>
        <v xml:space="preserve"> </v>
      </c>
      <c r="C50" s="57" t="s">
        <v>151</v>
      </c>
      <c r="D50" s="57" t="s">
        <v>151</v>
      </c>
      <c r="E50" s="57" t="s">
        <v>151</v>
      </c>
      <c r="F50" s="57" t="s">
        <v>151</v>
      </c>
      <c r="G50" s="57" t="s">
        <v>151</v>
      </c>
      <c r="H50" s="57" t="s">
        <v>151</v>
      </c>
      <c r="V50" s="62"/>
    </row>
    <row r="51" spans="1:22" s="5" customFormat="1">
      <c r="A51" t="str">
        <f>table_0[[#This Row],[Index]]</f>
        <v/>
      </c>
      <c r="B51" t="str">
        <f>table_0[[#This Row],[盤名]]</f>
        <v xml:space="preserve"> </v>
      </c>
      <c r="C51" s="57" t="s">
        <v>151</v>
      </c>
      <c r="D51" s="57" t="s">
        <v>151</v>
      </c>
      <c r="E51" s="57" t="s">
        <v>151</v>
      </c>
      <c r="F51" s="57" t="s">
        <v>151</v>
      </c>
      <c r="G51" s="57" t="s">
        <v>151</v>
      </c>
      <c r="H51" s="57" t="s">
        <v>151</v>
      </c>
      <c r="V51" s="62"/>
    </row>
    <row r="52" spans="1:22" s="5" customFormat="1">
      <c r="A52" t="str">
        <f>table_0[[#This Row],[Index]]</f>
        <v/>
      </c>
      <c r="B52" t="str">
        <f>table_0[[#This Row],[盤名]]</f>
        <v xml:space="preserve"> </v>
      </c>
      <c r="C52" s="57" t="s">
        <v>151</v>
      </c>
      <c r="D52" s="57" t="s">
        <v>151</v>
      </c>
      <c r="E52" s="57" t="s">
        <v>151</v>
      </c>
      <c r="F52" s="57" t="s">
        <v>151</v>
      </c>
      <c r="G52" s="57" t="s">
        <v>151</v>
      </c>
      <c r="H52" s="57" t="s">
        <v>151</v>
      </c>
      <c r="V52" s="62"/>
    </row>
    <row r="53" spans="1:22" s="5" customFormat="1">
      <c r="A53" t="str">
        <f>table_0[[#This Row],[Index]]</f>
        <v/>
      </c>
      <c r="B53" t="str">
        <f>table_0[[#This Row],[盤名]]</f>
        <v xml:space="preserve"> </v>
      </c>
      <c r="C53" s="57" t="s">
        <v>151</v>
      </c>
      <c r="D53" s="57" t="s">
        <v>151</v>
      </c>
      <c r="E53" s="57" t="s">
        <v>151</v>
      </c>
      <c r="F53" s="57" t="s">
        <v>151</v>
      </c>
      <c r="G53" s="57" t="s">
        <v>151</v>
      </c>
      <c r="H53" s="57" t="s">
        <v>151</v>
      </c>
      <c r="V53" s="62"/>
    </row>
    <row r="54" spans="1:22" s="5" customFormat="1">
      <c r="A54" t="str">
        <f>table_0[[#This Row],[Index]]</f>
        <v/>
      </c>
      <c r="B54" t="str">
        <f>table_0[[#This Row],[盤名]]</f>
        <v xml:space="preserve"> </v>
      </c>
      <c r="C54" s="57" t="s">
        <v>151</v>
      </c>
      <c r="D54" s="57" t="s">
        <v>151</v>
      </c>
      <c r="E54" s="57" t="s">
        <v>151</v>
      </c>
      <c r="F54" s="57" t="s">
        <v>151</v>
      </c>
      <c r="G54" s="57" t="s">
        <v>151</v>
      </c>
      <c r="H54" s="57" t="s">
        <v>151</v>
      </c>
      <c r="V54" s="62"/>
    </row>
    <row r="55" spans="1:22" s="5" customFormat="1">
      <c r="A55" t="str">
        <f>table_0[[#This Row],[Index]]</f>
        <v/>
      </c>
      <c r="B55" t="str">
        <f>table_0[[#This Row],[盤名]]</f>
        <v xml:space="preserve"> </v>
      </c>
      <c r="C55" s="57" t="s">
        <v>151</v>
      </c>
      <c r="D55" s="57" t="s">
        <v>151</v>
      </c>
      <c r="E55" s="57" t="s">
        <v>151</v>
      </c>
      <c r="F55" s="57" t="s">
        <v>151</v>
      </c>
      <c r="G55" s="57" t="s">
        <v>151</v>
      </c>
      <c r="H55" s="57" t="s">
        <v>151</v>
      </c>
      <c r="V55" s="62"/>
    </row>
    <row r="56" spans="1:22" s="5" customFormat="1">
      <c r="A56" t="str">
        <f>table_0[[#This Row],[Index]]</f>
        <v/>
      </c>
      <c r="B56" t="str">
        <f>table_0[[#This Row],[盤名]]</f>
        <v xml:space="preserve"> </v>
      </c>
      <c r="C56" s="57" t="s">
        <v>151</v>
      </c>
      <c r="D56" s="57" t="s">
        <v>151</v>
      </c>
      <c r="E56" s="57" t="s">
        <v>151</v>
      </c>
      <c r="F56" s="57" t="s">
        <v>151</v>
      </c>
      <c r="G56" s="57" t="s">
        <v>151</v>
      </c>
      <c r="H56" s="57" t="s">
        <v>151</v>
      </c>
      <c r="V56" s="62"/>
    </row>
    <row r="57" spans="1:22" s="5" customFormat="1">
      <c r="A57" t="str">
        <f>table_0[[#This Row],[Index]]</f>
        <v/>
      </c>
      <c r="B57" t="str">
        <f>table_0[[#This Row],[盤名]]</f>
        <v xml:space="preserve"> </v>
      </c>
      <c r="C57" s="57" t="s">
        <v>151</v>
      </c>
      <c r="D57" s="57" t="s">
        <v>151</v>
      </c>
      <c r="E57" s="57" t="s">
        <v>151</v>
      </c>
      <c r="F57" s="57" t="s">
        <v>151</v>
      </c>
      <c r="G57" s="57" t="s">
        <v>151</v>
      </c>
      <c r="H57" s="57" t="s">
        <v>151</v>
      </c>
      <c r="V57" s="62"/>
    </row>
    <row r="58" spans="1:22" s="5" customFormat="1">
      <c r="A58" t="str">
        <f>table_0[[#This Row],[Index]]</f>
        <v/>
      </c>
      <c r="B58" t="str">
        <f>table_0[[#This Row],[盤名]]</f>
        <v xml:space="preserve"> </v>
      </c>
      <c r="C58" s="57" t="s">
        <v>151</v>
      </c>
      <c r="D58" s="57" t="s">
        <v>151</v>
      </c>
      <c r="E58" s="57" t="s">
        <v>151</v>
      </c>
      <c r="F58" s="57" t="s">
        <v>151</v>
      </c>
      <c r="G58" s="57" t="s">
        <v>151</v>
      </c>
      <c r="H58" s="57" t="s">
        <v>151</v>
      </c>
      <c r="V58" s="62"/>
    </row>
    <row r="59" spans="1:22" s="5" customFormat="1">
      <c r="A59" t="str">
        <f>table_0[[#This Row],[Index]]</f>
        <v/>
      </c>
      <c r="B59" t="str">
        <f>table_0[[#This Row],[盤名]]</f>
        <v xml:space="preserve"> </v>
      </c>
      <c r="C59" s="57" t="s">
        <v>151</v>
      </c>
      <c r="D59" s="57" t="s">
        <v>151</v>
      </c>
      <c r="E59" s="57" t="s">
        <v>151</v>
      </c>
      <c r="F59" s="57" t="s">
        <v>151</v>
      </c>
      <c r="G59" s="57" t="s">
        <v>151</v>
      </c>
      <c r="H59" s="57" t="s">
        <v>151</v>
      </c>
      <c r="V59" s="62"/>
    </row>
    <row r="60" spans="1:22" s="5" customFormat="1">
      <c r="A60" t="str">
        <f>table_0[[#This Row],[Index]]</f>
        <v/>
      </c>
      <c r="B60" t="str">
        <f>table_0[[#This Row],[盤名]]</f>
        <v xml:space="preserve"> </v>
      </c>
      <c r="C60" s="57" t="s">
        <v>151</v>
      </c>
      <c r="D60" s="57" t="s">
        <v>151</v>
      </c>
      <c r="E60" s="57" t="s">
        <v>151</v>
      </c>
      <c r="F60" s="57" t="s">
        <v>151</v>
      </c>
      <c r="G60" s="57" t="s">
        <v>151</v>
      </c>
      <c r="H60" s="57" t="s">
        <v>151</v>
      </c>
      <c r="V60" s="62"/>
    </row>
    <row r="61" spans="1:22" s="5" customFormat="1">
      <c r="A61" t="str">
        <f>table_0[[#This Row],[Index]]</f>
        <v/>
      </c>
      <c r="B61" t="str">
        <f>table_0[[#This Row],[盤名]]</f>
        <v xml:space="preserve"> </v>
      </c>
      <c r="C61" s="57" t="s">
        <v>151</v>
      </c>
      <c r="D61" s="57" t="s">
        <v>151</v>
      </c>
      <c r="E61" s="57" t="s">
        <v>151</v>
      </c>
      <c r="F61" s="57" t="s">
        <v>151</v>
      </c>
      <c r="G61" s="57" t="s">
        <v>151</v>
      </c>
      <c r="H61" s="57" t="s">
        <v>151</v>
      </c>
      <c r="V61" s="62"/>
    </row>
    <row r="62" spans="1:22" s="5" customFormat="1">
      <c r="A62" t="str">
        <f>table_0[[#This Row],[Index]]</f>
        <v/>
      </c>
      <c r="B62" t="str">
        <f>table_0[[#This Row],[盤名]]</f>
        <v xml:space="preserve"> </v>
      </c>
      <c r="C62" s="57" t="s">
        <v>151</v>
      </c>
      <c r="D62" s="57" t="s">
        <v>151</v>
      </c>
      <c r="E62" s="57" t="s">
        <v>151</v>
      </c>
      <c r="F62" s="57" t="s">
        <v>151</v>
      </c>
      <c r="G62" s="57" t="s">
        <v>151</v>
      </c>
      <c r="H62" s="57" t="s">
        <v>151</v>
      </c>
      <c r="V62" s="62"/>
    </row>
    <row r="63" spans="1:22" s="5" customFormat="1">
      <c r="A63" t="str">
        <f>table_0[[#This Row],[Index]]</f>
        <v/>
      </c>
      <c r="B63" t="str">
        <f>table_0[[#This Row],[盤名]]</f>
        <v xml:space="preserve"> </v>
      </c>
      <c r="C63" s="57" t="s">
        <v>151</v>
      </c>
      <c r="D63" s="57" t="s">
        <v>151</v>
      </c>
      <c r="E63" s="57" t="s">
        <v>151</v>
      </c>
      <c r="F63" s="57" t="s">
        <v>151</v>
      </c>
      <c r="G63" s="57" t="s">
        <v>151</v>
      </c>
      <c r="H63" s="57" t="s">
        <v>151</v>
      </c>
      <c r="V63" s="62"/>
    </row>
    <row r="64" spans="1:22" s="5" customFormat="1">
      <c r="A64" t="str">
        <f>table_0[[#This Row],[Index]]</f>
        <v/>
      </c>
      <c r="B64" t="str">
        <f>table_0[[#This Row],[盤名]]</f>
        <v xml:space="preserve"> </v>
      </c>
      <c r="C64" s="57" t="s">
        <v>151</v>
      </c>
      <c r="D64" s="57" t="s">
        <v>151</v>
      </c>
      <c r="E64" s="57" t="s">
        <v>151</v>
      </c>
      <c r="F64" s="57" t="s">
        <v>151</v>
      </c>
      <c r="G64" s="57" t="s">
        <v>151</v>
      </c>
      <c r="H64" s="57" t="s">
        <v>151</v>
      </c>
      <c r="V64" s="62"/>
    </row>
    <row r="65" spans="1:22" s="5" customFormat="1">
      <c r="A65" t="str">
        <f>table_0[[#This Row],[Index]]</f>
        <v/>
      </c>
      <c r="B65" t="str">
        <f>table_0[[#This Row],[盤名]]</f>
        <v xml:space="preserve"> </v>
      </c>
      <c r="C65" s="57" t="s">
        <v>151</v>
      </c>
      <c r="D65" s="57" t="s">
        <v>151</v>
      </c>
      <c r="E65" s="57" t="s">
        <v>151</v>
      </c>
      <c r="F65" s="57" t="s">
        <v>151</v>
      </c>
      <c r="G65" s="57" t="s">
        <v>151</v>
      </c>
      <c r="H65" s="57" t="s">
        <v>151</v>
      </c>
      <c r="V65" s="62"/>
    </row>
    <row r="66" spans="1:22" s="5" customFormat="1">
      <c r="A66" t="str">
        <f>table_0[[#This Row],[Index]]</f>
        <v/>
      </c>
      <c r="B66" t="str">
        <f>table_0[[#This Row],[盤名]]</f>
        <v xml:space="preserve"> </v>
      </c>
      <c r="C66" s="57" t="s">
        <v>151</v>
      </c>
      <c r="D66" s="57" t="s">
        <v>151</v>
      </c>
      <c r="E66" s="57" t="s">
        <v>151</v>
      </c>
      <c r="F66" s="57" t="s">
        <v>151</v>
      </c>
      <c r="G66" s="57" t="s">
        <v>151</v>
      </c>
      <c r="H66" s="57" t="s">
        <v>151</v>
      </c>
      <c r="V66" s="62"/>
    </row>
    <row r="67" spans="1:22" s="5" customFormat="1">
      <c r="A67" t="str">
        <f>table_0[[#This Row],[Index]]</f>
        <v/>
      </c>
      <c r="B67" t="str">
        <f>table_0[[#This Row],[盤名]]</f>
        <v xml:space="preserve"> </v>
      </c>
      <c r="C67" s="57" t="s">
        <v>151</v>
      </c>
      <c r="D67" s="57" t="s">
        <v>151</v>
      </c>
      <c r="E67" s="57" t="s">
        <v>151</v>
      </c>
      <c r="F67" s="57" t="s">
        <v>151</v>
      </c>
      <c r="G67" s="57" t="s">
        <v>151</v>
      </c>
      <c r="H67" s="57" t="s">
        <v>151</v>
      </c>
      <c r="V67" s="62"/>
    </row>
    <row r="68" spans="1:22" s="5" customFormat="1">
      <c r="A68" t="str">
        <f>table_0[[#This Row],[Index]]</f>
        <v/>
      </c>
      <c r="B68" t="str">
        <f>table_0[[#This Row],[盤名]]</f>
        <v xml:space="preserve"> </v>
      </c>
      <c r="C68" s="57" t="s">
        <v>151</v>
      </c>
      <c r="D68" s="57" t="s">
        <v>151</v>
      </c>
      <c r="E68" s="57" t="s">
        <v>151</v>
      </c>
      <c r="F68" s="57" t="s">
        <v>151</v>
      </c>
      <c r="G68" s="57" t="s">
        <v>151</v>
      </c>
      <c r="H68" s="57" t="s">
        <v>151</v>
      </c>
      <c r="V68" s="62"/>
    </row>
    <row r="69" spans="1:22" s="5" customFormat="1">
      <c r="A69" t="str">
        <f>table_0[[#This Row],[Index]]</f>
        <v/>
      </c>
      <c r="B69" t="str">
        <f>table_0[[#This Row],[盤名]]</f>
        <v xml:space="preserve"> </v>
      </c>
      <c r="C69" s="57" t="s">
        <v>151</v>
      </c>
      <c r="D69" s="57" t="s">
        <v>151</v>
      </c>
      <c r="E69" s="57" t="s">
        <v>151</v>
      </c>
      <c r="F69" s="57" t="s">
        <v>151</v>
      </c>
      <c r="G69" s="57" t="s">
        <v>151</v>
      </c>
      <c r="H69" s="57" t="s">
        <v>151</v>
      </c>
      <c r="V69" s="62"/>
    </row>
    <row r="70" spans="1:22" s="5" customFormat="1">
      <c r="A70" t="str">
        <f>table_0[[#This Row],[Index]]</f>
        <v/>
      </c>
      <c r="B70" t="str">
        <f>table_0[[#This Row],[盤名]]</f>
        <v xml:space="preserve"> </v>
      </c>
      <c r="C70" s="57" t="s">
        <v>151</v>
      </c>
      <c r="D70" s="57" t="s">
        <v>151</v>
      </c>
      <c r="E70" s="57" t="s">
        <v>151</v>
      </c>
      <c r="F70" s="57" t="s">
        <v>151</v>
      </c>
      <c r="G70" s="57" t="s">
        <v>151</v>
      </c>
      <c r="H70" s="57" t="s">
        <v>151</v>
      </c>
      <c r="V70" s="62"/>
    </row>
    <row r="71" spans="1:22" s="5" customFormat="1">
      <c r="A71" t="str">
        <f>table_0[[#This Row],[Index]]</f>
        <v/>
      </c>
      <c r="B71" t="str">
        <f>table_0[[#This Row],[盤名]]</f>
        <v xml:space="preserve"> </v>
      </c>
      <c r="C71" s="57" t="s">
        <v>151</v>
      </c>
      <c r="D71" s="57" t="s">
        <v>151</v>
      </c>
      <c r="E71" s="57" t="s">
        <v>151</v>
      </c>
      <c r="F71" s="57" t="s">
        <v>151</v>
      </c>
      <c r="G71" s="57" t="s">
        <v>151</v>
      </c>
      <c r="H71" s="57" t="s">
        <v>151</v>
      </c>
      <c r="V71" s="62"/>
    </row>
    <row r="72" spans="1:22" s="5" customFormat="1">
      <c r="A72" t="str">
        <f>table_0[[#This Row],[Index]]</f>
        <v/>
      </c>
      <c r="B72" t="str">
        <f>table_0[[#This Row],[盤名]]</f>
        <v xml:space="preserve"> </v>
      </c>
      <c r="C72" s="57" t="s">
        <v>151</v>
      </c>
      <c r="D72" s="57" t="s">
        <v>151</v>
      </c>
      <c r="E72" s="57" t="s">
        <v>151</v>
      </c>
      <c r="F72" s="57" t="s">
        <v>151</v>
      </c>
      <c r="G72" s="57" t="s">
        <v>151</v>
      </c>
      <c r="H72" s="57" t="s">
        <v>151</v>
      </c>
      <c r="V72" s="62"/>
    </row>
    <row r="73" spans="1:22" s="5" customFormat="1">
      <c r="A73" t="str">
        <f>table_0[[#This Row],[Index]]</f>
        <v/>
      </c>
      <c r="B73" t="str">
        <f>table_0[[#This Row],[盤名]]</f>
        <v xml:space="preserve"> </v>
      </c>
      <c r="C73" s="57" t="s">
        <v>151</v>
      </c>
      <c r="D73" s="57" t="s">
        <v>151</v>
      </c>
      <c r="E73" s="57" t="s">
        <v>151</v>
      </c>
      <c r="F73" s="57" t="s">
        <v>151</v>
      </c>
      <c r="G73" s="57" t="s">
        <v>151</v>
      </c>
      <c r="H73" s="57" t="s">
        <v>151</v>
      </c>
      <c r="V73" s="62"/>
    </row>
    <row r="74" spans="1:22" s="5" customFormat="1">
      <c r="A74" t="str">
        <f>table_0[[#This Row],[Index]]</f>
        <v/>
      </c>
      <c r="B74" t="str">
        <f>table_0[[#This Row],[盤名]]</f>
        <v xml:space="preserve"> </v>
      </c>
      <c r="C74" s="57" t="s">
        <v>151</v>
      </c>
      <c r="D74" s="57" t="s">
        <v>151</v>
      </c>
      <c r="E74" s="57" t="s">
        <v>151</v>
      </c>
      <c r="F74" s="57" t="s">
        <v>151</v>
      </c>
      <c r="G74" s="57" t="s">
        <v>151</v>
      </c>
      <c r="H74" s="57" t="s">
        <v>151</v>
      </c>
      <c r="V74" s="62"/>
    </row>
    <row r="75" spans="1:22" s="5" customFormat="1">
      <c r="A75" t="str">
        <f>table_0[[#This Row],[Index]]</f>
        <v/>
      </c>
      <c r="B75" t="str">
        <f>table_0[[#This Row],[盤名]]</f>
        <v xml:space="preserve"> </v>
      </c>
      <c r="C75" s="57" t="s">
        <v>151</v>
      </c>
      <c r="D75" s="57" t="s">
        <v>151</v>
      </c>
      <c r="E75" s="57" t="s">
        <v>151</v>
      </c>
      <c r="F75" s="57" t="s">
        <v>151</v>
      </c>
      <c r="G75" s="57" t="s">
        <v>151</v>
      </c>
      <c r="H75" s="57" t="s">
        <v>151</v>
      </c>
      <c r="V75" s="62"/>
    </row>
    <row r="76" spans="1:22" s="5" customFormat="1">
      <c r="A76" t="str">
        <f>table_0[[#This Row],[Index]]</f>
        <v/>
      </c>
      <c r="B76" t="str">
        <f>table_0[[#This Row],[盤名]]</f>
        <v xml:space="preserve"> </v>
      </c>
      <c r="C76" s="57" t="s">
        <v>151</v>
      </c>
      <c r="D76" s="57" t="s">
        <v>151</v>
      </c>
      <c r="E76" s="57" t="s">
        <v>151</v>
      </c>
      <c r="F76" s="57" t="s">
        <v>151</v>
      </c>
      <c r="G76" s="57" t="s">
        <v>151</v>
      </c>
      <c r="H76" s="57" t="s">
        <v>151</v>
      </c>
      <c r="V76" s="62"/>
    </row>
    <row r="77" spans="1:22" s="5" customFormat="1">
      <c r="A77" t="str">
        <f>table_0[[#This Row],[Index]]</f>
        <v/>
      </c>
      <c r="B77" t="str">
        <f>table_0[[#This Row],[盤名]]</f>
        <v xml:space="preserve"> </v>
      </c>
      <c r="C77" s="57" t="s">
        <v>151</v>
      </c>
      <c r="D77" s="57" t="s">
        <v>151</v>
      </c>
      <c r="E77" s="57" t="s">
        <v>151</v>
      </c>
      <c r="F77" s="57" t="s">
        <v>151</v>
      </c>
      <c r="G77" s="57" t="s">
        <v>151</v>
      </c>
      <c r="H77" s="57" t="s">
        <v>151</v>
      </c>
      <c r="V77" s="62"/>
    </row>
    <row r="78" spans="1:22" s="5" customFormat="1">
      <c r="A78" t="str">
        <f>table_0[[#This Row],[Index]]</f>
        <v/>
      </c>
      <c r="B78" t="str">
        <f>table_0[[#This Row],[盤名]]</f>
        <v xml:space="preserve"> </v>
      </c>
      <c r="C78" s="57" t="s">
        <v>151</v>
      </c>
      <c r="D78" s="57" t="s">
        <v>151</v>
      </c>
      <c r="E78" s="57" t="s">
        <v>151</v>
      </c>
      <c r="F78" s="57" t="s">
        <v>151</v>
      </c>
      <c r="G78" s="57" t="s">
        <v>151</v>
      </c>
      <c r="H78" s="57" t="s">
        <v>151</v>
      </c>
      <c r="V78" s="62"/>
    </row>
    <row r="79" spans="1:22" s="5" customFormat="1">
      <c r="A79" t="str">
        <f>table_0[[#This Row],[Index]]</f>
        <v/>
      </c>
      <c r="B79" t="str">
        <f>table_0[[#This Row],[盤名]]</f>
        <v xml:space="preserve"> </v>
      </c>
      <c r="C79" s="57" t="s">
        <v>151</v>
      </c>
      <c r="D79" s="57" t="s">
        <v>151</v>
      </c>
      <c r="E79" s="57" t="s">
        <v>151</v>
      </c>
      <c r="F79" s="57" t="s">
        <v>151</v>
      </c>
      <c r="G79" s="57" t="s">
        <v>151</v>
      </c>
      <c r="H79" s="57" t="s">
        <v>151</v>
      </c>
      <c r="V79" s="62"/>
    </row>
    <row r="80" spans="1:22" s="5" customFormat="1">
      <c r="A80" t="str">
        <f>table_0[[#This Row],[Index]]</f>
        <v/>
      </c>
      <c r="B80" t="str">
        <f>table_0[[#This Row],[盤名]]</f>
        <v xml:space="preserve"> </v>
      </c>
      <c r="C80" s="57" t="s">
        <v>151</v>
      </c>
      <c r="D80" s="57" t="s">
        <v>151</v>
      </c>
      <c r="E80" s="57" t="s">
        <v>151</v>
      </c>
      <c r="F80" s="57" t="s">
        <v>151</v>
      </c>
      <c r="G80" s="57" t="s">
        <v>151</v>
      </c>
      <c r="H80" s="57" t="s">
        <v>151</v>
      </c>
      <c r="V80" s="62"/>
    </row>
    <row r="81" spans="1:22" s="5" customFormat="1">
      <c r="A81" t="str">
        <f>table_0[[#This Row],[Index]]</f>
        <v/>
      </c>
      <c r="B81" t="str">
        <f>table_0[[#This Row],[盤名]]</f>
        <v xml:space="preserve"> </v>
      </c>
      <c r="C81" s="57" t="s">
        <v>151</v>
      </c>
      <c r="D81" s="57" t="s">
        <v>151</v>
      </c>
      <c r="E81" s="57" t="s">
        <v>151</v>
      </c>
      <c r="F81" s="57" t="s">
        <v>151</v>
      </c>
      <c r="G81" s="57" t="s">
        <v>151</v>
      </c>
      <c r="H81" s="57" t="s">
        <v>151</v>
      </c>
      <c r="V81" s="62"/>
    </row>
    <row r="82" spans="1:22" s="5" customFormat="1">
      <c r="A82" t="str">
        <f>table_0[[#This Row],[Index]]</f>
        <v/>
      </c>
      <c r="B82" t="str">
        <f>table_0[[#This Row],[盤名]]</f>
        <v xml:space="preserve"> </v>
      </c>
      <c r="C82" s="57" t="s">
        <v>151</v>
      </c>
      <c r="D82" s="57" t="s">
        <v>151</v>
      </c>
      <c r="E82" s="57" t="s">
        <v>151</v>
      </c>
      <c r="F82" s="57" t="s">
        <v>151</v>
      </c>
      <c r="G82" s="57" t="s">
        <v>151</v>
      </c>
      <c r="H82" s="57" t="s">
        <v>151</v>
      </c>
      <c r="V82" s="62"/>
    </row>
    <row r="83" spans="1:22" s="5" customFormat="1">
      <c r="A83" t="str">
        <f>table_0[[#This Row],[Index]]</f>
        <v/>
      </c>
      <c r="B83" t="str">
        <f>table_0[[#This Row],[盤名]]</f>
        <v xml:space="preserve"> </v>
      </c>
      <c r="C83" s="57" t="s">
        <v>151</v>
      </c>
      <c r="D83" s="57" t="s">
        <v>151</v>
      </c>
      <c r="E83" s="57" t="s">
        <v>151</v>
      </c>
      <c r="F83" s="57" t="s">
        <v>151</v>
      </c>
      <c r="G83" s="57" t="s">
        <v>151</v>
      </c>
      <c r="H83" s="57" t="s">
        <v>151</v>
      </c>
      <c r="V83" s="62"/>
    </row>
    <row r="84" spans="1:22" s="5" customFormat="1">
      <c r="A84" t="str">
        <f>table_0[[#This Row],[Index]]</f>
        <v/>
      </c>
      <c r="B84" t="str">
        <f>table_0[[#This Row],[盤名]]</f>
        <v xml:space="preserve"> </v>
      </c>
      <c r="C84" s="57" t="s">
        <v>151</v>
      </c>
      <c r="D84" s="57" t="s">
        <v>151</v>
      </c>
      <c r="E84" s="57" t="s">
        <v>151</v>
      </c>
      <c r="F84" s="57" t="s">
        <v>151</v>
      </c>
      <c r="G84" s="57" t="s">
        <v>151</v>
      </c>
      <c r="H84" s="57" t="s">
        <v>151</v>
      </c>
      <c r="V84" s="62"/>
    </row>
    <row r="85" spans="1:22" s="5" customFormat="1">
      <c r="A85" t="str">
        <f>table_0[[#This Row],[Index]]</f>
        <v/>
      </c>
      <c r="B85" t="str">
        <f>table_0[[#This Row],[盤名]]</f>
        <v xml:space="preserve"> </v>
      </c>
      <c r="C85" s="57" t="s">
        <v>151</v>
      </c>
      <c r="D85" s="57" t="s">
        <v>151</v>
      </c>
      <c r="E85" s="57" t="s">
        <v>151</v>
      </c>
      <c r="F85" s="57" t="s">
        <v>151</v>
      </c>
      <c r="G85" s="57" t="s">
        <v>151</v>
      </c>
      <c r="H85" s="57" t="s">
        <v>151</v>
      </c>
      <c r="V85" s="62"/>
    </row>
    <row r="86" spans="1:22" s="5" customFormat="1">
      <c r="A86" t="str">
        <f>table_0[[#This Row],[Index]]</f>
        <v/>
      </c>
      <c r="B86" t="str">
        <f>table_0[[#This Row],[盤名]]</f>
        <v xml:space="preserve"> </v>
      </c>
      <c r="C86" s="57" t="s">
        <v>151</v>
      </c>
      <c r="D86" s="57" t="s">
        <v>151</v>
      </c>
      <c r="E86" s="57" t="s">
        <v>151</v>
      </c>
      <c r="F86" s="57" t="s">
        <v>151</v>
      </c>
      <c r="G86" s="57" t="s">
        <v>151</v>
      </c>
      <c r="H86" s="57" t="s">
        <v>151</v>
      </c>
      <c r="V86" s="62"/>
    </row>
    <row r="87" spans="1:22" s="5" customFormat="1">
      <c r="A87" t="str">
        <f>table_0[[#This Row],[Index]]</f>
        <v/>
      </c>
      <c r="B87" t="str">
        <f>table_0[[#This Row],[盤名]]</f>
        <v xml:space="preserve"> </v>
      </c>
      <c r="C87" s="57" t="s">
        <v>151</v>
      </c>
      <c r="D87" s="57" t="s">
        <v>151</v>
      </c>
      <c r="E87" s="57" t="s">
        <v>151</v>
      </c>
      <c r="F87" s="57" t="s">
        <v>151</v>
      </c>
      <c r="G87" s="57" t="s">
        <v>151</v>
      </c>
      <c r="H87" s="57" t="s">
        <v>151</v>
      </c>
      <c r="V87" s="62"/>
    </row>
    <row r="88" spans="1:22" s="5" customFormat="1">
      <c r="A88" t="str">
        <f>table_0[[#This Row],[Index]]</f>
        <v/>
      </c>
      <c r="B88" t="str">
        <f>table_0[[#This Row],[盤名]]</f>
        <v xml:space="preserve"> </v>
      </c>
      <c r="C88" s="57" t="s">
        <v>151</v>
      </c>
      <c r="D88" s="57" t="s">
        <v>151</v>
      </c>
      <c r="E88" s="57" t="s">
        <v>151</v>
      </c>
      <c r="F88" s="57" t="s">
        <v>151</v>
      </c>
      <c r="G88" s="57" t="s">
        <v>151</v>
      </c>
      <c r="H88" s="57" t="s">
        <v>151</v>
      </c>
      <c r="V88" s="62"/>
    </row>
    <row r="89" spans="1:22" s="5" customFormat="1">
      <c r="A89" t="str">
        <f>table_0[[#This Row],[Index]]</f>
        <v/>
      </c>
      <c r="B89" t="str">
        <f>table_0[[#This Row],[盤名]]</f>
        <v xml:space="preserve"> </v>
      </c>
      <c r="C89" s="57" t="s">
        <v>151</v>
      </c>
      <c r="D89" s="57" t="s">
        <v>151</v>
      </c>
      <c r="E89" s="57" t="s">
        <v>151</v>
      </c>
      <c r="F89" s="57" t="s">
        <v>151</v>
      </c>
      <c r="G89" s="57" t="s">
        <v>151</v>
      </c>
      <c r="H89" s="57" t="s">
        <v>151</v>
      </c>
      <c r="V89" s="62"/>
    </row>
    <row r="90" spans="1:22" s="5" customFormat="1">
      <c r="A90" t="str">
        <f>table_0[[#This Row],[Index]]</f>
        <v/>
      </c>
      <c r="B90" t="str">
        <f>table_0[[#This Row],[盤名]]</f>
        <v xml:space="preserve"> </v>
      </c>
      <c r="C90" s="57" t="s">
        <v>151</v>
      </c>
      <c r="D90" s="57" t="s">
        <v>151</v>
      </c>
      <c r="E90" s="57" t="s">
        <v>151</v>
      </c>
      <c r="F90" s="57" t="s">
        <v>151</v>
      </c>
      <c r="G90" s="57" t="s">
        <v>151</v>
      </c>
      <c r="H90" s="57" t="s">
        <v>151</v>
      </c>
      <c r="V90" s="62"/>
    </row>
    <row r="91" spans="1:22" s="5" customFormat="1">
      <c r="A91" t="str">
        <f>table_0[[#This Row],[Index]]</f>
        <v/>
      </c>
      <c r="B91" t="str">
        <f>table_0[[#This Row],[盤名]]</f>
        <v xml:space="preserve"> </v>
      </c>
      <c r="C91" s="57" t="s">
        <v>151</v>
      </c>
      <c r="D91" s="57" t="s">
        <v>151</v>
      </c>
      <c r="E91" s="57" t="s">
        <v>151</v>
      </c>
      <c r="F91" s="57" t="s">
        <v>151</v>
      </c>
      <c r="G91" s="57" t="s">
        <v>151</v>
      </c>
      <c r="H91" s="57" t="s">
        <v>151</v>
      </c>
      <c r="V91" s="62"/>
    </row>
    <row r="92" spans="1:22" s="5" customFormat="1">
      <c r="A92" t="str">
        <f>table_0[[#This Row],[Index]]</f>
        <v/>
      </c>
      <c r="B92" t="str">
        <f>table_0[[#This Row],[盤名]]</f>
        <v xml:space="preserve"> </v>
      </c>
      <c r="C92" s="57" t="s">
        <v>151</v>
      </c>
      <c r="D92" s="57" t="s">
        <v>151</v>
      </c>
      <c r="E92" s="57" t="s">
        <v>151</v>
      </c>
      <c r="F92" s="57" t="s">
        <v>151</v>
      </c>
      <c r="G92" s="57" t="s">
        <v>151</v>
      </c>
      <c r="H92" s="57" t="s">
        <v>151</v>
      </c>
      <c r="V92" s="62"/>
    </row>
    <row r="93" spans="1:22" s="5" customFormat="1">
      <c r="A93" t="str">
        <f>table_0[[#This Row],[Index]]</f>
        <v/>
      </c>
      <c r="B93" t="str">
        <f>table_0[[#This Row],[盤名]]</f>
        <v xml:space="preserve"> </v>
      </c>
      <c r="C93" s="57" t="s">
        <v>151</v>
      </c>
      <c r="D93" s="57" t="s">
        <v>151</v>
      </c>
      <c r="E93" s="57" t="s">
        <v>151</v>
      </c>
      <c r="F93" s="57" t="s">
        <v>151</v>
      </c>
      <c r="G93" s="57" t="s">
        <v>151</v>
      </c>
      <c r="H93" s="57" t="s">
        <v>151</v>
      </c>
      <c r="V93" s="62"/>
    </row>
    <row r="94" spans="1:22" s="5" customFormat="1">
      <c r="A94" t="str">
        <f>table_0[[#This Row],[Index]]</f>
        <v/>
      </c>
      <c r="B94" t="str">
        <f>table_0[[#This Row],[盤名]]</f>
        <v xml:space="preserve"> </v>
      </c>
      <c r="C94" s="57" t="s">
        <v>151</v>
      </c>
      <c r="D94" s="57" t="s">
        <v>151</v>
      </c>
      <c r="E94" s="57" t="s">
        <v>151</v>
      </c>
      <c r="F94" s="57" t="s">
        <v>151</v>
      </c>
      <c r="G94" s="57" t="s">
        <v>151</v>
      </c>
      <c r="H94" s="57" t="s">
        <v>151</v>
      </c>
      <c r="V94" s="62"/>
    </row>
    <row r="95" spans="1:22" s="5" customFormat="1">
      <c r="A95" t="str">
        <f>table_0[[#This Row],[Index]]</f>
        <v/>
      </c>
      <c r="B95" t="str">
        <f>table_0[[#This Row],[盤名]]</f>
        <v xml:space="preserve"> </v>
      </c>
      <c r="C95" s="57" t="s">
        <v>151</v>
      </c>
      <c r="D95" s="57" t="s">
        <v>151</v>
      </c>
      <c r="E95" s="57" t="s">
        <v>151</v>
      </c>
      <c r="F95" s="57" t="s">
        <v>151</v>
      </c>
      <c r="G95" s="57" t="s">
        <v>151</v>
      </c>
      <c r="H95" s="57" t="s">
        <v>151</v>
      </c>
      <c r="V95" s="62"/>
    </row>
    <row r="96" spans="1:22" s="5" customFormat="1">
      <c r="A96" t="str">
        <f>table_0[[#This Row],[Index]]</f>
        <v/>
      </c>
      <c r="B96" t="str">
        <f>table_0[[#This Row],[盤名]]</f>
        <v xml:space="preserve"> </v>
      </c>
      <c r="C96" s="57" t="s">
        <v>151</v>
      </c>
      <c r="D96" s="57" t="s">
        <v>151</v>
      </c>
      <c r="E96" s="57" t="s">
        <v>151</v>
      </c>
      <c r="F96" s="57" t="s">
        <v>151</v>
      </c>
      <c r="G96" s="57" t="s">
        <v>151</v>
      </c>
      <c r="H96" s="57" t="s">
        <v>151</v>
      </c>
      <c r="V96" s="62"/>
    </row>
    <row r="97" spans="1:22" s="5" customFormat="1">
      <c r="A97" t="str">
        <f>table_0[[#This Row],[Index]]</f>
        <v/>
      </c>
      <c r="B97" t="str">
        <f>table_0[[#This Row],[盤名]]</f>
        <v xml:space="preserve"> </v>
      </c>
      <c r="C97" s="57" t="s">
        <v>151</v>
      </c>
      <c r="D97" s="57" t="s">
        <v>151</v>
      </c>
      <c r="E97" s="57" t="s">
        <v>151</v>
      </c>
      <c r="F97" s="57" t="s">
        <v>151</v>
      </c>
      <c r="G97" s="57" t="s">
        <v>151</v>
      </c>
      <c r="H97" s="57" t="s">
        <v>151</v>
      </c>
      <c r="V97" s="62"/>
    </row>
    <row r="98" spans="1:22" s="5" customFormat="1">
      <c r="A98" t="str">
        <f>table_0[[#This Row],[Index]]</f>
        <v/>
      </c>
      <c r="B98" t="str">
        <f>table_0[[#This Row],[盤名]]</f>
        <v xml:space="preserve"> </v>
      </c>
      <c r="C98" s="57" t="s">
        <v>151</v>
      </c>
      <c r="D98" s="57" t="s">
        <v>151</v>
      </c>
      <c r="E98" s="57" t="s">
        <v>151</v>
      </c>
      <c r="F98" s="57" t="s">
        <v>151</v>
      </c>
      <c r="G98" s="57" t="s">
        <v>151</v>
      </c>
      <c r="H98" s="57" t="s">
        <v>151</v>
      </c>
      <c r="V98" s="62"/>
    </row>
    <row r="99" spans="1:22" s="5" customFormat="1">
      <c r="A99" t="str">
        <f>table_0[[#This Row],[Index]]</f>
        <v/>
      </c>
      <c r="B99" t="str">
        <f>table_0[[#This Row],[盤名]]</f>
        <v xml:space="preserve"> </v>
      </c>
      <c r="C99" s="57" t="s">
        <v>151</v>
      </c>
      <c r="D99" s="57" t="s">
        <v>151</v>
      </c>
      <c r="E99" s="57" t="s">
        <v>151</v>
      </c>
      <c r="F99" s="57" t="s">
        <v>151</v>
      </c>
      <c r="G99" s="57" t="s">
        <v>151</v>
      </c>
      <c r="H99" s="57" t="s">
        <v>151</v>
      </c>
      <c r="V99" s="62"/>
    </row>
    <row r="100" spans="1:22" s="5" customFormat="1">
      <c r="A100" t="str">
        <f>table_0[[#This Row],[Index]]</f>
        <v/>
      </c>
      <c r="B100" t="str">
        <f>table_0[[#This Row],[盤名]]</f>
        <v xml:space="preserve"> </v>
      </c>
      <c r="C100" s="57" t="s">
        <v>151</v>
      </c>
      <c r="D100" s="57" t="s">
        <v>151</v>
      </c>
      <c r="E100" s="57" t="s">
        <v>151</v>
      </c>
      <c r="F100" s="57" t="s">
        <v>151</v>
      </c>
      <c r="G100" s="57" t="s">
        <v>151</v>
      </c>
      <c r="H100" s="57" t="s">
        <v>151</v>
      </c>
      <c r="V100" s="62"/>
    </row>
    <row r="101" spans="1:22" s="5" customFormat="1">
      <c r="A101" t="str">
        <f>table_0[[#This Row],[Index]]</f>
        <v/>
      </c>
      <c r="B101" t="str">
        <f>table_0[[#This Row],[盤名]]</f>
        <v xml:space="preserve"> </v>
      </c>
      <c r="C101" s="57" t="s">
        <v>151</v>
      </c>
      <c r="D101" s="57" t="s">
        <v>151</v>
      </c>
      <c r="E101" s="57" t="s">
        <v>151</v>
      </c>
      <c r="F101" s="57" t="s">
        <v>151</v>
      </c>
      <c r="G101" s="57" t="s">
        <v>151</v>
      </c>
      <c r="H101" s="57" t="s">
        <v>151</v>
      </c>
      <c r="V101" s="62"/>
    </row>
    <row r="102" spans="1:22">
      <c r="A102" t="str">
        <f>table_0[[#This Row],[Index]]</f>
        <v/>
      </c>
      <c r="B102" t="str">
        <f>table_0[[#This Row],[盤名]]</f>
        <v xml:space="preserve"> </v>
      </c>
      <c r="C102" s="57" t="s">
        <v>151</v>
      </c>
      <c r="D102" s="57" t="s">
        <v>151</v>
      </c>
      <c r="E102" s="57" t="s">
        <v>151</v>
      </c>
      <c r="F102" s="57" t="s">
        <v>151</v>
      </c>
      <c r="G102" s="57" t="s">
        <v>151</v>
      </c>
      <c r="H102" s="57" t="s">
        <v>151</v>
      </c>
    </row>
  </sheetData>
  <protectedRanges>
    <protectedRange sqref="C3:H102" name="範圍1"/>
  </protectedRanges>
  <phoneticPr fontId="1" type="noConversion"/>
  <dataValidations count="1">
    <dataValidation type="list" allowBlank="1" showInputMessage="1" showErrorMessage="1" sqref="C3:G102" xr:uid="{00000000-0002-0000-0800-000000000000}">
      <formula1>OFFSET($V$3,,,COUNTA($V$3:$V$101))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tabColor rgb="FF7030A0"/>
  </sheetPr>
  <dimension ref="A1:EB43"/>
  <sheetViews>
    <sheetView view="pageBreakPreview" zoomScaleNormal="100" zoomScaleSheetLayoutView="100" workbookViewId="0">
      <selection sqref="A1:N1"/>
    </sheetView>
  </sheetViews>
  <sheetFormatPr defaultColWidth="1.109375" defaultRowHeight="16.2"/>
  <cols>
    <col min="1" max="16384" width="1.109375" style="85"/>
  </cols>
  <sheetData>
    <row r="1" spans="1:132" ht="19.8">
      <c r="A1" s="83"/>
      <c r="B1" s="83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Q1" s="265" t="s">
        <v>158</v>
      </c>
      <c r="R1" s="266"/>
      <c r="S1" s="266"/>
      <c r="T1" s="266"/>
      <c r="U1" s="266"/>
      <c r="V1" s="266"/>
      <c r="W1" s="266"/>
      <c r="X1" s="266"/>
      <c r="Y1" s="266"/>
      <c r="Z1" s="266"/>
      <c r="AA1" s="266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  <c r="BH1" s="266"/>
      <c r="BI1" s="86"/>
      <c r="BJ1" s="86"/>
      <c r="BO1" s="84"/>
      <c r="BP1" s="87"/>
      <c r="BQ1" s="87"/>
      <c r="BR1" s="87"/>
      <c r="BS1" s="87"/>
      <c r="BT1" s="87"/>
      <c r="BU1" s="88"/>
      <c r="BV1" s="89"/>
      <c r="BW1" s="88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</row>
    <row r="2" spans="1:132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Q2" s="267" t="s">
        <v>159</v>
      </c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266"/>
      <c r="AM2" s="266"/>
      <c r="AN2" s="266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86"/>
      <c r="BJ2" s="86"/>
      <c r="BO2" s="90"/>
      <c r="BP2" s="90"/>
      <c r="BQ2" s="90"/>
      <c r="BR2" s="90"/>
      <c r="BS2" s="90"/>
      <c r="BT2" s="90"/>
      <c r="BU2" s="88"/>
      <c r="BV2" s="89"/>
      <c r="BW2" s="88"/>
      <c r="BX2" s="89"/>
      <c r="BY2" s="89"/>
      <c r="BZ2" s="89"/>
      <c r="CA2" s="89"/>
      <c r="CB2" s="89"/>
      <c r="CC2" s="89"/>
      <c r="CD2" s="89"/>
      <c r="CE2" s="89"/>
      <c r="CH2" s="91"/>
      <c r="CI2" s="86"/>
      <c r="CJ2" s="86"/>
      <c r="CK2" s="86"/>
      <c r="CL2" s="86"/>
      <c r="CM2" s="86"/>
      <c r="CN2" s="86"/>
      <c r="CO2" s="86"/>
      <c r="CP2" s="86"/>
      <c r="CQ2" s="86"/>
      <c r="CR2" s="86"/>
      <c r="CS2" s="86"/>
      <c r="CT2" s="86"/>
      <c r="CU2" s="86"/>
      <c r="CV2" s="86"/>
      <c r="CW2" s="86"/>
      <c r="CX2" s="86"/>
      <c r="CY2" s="86"/>
      <c r="CZ2" s="86"/>
      <c r="DA2" s="86"/>
      <c r="DB2" s="86"/>
      <c r="DC2" s="86"/>
      <c r="DD2" s="86"/>
      <c r="DE2" s="86"/>
      <c r="DF2" s="86"/>
      <c r="DG2" s="86"/>
      <c r="DH2" s="86"/>
      <c r="DI2" s="86"/>
      <c r="DJ2" s="86"/>
      <c r="DK2" s="86"/>
      <c r="DL2" s="86"/>
      <c r="DM2" s="86"/>
      <c r="DN2" s="86"/>
      <c r="DO2" s="86"/>
      <c r="DP2" s="86"/>
      <c r="DQ2" s="86"/>
      <c r="DR2" s="86"/>
      <c r="DS2" s="86"/>
      <c r="DT2" s="86"/>
      <c r="DU2" s="86"/>
      <c r="DV2" s="86"/>
      <c r="DW2" s="86"/>
      <c r="DX2" s="86"/>
      <c r="DY2" s="86"/>
      <c r="DZ2" s="86"/>
      <c r="EA2" s="86"/>
      <c r="EB2" s="86"/>
    </row>
    <row r="3" spans="1:132">
      <c r="A3" s="92"/>
      <c r="B3" s="92"/>
      <c r="C3" s="92"/>
      <c r="D3" s="92"/>
      <c r="E3" s="92"/>
      <c r="F3" s="92"/>
      <c r="G3" s="92"/>
      <c r="H3" s="92"/>
      <c r="I3" s="92"/>
      <c r="J3" s="93"/>
      <c r="K3" s="88"/>
      <c r="L3" s="88"/>
      <c r="M3" s="88"/>
      <c r="N3" s="88"/>
      <c r="O3" s="88"/>
      <c r="Q3" s="267" t="s">
        <v>160</v>
      </c>
      <c r="R3" s="266"/>
      <c r="S3" s="266"/>
      <c r="T3" s="266"/>
      <c r="U3" s="266"/>
      <c r="V3" s="266"/>
      <c r="W3" s="266"/>
      <c r="X3" s="266"/>
      <c r="Y3" s="266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6"/>
      <c r="AP3" s="266"/>
      <c r="AQ3" s="266"/>
      <c r="AR3" s="266"/>
      <c r="AS3" s="266"/>
      <c r="AT3" s="266"/>
      <c r="AU3" s="266"/>
      <c r="AV3" s="266"/>
      <c r="AW3" s="266"/>
      <c r="AX3" s="266"/>
      <c r="AY3" s="266"/>
      <c r="AZ3" s="266"/>
      <c r="BA3" s="266"/>
      <c r="BB3" s="266"/>
      <c r="BC3" s="266"/>
      <c r="BD3" s="266"/>
      <c r="BE3" s="266"/>
      <c r="BF3" s="266"/>
      <c r="BG3" s="266"/>
      <c r="BH3" s="266"/>
      <c r="BI3" s="86"/>
      <c r="BJ3" s="86"/>
      <c r="BO3" s="94"/>
      <c r="BP3" s="94"/>
      <c r="BQ3" s="94"/>
      <c r="BR3" s="94"/>
      <c r="BS3" s="94"/>
      <c r="BT3" s="94"/>
      <c r="BU3" s="95"/>
      <c r="BV3" s="95"/>
      <c r="BW3" s="94"/>
      <c r="BX3" s="94"/>
      <c r="BY3" s="94"/>
      <c r="BZ3" s="96"/>
      <c r="CA3" s="96"/>
      <c r="CB3" s="90"/>
      <c r="CC3" s="90"/>
      <c r="CD3" s="90"/>
      <c r="CE3" s="95"/>
      <c r="CF3" s="95"/>
    </row>
    <row r="4" spans="1:132" ht="28.2">
      <c r="A4" s="97"/>
      <c r="B4" s="97"/>
      <c r="C4" s="97"/>
      <c r="D4" s="97"/>
      <c r="E4" s="97"/>
      <c r="F4" s="97"/>
      <c r="G4" s="97"/>
      <c r="H4" s="97"/>
      <c r="I4" s="97"/>
      <c r="J4" s="93"/>
      <c r="K4" s="88" t="s">
        <v>3</v>
      </c>
      <c r="L4" s="88"/>
      <c r="M4" s="88"/>
      <c r="N4" s="88"/>
      <c r="O4" s="88"/>
      <c r="Q4" s="268" t="s">
        <v>218</v>
      </c>
      <c r="R4" s="266"/>
      <c r="S4" s="266"/>
      <c r="T4" s="266"/>
      <c r="U4" s="266"/>
      <c r="V4" s="266"/>
      <c r="W4" s="266"/>
      <c r="X4" s="266"/>
      <c r="Y4" s="266"/>
      <c r="Z4" s="266"/>
      <c r="AA4" s="266"/>
      <c r="AB4" s="266"/>
      <c r="AC4" s="266"/>
      <c r="AD4" s="266"/>
      <c r="AE4" s="266"/>
      <c r="AF4" s="266"/>
      <c r="AG4" s="266"/>
      <c r="AH4" s="266"/>
      <c r="AI4" s="266"/>
      <c r="AJ4" s="266"/>
      <c r="AK4" s="266"/>
      <c r="AL4" s="266"/>
      <c r="AM4" s="266"/>
      <c r="AN4" s="266"/>
      <c r="AO4" s="266"/>
      <c r="AP4" s="266"/>
      <c r="AQ4" s="266"/>
      <c r="AR4" s="266"/>
      <c r="AS4" s="266"/>
      <c r="AT4" s="266"/>
      <c r="AU4" s="266"/>
      <c r="AV4" s="266"/>
      <c r="AW4" s="266"/>
      <c r="AX4" s="266"/>
      <c r="AY4" s="266"/>
      <c r="AZ4" s="266"/>
      <c r="BA4" s="266"/>
      <c r="BB4" s="266"/>
      <c r="BC4" s="266"/>
      <c r="BD4" s="266"/>
      <c r="BE4" s="266"/>
      <c r="BF4" s="266"/>
      <c r="BG4" s="266"/>
      <c r="BH4" s="266"/>
      <c r="BI4" s="86"/>
      <c r="BJ4" s="86"/>
      <c r="BO4" s="98"/>
      <c r="BP4" s="99"/>
      <c r="BQ4" s="99"/>
      <c r="BR4" s="99"/>
      <c r="BS4" s="99"/>
      <c r="BT4" s="99"/>
      <c r="BU4" s="99"/>
      <c r="BV4" s="99"/>
      <c r="BW4" s="98"/>
      <c r="BX4" s="98"/>
      <c r="BY4" s="98"/>
      <c r="BZ4" s="98"/>
      <c r="CA4" s="98"/>
      <c r="CB4" s="98"/>
      <c r="CC4" s="98"/>
    </row>
    <row r="5" spans="1:132" ht="35.1" customHeight="1">
      <c r="A5" s="97"/>
      <c r="B5" s="97"/>
      <c r="C5" s="97"/>
      <c r="D5" s="97"/>
      <c r="E5" s="97"/>
      <c r="F5" s="97"/>
      <c r="G5" s="97"/>
      <c r="H5" s="97"/>
      <c r="I5" s="97"/>
      <c r="J5" s="93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100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98"/>
      <c r="BP5" s="99"/>
      <c r="BQ5" s="99"/>
      <c r="BR5" s="99"/>
      <c r="BS5" s="99"/>
      <c r="BT5" s="99"/>
      <c r="BU5" s="99"/>
      <c r="BV5" s="99"/>
      <c r="BW5" s="98"/>
      <c r="BX5" s="98"/>
      <c r="BY5" s="98"/>
      <c r="BZ5" s="98"/>
      <c r="CA5" s="98"/>
      <c r="CB5" s="98"/>
      <c r="CC5" s="98"/>
      <c r="CD5" s="98"/>
      <c r="CE5" s="93"/>
      <c r="CF5" s="93"/>
      <c r="CG5" s="93"/>
      <c r="CH5" s="93"/>
    </row>
    <row r="6" spans="1:132" ht="30.75" customHeight="1">
      <c r="A6" s="97"/>
      <c r="B6" s="97"/>
      <c r="C6" s="97"/>
      <c r="D6" s="97"/>
      <c r="E6" s="97"/>
      <c r="F6" s="97"/>
      <c r="G6" s="97"/>
      <c r="H6" s="97"/>
      <c r="I6" s="97"/>
      <c r="J6" s="93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100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98"/>
      <c r="BP6" s="99"/>
      <c r="BQ6" s="99"/>
      <c r="BR6" s="99"/>
      <c r="BS6" s="99"/>
      <c r="BT6" s="99"/>
      <c r="BU6" s="99"/>
      <c r="BV6" s="99"/>
      <c r="BW6" s="98"/>
      <c r="BX6" s="98"/>
      <c r="BY6" s="98"/>
      <c r="BZ6" s="98"/>
      <c r="CA6" s="98"/>
      <c r="CB6" s="98"/>
      <c r="CC6" s="98"/>
      <c r="CD6" s="98"/>
      <c r="CE6" s="93"/>
      <c r="CF6" s="93"/>
      <c r="CG6" s="93"/>
      <c r="CH6" s="93"/>
    </row>
    <row r="7" spans="1:132" ht="11.25" customHeight="1" thickBot="1">
      <c r="A7" s="97"/>
      <c r="B7" s="97"/>
      <c r="C7" s="97"/>
      <c r="D7" s="97"/>
      <c r="E7" s="97"/>
      <c r="F7" s="97"/>
      <c r="G7" s="97"/>
      <c r="H7" s="97"/>
      <c r="I7" s="97"/>
      <c r="J7" s="93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100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  <c r="AR7" s="101"/>
      <c r="AS7" s="101"/>
      <c r="AT7" s="101"/>
      <c r="AU7" s="101"/>
      <c r="AV7" s="101"/>
      <c r="AW7" s="101"/>
      <c r="AX7" s="101"/>
      <c r="AY7" s="101"/>
      <c r="AZ7" s="101"/>
      <c r="BA7" s="101"/>
      <c r="BB7" s="101"/>
      <c r="BC7" s="101"/>
      <c r="BD7" s="101"/>
      <c r="BE7" s="101"/>
      <c r="BF7" s="101"/>
      <c r="BG7" s="101"/>
      <c r="BH7" s="101"/>
      <c r="BI7" s="101"/>
      <c r="BJ7" s="101"/>
      <c r="BK7" s="101"/>
      <c r="BL7" s="101"/>
      <c r="BM7" s="101"/>
      <c r="BN7" s="101"/>
      <c r="BO7" s="98"/>
      <c r="BP7" s="99"/>
      <c r="BQ7" s="99"/>
      <c r="BR7" s="99"/>
      <c r="BS7" s="99"/>
      <c r="BT7" s="99"/>
      <c r="BU7" s="99"/>
      <c r="BV7" s="99"/>
      <c r="BW7" s="98"/>
      <c r="BX7" s="98"/>
      <c r="BY7" s="98"/>
      <c r="BZ7" s="98"/>
      <c r="CA7" s="98"/>
      <c r="CB7" s="98"/>
      <c r="CC7" s="98"/>
      <c r="CD7" s="98"/>
      <c r="CE7" s="93"/>
      <c r="CF7" s="93"/>
      <c r="CG7" s="93"/>
      <c r="CH7" s="93"/>
    </row>
    <row r="8" spans="1:132" ht="16.5" customHeight="1">
      <c r="H8" s="102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4"/>
    </row>
    <row r="9" spans="1:132" ht="21.45" customHeight="1">
      <c r="H9" s="105"/>
      <c r="O9" s="86"/>
      <c r="P9" s="86"/>
      <c r="Q9" s="269" t="s">
        <v>161</v>
      </c>
      <c r="R9" s="270"/>
      <c r="S9" s="270"/>
      <c r="T9" s="270"/>
      <c r="U9" s="270"/>
      <c r="V9" s="270"/>
      <c r="W9" s="270"/>
      <c r="X9" s="270"/>
      <c r="Y9" s="270"/>
      <c r="Z9" s="270"/>
      <c r="AA9" s="270"/>
      <c r="AB9" s="270"/>
      <c r="AC9" s="270"/>
      <c r="AD9" s="271" t="s">
        <v>162</v>
      </c>
      <c r="AE9" s="272"/>
      <c r="AF9" s="272"/>
      <c r="AG9" s="272"/>
      <c r="AH9" s="272"/>
      <c r="AI9" s="272"/>
      <c r="AJ9" s="272"/>
      <c r="AK9" s="272"/>
      <c r="AL9" s="272"/>
      <c r="AM9" s="272"/>
      <c r="AN9" s="272"/>
      <c r="AO9" s="272"/>
      <c r="AP9" s="272"/>
      <c r="AQ9" s="272"/>
      <c r="AR9" s="272"/>
      <c r="AS9" s="272"/>
      <c r="AT9" s="272"/>
      <c r="AU9" s="272"/>
      <c r="AV9" s="272"/>
      <c r="AW9" s="272"/>
      <c r="AX9" s="272"/>
      <c r="AY9" s="272"/>
      <c r="AZ9" s="272"/>
      <c r="BA9" s="272"/>
      <c r="BB9" s="272"/>
      <c r="BC9" s="272"/>
      <c r="BD9" s="272"/>
      <c r="BE9" s="272"/>
      <c r="BF9" s="272"/>
      <c r="BG9" s="272"/>
      <c r="BH9" s="272"/>
      <c r="BI9" s="272"/>
      <c r="BJ9" s="272"/>
      <c r="BK9" s="272"/>
      <c r="BL9" s="272"/>
      <c r="BM9" s="272"/>
      <c r="BN9" s="272"/>
      <c r="BO9" s="272"/>
      <c r="BP9" s="272"/>
      <c r="BQ9" s="106"/>
      <c r="BR9" s="105"/>
    </row>
    <row r="10" spans="1:132" ht="21.45" customHeight="1">
      <c r="H10" s="105"/>
      <c r="O10" s="86"/>
      <c r="P10" s="86"/>
      <c r="Q10" s="269" t="s">
        <v>163</v>
      </c>
      <c r="R10" s="270"/>
      <c r="S10" s="270"/>
      <c r="T10" s="270"/>
      <c r="U10" s="270"/>
      <c r="V10" s="270"/>
      <c r="W10" s="270"/>
      <c r="X10" s="270"/>
      <c r="Y10" s="270"/>
      <c r="Z10" s="270"/>
      <c r="AA10" s="270"/>
      <c r="AB10" s="270"/>
      <c r="AC10" s="270"/>
      <c r="AD10" s="273">
        <f>s0!G3</f>
        <v>0</v>
      </c>
      <c r="AE10" s="273"/>
      <c r="AF10" s="273"/>
      <c r="AG10" s="273"/>
      <c r="AH10" s="273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3"/>
      <c r="AT10" s="273"/>
      <c r="AU10" s="273"/>
      <c r="AV10" s="273"/>
      <c r="AW10" s="273"/>
      <c r="AX10" s="273"/>
      <c r="AY10" s="273"/>
      <c r="AZ10" s="273"/>
      <c r="BA10" s="273"/>
      <c r="BB10" s="273"/>
      <c r="BC10" s="273"/>
      <c r="BD10" s="273"/>
      <c r="BE10" s="273"/>
      <c r="BF10" s="273"/>
      <c r="BG10" s="273"/>
      <c r="BH10" s="273"/>
      <c r="BI10" s="273"/>
      <c r="BJ10" s="273"/>
      <c r="BK10" s="273"/>
      <c r="BL10" s="273"/>
      <c r="BM10" s="273"/>
      <c r="BN10" s="273"/>
      <c r="BO10" s="273"/>
      <c r="BP10" s="273"/>
      <c r="BQ10" s="107"/>
      <c r="BR10" s="105"/>
      <c r="CC10" s="108"/>
      <c r="CD10" s="86"/>
      <c r="CE10" s="86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6"/>
      <c r="CT10" s="86"/>
      <c r="CU10" s="86"/>
      <c r="CV10" s="86"/>
      <c r="CW10" s="86"/>
      <c r="CX10" s="86"/>
      <c r="CY10" s="86"/>
      <c r="CZ10" s="86"/>
      <c r="DA10" s="86"/>
      <c r="DB10" s="86"/>
      <c r="DC10" s="86"/>
      <c r="DD10" s="86"/>
      <c r="DE10" s="86"/>
      <c r="DF10" s="86"/>
      <c r="DG10" s="86"/>
      <c r="DH10" s="86"/>
      <c r="DI10" s="86"/>
      <c r="DJ10" s="86"/>
      <c r="DK10" s="86"/>
      <c r="DL10" s="86"/>
      <c r="DM10" s="86"/>
      <c r="DN10" s="86"/>
      <c r="DO10" s="86"/>
      <c r="DP10" s="86"/>
      <c r="DQ10" s="86"/>
      <c r="DR10" s="86"/>
    </row>
    <row r="11" spans="1:132" ht="21.45" customHeight="1">
      <c r="H11" s="105"/>
      <c r="N11" s="87"/>
      <c r="O11" s="87"/>
      <c r="P11" s="87"/>
      <c r="Q11" s="269" t="s">
        <v>164</v>
      </c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4" t="s">
        <v>311</v>
      </c>
      <c r="AE11" s="275"/>
      <c r="AF11" s="275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275"/>
      <c r="AR11" s="275"/>
      <c r="AS11" s="275"/>
      <c r="AT11" s="275"/>
      <c r="AU11" s="275"/>
      <c r="AV11" s="275"/>
      <c r="AW11" s="275"/>
      <c r="AX11" s="275"/>
      <c r="AY11" s="275"/>
      <c r="AZ11" s="275"/>
      <c r="BA11" s="275"/>
      <c r="BB11" s="275"/>
      <c r="BC11" s="275"/>
      <c r="BD11" s="275"/>
      <c r="BE11" s="275"/>
      <c r="BF11" s="275"/>
      <c r="BG11" s="275"/>
      <c r="BH11" s="275"/>
      <c r="BI11" s="275"/>
      <c r="BJ11" s="275"/>
      <c r="BK11" s="275"/>
      <c r="BL11" s="275"/>
      <c r="BM11" s="275"/>
      <c r="BN11" s="275"/>
      <c r="BO11" s="275"/>
      <c r="BP11" s="275"/>
      <c r="BQ11" s="106"/>
      <c r="BR11" s="105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</row>
    <row r="12" spans="1:132" ht="21.45" customHeight="1">
      <c r="H12" s="105"/>
      <c r="O12" s="86"/>
      <c r="P12" s="86"/>
      <c r="Q12" s="269" t="s">
        <v>165</v>
      </c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6" t="s">
        <v>304</v>
      </c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107"/>
      <c r="BR12" s="105"/>
    </row>
    <row r="13" spans="1:132" ht="21.45" customHeight="1">
      <c r="H13" s="105"/>
      <c r="O13" s="86"/>
      <c r="P13" s="86"/>
      <c r="Q13" s="269" t="s">
        <v>166</v>
      </c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6" t="s">
        <v>305</v>
      </c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107"/>
      <c r="BR13" s="105"/>
    </row>
    <row r="14" spans="1:132" ht="12.45" customHeight="1" thickBot="1">
      <c r="H14" s="109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1"/>
      <c r="BR14" s="105"/>
    </row>
    <row r="15" spans="1:132" ht="16.5" customHeight="1"/>
    <row r="16" spans="1:132" ht="16.5" customHeight="1">
      <c r="Q16" s="112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113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V16" s="112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115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116"/>
      <c r="DL16" s="116"/>
      <c r="DM16" s="116"/>
      <c r="DN16" s="116"/>
      <c r="DO16" s="116"/>
      <c r="DP16" s="116"/>
      <c r="DQ16" s="116"/>
      <c r="DR16" s="116"/>
      <c r="DS16" s="116"/>
      <c r="DT16" s="116"/>
      <c r="DU16" s="116"/>
      <c r="DV16" s="116"/>
    </row>
    <row r="17" spans="5:86" ht="16.5" customHeight="1"/>
    <row r="18" spans="5:86" ht="16.5" customHeight="1"/>
    <row r="19" spans="5:86" ht="21.45" customHeight="1">
      <c r="E19" s="117"/>
      <c r="F19" s="117"/>
      <c r="G19" s="278" t="s">
        <v>167</v>
      </c>
      <c r="H19" s="278"/>
      <c r="I19" s="278"/>
      <c r="J19" s="278"/>
      <c r="K19" s="279" t="s">
        <v>168</v>
      </c>
      <c r="L19" s="279"/>
      <c r="M19" s="279"/>
      <c r="N19" s="279"/>
      <c r="O19" s="279"/>
      <c r="P19" s="279"/>
      <c r="Q19" s="279"/>
      <c r="R19" s="279"/>
      <c r="S19" s="279"/>
      <c r="T19" s="279"/>
      <c r="U19" s="280">
        <v>115</v>
      </c>
      <c r="V19" s="280"/>
      <c r="W19" s="280"/>
      <c r="X19" s="280"/>
      <c r="Y19" s="279" t="s">
        <v>169</v>
      </c>
      <c r="Z19" s="279"/>
      <c r="AA19" s="279"/>
      <c r="AB19" s="280">
        <v>2</v>
      </c>
      <c r="AC19" s="280"/>
      <c r="AD19" s="280"/>
      <c r="AE19" s="279" t="s">
        <v>170</v>
      </c>
      <c r="AF19" s="279"/>
      <c r="AG19" s="279"/>
      <c r="AH19" s="280">
        <v>9</v>
      </c>
      <c r="AI19" s="280"/>
      <c r="AJ19" s="280"/>
      <c r="AK19" s="279" t="s">
        <v>284</v>
      </c>
      <c r="AL19" s="279"/>
      <c r="AM19" s="279"/>
      <c r="AN19" s="279"/>
      <c r="AO19" s="279"/>
      <c r="AP19" s="280"/>
      <c r="AQ19" s="280"/>
      <c r="AR19" s="280"/>
      <c r="AS19" s="280"/>
      <c r="AT19" s="279"/>
      <c r="AU19" s="279"/>
      <c r="AV19" s="279"/>
      <c r="AW19" s="280"/>
      <c r="AX19" s="280"/>
      <c r="AY19" s="280"/>
      <c r="AZ19" s="279"/>
      <c r="BA19" s="279"/>
      <c r="BB19" s="279"/>
      <c r="BC19" s="280"/>
      <c r="BD19" s="280"/>
      <c r="BE19" s="280"/>
      <c r="BF19" s="279"/>
      <c r="BG19" s="279"/>
      <c r="BH19" s="279"/>
      <c r="BI19" s="139"/>
    </row>
    <row r="20" spans="5:86" ht="21.45" customHeight="1">
      <c r="E20" s="117"/>
      <c r="F20" s="117"/>
      <c r="G20" s="278" t="s">
        <v>171</v>
      </c>
      <c r="H20" s="278"/>
      <c r="I20" s="278"/>
      <c r="J20" s="278"/>
      <c r="K20" s="285" t="s">
        <v>172</v>
      </c>
      <c r="L20" s="286"/>
      <c r="M20" s="286"/>
      <c r="N20" s="286"/>
      <c r="O20" s="286"/>
      <c r="P20" s="286"/>
      <c r="Q20" s="286"/>
      <c r="R20" s="286"/>
      <c r="S20" s="286"/>
      <c r="T20" s="286"/>
      <c r="U20" s="283" t="s">
        <v>312</v>
      </c>
      <c r="V20" s="284"/>
      <c r="W20" s="284"/>
      <c r="X20" s="284"/>
      <c r="Y20" s="284"/>
      <c r="Z20" s="284"/>
      <c r="AA20" s="284"/>
      <c r="AB20" s="284"/>
      <c r="AC20" s="284"/>
      <c r="AD20" s="284"/>
      <c r="AE20" s="284"/>
      <c r="AF20" s="284"/>
      <c r="AG20" s="284"/>
      <c r="AH20" s="284"/>
      <c r="AI20" s="284"/>
      <c r="AJ20" s="284"/>
      <c r="AK20" s="284"/>
      <c r="AL20" s="284"/>
      <c r="AM20" s="284"/>
      <c r="AN20" s="284"/>
      <c r="AO20" s="284"/>
      <c r="AP20" s="284"/>
      <c r="AQ20" s="284"/>
      <c r="AR20" s="284"/>
      <c r="AS20" s="284"/>
      <c r="AT20" s="284"/>
      <c r="AU20" s="284"/>
      <c r="AV20" s="284"/>
      <c r="AW20" s="284"/>
      <c r="AX20" s="284"/>
      <c r="AY20" s="284"/>
      <c r="AZ20" s="284"/>
      <c r="BA20" s="284"/>
      <c r="BB20" s="284"/>
      <c r="BC20" s="284"/>
      <c r="BD20" s="284"/>
      <c r="BE20" s="284"/>
      <c r="BF20" s="284"/>
      <c r="BG20" s="284"/>
      <c r="BH20" s="284"/>
      <c r="BI20" s="284"/>
      <c r="BJ20" s="112"/>
      <c r="BK20" s="112"/>
      <c r="BL20" s="112"/>
      <c r="BM20" s="118"/>
      <c r="BN20" s="118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2"/>
      <c r="BZ20" s="112"/>
      <c r="CA20" s="112"/>
      <c r="CB20" s="119"/>
      <c r="CC20" s="119"/>
      <c r="CD20" s="119"/>
      <c r="CE20" s="119"/>
      <c r="CF20" s="112"/>
      <c r="CG20" s="112"/>
      <c r="CH20" s="112"/>
    </row>
    <row r="21" spans="5:86" ht="21.45" customHeight="1">
      <c r="E21" s="117"/>
      <c r="F21" s="117"/>
      <c r="G21" s="278" t="s">
        <v>173</v>
      </c>
      <c r="H21" s="278"/>
      <c r="I21" s="278"/>
      <c r="J21" s="278"/>
      <c r="K21" s="285" t="s">
        <v>174</v>
      </c>
      <c r="L21" s="286"/>
      <c r="M21" s="286"/>
      <c r="N21" s="286"/>
      <c r="O21" s="286"/>
      <c r="P21" s="286"/>
      <c r="Q21" s="286"/>
      <c r="R21" s="286"/>
      <c r="S21" s="286"/>
      <c r="T21" s="286"/>
      <c r="U21" s="281" t="s">
        <v>298</v>
      </c>
      <c r="V21" s="281"/>
      <c r="W21" s="281"/>
      <c r="X21" s="281"/>
      <c r="Y21" s="281"/>
      <c r="Z21" s="281"/>
      <c r="AA21" s="281"/>
      <c r="AB21" s="281" t="s">
        <v>306</v>
      </c>
      <c r="AC21" s="281"/>
      <c r="AD21" s="281"/>
      <c r="AE21" s="281" t="s">
        <v>313</v>
      </c>
      <c r="AF21" s="281"/>
      <c r="AG21" s="281"/>
      <c r="AH21" s="281"/>
      <c r="AI21" s="281"/>
      <c r="AJ21" s="281"/>
      <c r="AK21" s="281"/>
      <c r="AL21" s="281" t="s">
        <v>306</v>
      </c>
      <c r="AM21" s="281"/>
      <c r="AN21" s="281"/>
      <c r="AO21" s="281" t="s">
        <v>314</v>
      </c>
      <c r="AP21" s="281"/>
      <c r="AQ21" s="281"/>
      <c r="AR21" s="281"/>
      <c r="AS21" s="281"/>
      <c r="AT21" s="281"/>
      <c r="AU21" s="281"/>
      <c r="AV21" s="281"/>
      <c r="AW21" s="281"/>
      <c r="AX21" s="281"/>
      <c r="AY21" s="281"/>
      <c r="AZ21" s="281"/>
      <c r="BA21" s="281"/>
      <c r="BB21" s="281"/>
      <c r="BC21" s="281"/>
      <c r="BD21" s="281"/>
      <c r="BE21" s="140"/>
      <c r="BF21" s="140"/>
      <c r="BG21" s="140"/>
      <c r="BH21" s="140"/>
      <c r="BI21" s="140"/>
      <c r="BJ21" s="120"/>
      <c r="BK21" s="120"/>
      <c r="BL21" s="120"/>
      <c r="BM21" s="120"/>
      <c r="BN21" s="120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2"/>
      <c r="BZ21" s="112"/>
      <c r="CA21" s="112"/>
      <c r="CB21" s="119"/>
      <c r="CC21" s="119"/>
      <c r="CD21" s="119"/>
      <c r="CE21" s="119"/>
      <c r="CF21" s="112"/>
      <c r="CG21" s="112"/>
      <c r="CH21" s="112"/>
    </row>
    <row r="22" spans="5:86" ht="21.45" customHeight="1">
      <c r="E22" s="121"/>
      <c r="F22" s="121"/>
      <c r="G22" s="278" t="s">
        <v>175</v>
      </c>
      <c r="H22" s="278"/>
      <c r="I22" s="278"/>
      <c r="J22" s="278"/>
      <c r="K22" s="279" t="s">
        <v>176</v>
      </c>
      <c r="L22" s="282"/>
      <c r="M22" s="282"/>
      <c r="N22" s="282"/>
      <c r="O22" s="282"/>
      <c r="P22" s="282"/>
      <c r="Q22" s="282"/>
      <c r="R22" s="282"/>
      <c r="S22" s="282"/>
      <c r="T22" s="282"/>
      <c r="U22" s="283" t="str">
        <f>AD12</f>
        <v>台北供電區營運處</v>
      </c>
      <c r="V22" s="284"/>
      <c r="W22" s="284"/>
      <c r="X22" s="284"/>
      <c r="Y22" s="284"/>
      <c r="Z22" s="284"/>
      <c r="AA22" s="284"/>
      <c r="AB22" s="284"/>
      <c r="AC22" s="284"/>
      <c r="AD22" s="284"/>
      <c r="AE22" s="284"/>
      <c r="AF22" s="284"/>
      <c r="AG22" s="284"/>
      <c r="AH22" s="284"/>
      <c r="AI22" s="284"/>
      <c r="AJ22" s="284"/>
      <c r="AK22" s="284"/>
      <c r="AL22" s="284"/>
      <c r="AM22" s="284"/>
      <c r="AN22" s="284"/>
      <c r="AO22" s="284"/>
      <c r="AP22" s="284"/>
      <c r="AQ22" s="284"/>
      <c r="AR22" s="284"/>
      <c r="AS22" s="284"/>
      <c r="AT22" s="284"/>
      <c r="AU22" s="284"/>
      <c r="AV22" s="284"/>
      <c r="AW22" s="284"/>
      <c r="AX22" s="284"/>
      <c r="AY22" s="284"/>
      <c r="AZ22" s="284"/>
      <c r="BA22" s="284"/>
      <c r="BB22" s="284"/>
      <c r="BC22" s="284"/>
      <c r="BD22" s="284"/>
      <c r="BE22" s="284"/>
      <c r="BF22" s="284"/>
      <c r="BG22" s="284"/>
      <c r="BH22" s="284"/>
      <c r="BI22" s="284"/>
      <c r="BJ22" s="112"/>
      <c r="BK22" s="112"/>
      <c r="BL22" s="112"/>
      <c r="BM22" s="118"/>
      <c r="BN22" s="118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2"/>
      <c r="BZ22" s="112"/>
      <c r="CA22" s="112"/>
      <c r="CB22" s="119"/>
      <c r="CC22" s="119"/>
      <c r="CD22" s="119"/>
      <c r="CE22" s="119"/>
      <c r="CF22" s="112"/>
      <c r="CG22" s="112"/>
      <c r="CH22" s="112"/>
    </row>
    <row r="23" spans="5:86" ht="21.45" customHeight="1">
      <c r="E23" s="121"/>
      <c r="F23" s="121"/>
      <c r="G23" s="278" t="s">
        <v>177</v>
      </c>
      <c r="H23" s="278"/>
      <c r="I23" s="278"/>
      <c r="J23" s="278"/>
      <c r="K23" s="279" t="s">
        <v>178</v>
      </c>
      <c r="L23" s="282"/>
      <c r="M23" s="282"/>
      <c r="N23" s="282"/>
      <c r="O23" s="282"/>
      <c r="P23" s="282"/>
      <c r="Q23" s="282"/>
      <c r="R23" s="282"/>
      <c r="S23" s="282"/>
      <c r="T23" s="282"/>
      <c r="U23" s="284" t="s">
        <v>179</v>
      </c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7"/>
      <c r="BF23" s="287"/>
      <c r="BG23" s="287"/>
      <c r="BH23" s="287"/>
      <c r="BI23" s="287"/>
      <c r="BJ23" s="112"/>
      <c r="BK23" s="112"/>
      <c r="BL23" s="112"/>
      <c r="BM23" s="118"/>
      <c r="BN23" s="118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2"/>
      <c r="BZ23" s="112"/>
      <c r="CA23" s="112"/>
      <c r="CB23" s="119"/>
      <c r="CC23" s="119"/>
      <c r="CD23" s="119"/>
      <c r="CE23" s="119"/>
      <c r="CF23" s="112"/>
      <c r="CG23" s="112"/>
      <c r="CH23" s="112"/>
    </row>
    <row r="24" spans="5:86" ht="21.45" customHeight="1">
      <c r="E24" s="112"/>
      <c r="F24" s="118"/>
      <c r="G24" s="278" t="s">
        <v>180</v>
      </c>
      <c r="H24" s="278"/>
      <c r="I24" s="278"/>
      <c r="J24" s="278"/>
      <c r="K24" s="288" t="s">
        <v>181</v>
      </c>
      <c r="L24" s="279"/>
      <c r="M24" s="279"/>
      <c r="N24" s="279"/>
      <c r="O24" s="279"/>
      <c r="P24" s="279"/>
      <c r="Q24" s="279"/>
      <c r="R24" s="279"/>
      <c r="S24" s="279"/>
      <c r="T24" s="279"/>
      <c r="U24" s="289" t="s">
        <v>285</v>
      </c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  <c r="AH24" s="290"/>
      <c r="AI24" s="290"/>
      <c r="AJ24" s="290"/>
      <c r="AK24" s="290"/>
      <c r="AL24" s="290"/>
      <c r="AM24" s="290"/>
      <c r="AN24" s="290"/>
      <c r="AO24" s="290"/>
      <c r="AP24" s="278">
        <v>34</v>
      </c>
      <c r="AQ24" s="291"/>
      <c r="AR24" s="291"/>
      <c r="AS24" s="291"/>
      <c r="AT24" s="291"/>
      <c r="AU24" s="278" t="s">
        <v>286</v>
      </c>
      <c r="AV24" s="291"/>
      <c r="AW24" s="291"/>
      <c r="AX24" s="291"/>
      <c r="AY24" s="291"/>
      <c r="AZ24" s="291"/>
      <c r="BA24" s="291"/>
      <c r="BB24" s="291"/>
      <c r="BC24" s="291"/>
      <c r="BD24" s="291"/>
      <c r="BE24" s="291"/>
      <c r="BF24" s="291"/>
      <c r="BG24" s="291"/>
      <c r="BH24" s="291"/>
      <c r="BI24" s="141"/>
    </row>
    <row r="25" spans="5:86" ht="21.45" customHeight="1">
      <c r="G25" s="278" t="s">
        <v>182</v>
      </c>
      <c r="H25" s="278"/>
      <c r="I25" s="278"/>
      <c r="J25" s="278"/>
      <c r="K25" s="279" t="s">
        <v>183</v>
      </c>
      <c r="L25" s="279"/>
      <c r="M25" s="279"/>
      <c r="N25" s="279"/>
      <c r="O25" s="279"/>
      <c r="P25" s="279"/>
      <c r="Q25" s="279"/>
      <c r="R25" s="279"/>
      <c r="S25" s="279"/>
      <c r="T25" s="279"/>
      <c r="U25" s="284" t="s">
        <v>184</v>
      </c>
      <c r="V25" s="287"/>
      <c r="W25" s="287"/>
      <c r="X25" s="287"/>
      <c r="Y25" s="287"/>
      <c r="Z25" s="287"/>
      <c r="AA25" s="287"/>
      <c r="AB25" s="287"/>
      <c r="AC25" s="287"/>
      <c r="AD25" s="287"/>
      <c r="AE25" s="287"/>
      <c r="AF25" s="287"/>
      <c r="AG25" s="139"/>
      <c r="AH25" s="139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  <c r="AU25" s="139"/>
      <c r="AV25" s="139"/>
      <c r="AW25" s="139"/>
      <c r="AX25" s="139"/>
      <c r="AY25" s="139"/>
      <c r="AZ25" s="139"/>
      <c r="BA25" s="139"/>
      <c r="BB25" s="139"/>
      <c r="BC25" s="139"/>
      <c r="BD25" s="139"/>
      <c r="BE25" s="139"/>
      <c r="BF25" s="139"/>
      <c r="BG25" s="139"/>
      <c r="BH25" s="139"/>
      <c r="BI25" s="139"/>
    </row>
    <row r="26" spans="5:86" ht="21.45" customHeight="1">
      <c r="E26" s="121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121"/>
      <c r="Q26" s="87"/>
      <c r="R26" s="87"/>
      <c r="S26" s="121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7"/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</row>
    <row r="27" spans="5:86" ht="16.5" customHeight="1"/>
    <row r="28" spans="5:86" ht="16.5" customHeight="1"/>
    <row r="29" spans="5:86" ht="16.5" customHeight="1">
      <c r="AV29" s="122" t="s">
        <v>185</v>
      </c>
    </row>
    <row r="30" spans="5:86" ht="16.5" customHeight="1"/>
    <row r="31" spans="5:86" ht="16.5" customHeight="1"/>
    <row r="32" spans="5:86" ht="16.5" customHeight="1"/>
    <row r="33" spans="1:74" ht="16.5" customHeight="1"/>
    <row r="34" spans="1:74" ht="22.2">
      <c r="AC34" s="121"/>
      <c r="AD34" s="86"/>
      <c r="AE34" s="86"/>
      <c r="AF34" s="86"/>
      <c r="AG34" s="86"/>
      <c r="AH34" s="86"/>
      <c r="AI34" s="86"/>
      <c r="AJ34" s="86"/>
      <c r="AK34" s="86"/>
    </row>
    <row r="35" spans="1:74" ht="16.5" customHeight="1"/>
    <row r="36" spans="1:74" ht="22.2">
      <c r="AC36" s="292" t="s">
        <v>186</v>
      </c>
      <c r="AD36" s="266"/>
      <c r="AE36" s="266"/>
      <c r="AF36" s="266"/>
      <c r="AG36" s="266"/>
      <c r="AH36" s="266"/>
      <c r="AI36" s="266"/>
      <c r="AJ36" s="266"/>
      <c r="AK36" s="266"/>
    </row>
    <row r="43" spans="1:74">
      <c r="A43" s="293" t="s">
        <v>187</v>
      </c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  <c r="AF43" s="293"/>
      <c r="AG43" s="293"/>
      <c r="AH43" s="293"/>
      <c r="AI43" s="293"/>
      <c r="AJ43" s="293"/>
      <c r="AK43" s="293"/>
      <c r="AL43" s="293"/>
      <c r="AM43" s="293"/>
      <c r="AN43" s="293"/>
      <c r="AO43" s="293"/>
      <c r="AP43" s="293"/>
      <c r="AQ43" s="293"/>
      <c r="AR43" s="293"/>
      <c r="AS43" s="293"/>
      <c r="AT43" s="293"/>
      <c r="AU43" s="293"/>
      <c r="AV43" s="293"/>
      <c r="AW43" s="293"/>
      <c r="AX43" s="293"/>
      <c r="AY43" s="293"/>
      <c r="AZ43" s="293"/>
      <c r="BA43" s="293"/>
      <c r="BB43" s="293"/>
      <c r="BC43" s="293"/>
      <c r="BD43" s="293"/>
      <c r="BE43" s="293"/>
      <c r="BF43" s="293"/>
      <c r="BG43" s="293"/>
      <c r="BH43" s="293"/>
      <c r="BI43" s="293"/>
      <c r="BJ43" s="293"/>
      <c r="BK43" s="293"/>
      <c r="BL43" s="293"/>
      <c r="BM43" s="293"/>
      <c r="BN43" s="293"/>
      <c r="BO43" s="293"/>
      <c r="BP43" s="293"/>
      <c r="BQ43" s="293"/>
      <c r="BR43" s="293"/>
      <c r="BS43" s="293"/>
      <c r="BT43" s="293"/>
      <c r="BU43" s="293"/>
      <c r="BV43" s="293"/>
    </row>
  </sheetData>
  <mergeCells count="57">
    <mergeCell ref="G25:J25"/>
    <mergeCell ref="K25:T25"/>
    <mergeCell ref="U25:AF25"/>
    <mergeCell ref="AC36:AK36"/>
    <mergeCell ref="A43:BV43"/>
    <mergeCell ref="G23:J23"/>
    <mergeCell ref="K23:T23"/>
    <mergeCell ref="U23:BI23"/>
    <mergeCell ref="G24:J24"/>
    <mergeCell ref="K24:T24"/>
    <mergeCell ref="U24:AO24"/>
    <mergeCell ref="AP24:AT24"/>
    <mergeCell ref="AU24:BH24"/>
    <mergeCell ref="BC19:BE19"/>
    <mergeCell ref="AO21:AT21"/>
    <mergeCell ref="AU21:AW21"/>
    <mergeCell ref="AX21:BD21"/>
    <mergeCell ref="G22:J22"/>
    <mergeCell ref="K22:T22"/>
    <mergeCell ref="U22:BI22"/>
    <mergeCell ref="G20:J20"/>
    <mergeCell ref="K20:T20"/>
    <mergeCell ref="U20:BI20"/>
    <mergeCell ref="G21:J21"/>
    <mergeCell ref="K21:T21"/>
    <mergeCell ref="U21:AA21"/>
    <mergeCell ref="AB21:AD21"/>
    <mergeCell ref="AE21:AK21"/>
    <mergeCell ref="AL21:AN21"/>
    <mergeCell ref="Q13:AC13"/>
    <mergeCell ref="AD13:BP13"/>
    <mergeCell ref="G19:J19"/>
    <mergeCell ref="K19:T19"/>
    <mergeCell ref="U19:X19"/>
    <mergeCell ref="Y19:AA19"/>
    <mergeCell ref="AB19:AD19"/>
    <mergeCell ref="AE19:AG19"/>
    <mergeCell ref="AH19:AJ19"/>
    <mergeCell ref="AK19:AM19"/>
    <mergeCell ref="BF19:BH19"/>
    <mergeCell ref="AN19:AO19"/>
    <mergeCell ref="AP19:AS19"/>
    <mergeCell ref="AT19:AV19"/>
    <mergeCell ref="AW19:AY19"/>
    <mergeCell ref="AZ19:BB19"/>
    <mergeCell ref="Q10:AC10"/>
    <mergeCell ref="AD10:BP10"/>
    <mergeCell ref="Q11:AC11"/>
    <mergeCell ref="AD11:BP11"/>
    <mergeCell ref="Q12:AC12"/>
    <mergeCell ref="AD12:BP12"/>
    <mergeCell ref="Q1:BH1"/>
    <mergeCell ref="Q2:BH2"/>
    <mergeCell ref="Q3:BH3"/>
    <mergeCell ref="Q4:BH4"/>
    <mergeCell ref="Q9:AC9"/>
    <mergeCell ref="AD9:BP9"/>
  </mergeCells>
  <phoneticPr fontId="1" type="noConversion"/>
  <pageMargins left="0.74803149606299213" right="0.74803149606299213" top="0.86614173228346458" bottom="0.39370078740157483" header="0.51181102362204722" footer="0.51181102362204722"/>
  <pageSetup paperSize="9" scale="99"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6">
    <tabColor rgb="FF7030A0"/>
  </sheetPr>
  <dimension ref="A1:CB68"/>
  <sheetViews>
    <sheetView view="pageBreakPreview" topLeftCell="A27" zoomScaleNormal="100" zoomScaleSheetLayoutView="100" workbookViewId="0">
      <selection sqref="A1:N1"/>
    </sheetView>
  </sheetViews>
  <sheetFormatPr defaultColWidth="1.109375" defaultRowHeight="16.2"/>
  <cols>
    <col min="1" max="16384" width="1.109375" style="123"/>
  </cols>
  <sheetData>
    <row r="1" spans="1:80" ht="16.8" thickBot="1"/>
    <row r="2" spans="1:80" ht="16.5" customHeight="1">
      <c r="A2" s="294" t="s">
        <v>188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295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5"/>
      <c r="AV2" s="295"/>
      <c r="AW2" s="295"/>
      <c r="AX2" s="295"/>
      <c r="AY2" s="295"/>
      <c r="AZ2" s="295"/>
      <c r="BA2" s="295"/>
      <c r="BB2" s="295"/>
      <c r="BC2" s="295"/>
      <c r="BD2" s="295"/>
      <c r="BE2" s="295"/>
      <c r="BF2" s="295"/>
      <c r="BG2" s="295"/>
      <c r="BH2" s="295"/>
      <c r="BI2" s="295"/>
      <c r="BJ2" s="295"/>
      <c r="BK2" s="295"/>
      <c r="BL2" s="295"/>
      <c r="BM2" s="295"/>
      <c r="BN2" s="295"/>
      <c r="BO2" s="295"/>
      <c r="BP2" s="295"/>
      <c r="BQ2" s="295"/>
      <c r="BR2" s="295"/>
      <c r="BS2" s="295"/>
      <c r="BT2" s="295"/>
      <c r="BU2" s="295"/>
      <c r="BV2" s="295"/>
      <c r="BW2" s="295"/>
      <c r="BX2" s="295"/>
      <c r="BY2" s="295"/>
      <c r="BZ2" s="295"/>
      <c r="CA2" s="295"/>
      <c r="CB2" s="296"/>
    </row>
    <row r="3" spans="1:80" ht="16.5" customHeight="1">
      <c r="A3" s="297"/>
      <c r="B3" s="298"/>
      <c r="C3" s="298"/>
      <c r="D3" s="298"/>
      <c r="E3" s="298"/>
      <c r="F3" s="298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298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9"/>
    </row>
    <row r="4" spans="1:80" ht="16.5" customHeight="1">
      <c r="A4" s="300" t="s">
        <v>189</v>
      </c>
      <c r="B4" s="301"/>
      <c r="C4" s="301"/>
      <c r="D4" s="301"/>
      <c r="E4" s="302" t="s">
        <v>190</v>
      </c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  <c r="AF4" s="301"/>
      <c r="AG4" s="301"/>
      <c r="AH4" s="301"/>
      <c r="AI4" s="301"/>
      <c r="AJ4" s="301"/>
      <c r="AK4" s="301"/>
      <c r="AL4" s="301"/>
      <c r="AM4" s="301"/>
      <c r="AN4" s="301"/>
      <c r="AO4" s="301"/>
      <c r="AP4" s="301"/>
      <c r="AQ4" s="301"/>
      <c r="AR4" s="301"/>
      <c r="AS4" s="301"/>
      <c r="AT4" s="301"/>
      <c r="AU4" s="301"/>
      <c r="AV4" s="301"/>
      <c r="AW4" s="301"/>
      <c r="AX4" s="301"/>
      <c r="AY4" s="301"/>
      <c r="AZ4" s="301"/>
      <c r="BA4" s="301"/>
      <c r="BB4" s="301"/>
      <c r="BC4" s="301"/>
      <c r="BD4" s="301"/>
      <c r="BE4" s="301"/>
      <c r="BF4" s="301"/>
      <c r="BG4" s="301"/>
      <c r="BH4" s="301"/>
      <c r="BI4" s="301"/>
      <c r="BJ4" s="301"/>
      <c r="BK4" s="301"/>
      <c r="BL4" s="301"/>
      <c r="BM4" s="302" t="s">
        <v>191</v>
      </c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3"/>
    </row>
    <row r="5" spans="1:80" ht="16.5" customHeight="1">
      <c r="A5" s="304" t="s">
        <v>192</v>
      </c>
      <c r="B5" s="305"/>
      <c r="C5" s="305"/>
      <c r="D5" s="306"/>
      <c r="E5" s="313" t="s">
        <v>193</v>
      </c>
      <c r="F5" s="314"/>
      <c r="G5" s="314"/>
      <c r="H5" s="314"/>
      <c r="I5" s="314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4"/>
      <c r="AK5" s="314"/>
      <c r="AL5" s="314"/>
      <c r="AM5" s="314"/>
      <c r="AN5" s="314"/>
      <c r="AO5" s="314"/>
      <c r="AP5" s="314"/>
      <c r="AQ5" s="314"/>
      <c r="AR5" s="314"/>
      <c r="AS5" s="314"/>
      <c r="AT5" s="314"/>
      <c r="AU5" s="314"/>
      <c r="AV5" s="314"/>
      <c r="AW5" s="314"/>
      <c r="AX5" s="314"/>
      <c r="AY5" s="314"/>
      <c r="AZ5" s="314"/>
      <c r="BA5" s="314"/>
      <c r="BB5" s="314"/>
      <c r="BC5" s="314"/>
      <c r="BD5" s="314"/>
      <c r="BE5" s="314"/>
      <c r="BF5" s="314"/>
      <c r="BG5" s="314"/>
      <c r="BH5" s="314"/>
      <c r="BI5" s="314"/>
      <c r="BJ5" s="314"/>
      <c r="BK5" s="314"/>
      <c r="BL5" s="315"/>
      <c r="BM5" s="316"/>
      <c r="BN5" s="305"/>
      <c r="BO5" s="305"/>
      <c r="BP5" s="305"/>
      <c r="BQ5" s="305"/>
      <c r="BR5" s="305"/>
      <c r="BS5" s="305"/>
      <c r="BT5" s="305"/>
      <c r="BU5" s="305"/>
      <c r="BV5" s="305"/>
      <c r="BW5" s="305"/>
      <c r="BX5" s="305"/>
      <c r="BY5" s="305"/>
      <c r="BZ5" s="305"/>
      <c r="CA5" s="305"/>
      <c r="CB5" s="317"/>
    </row>
    <row r="6" spans="1:80" ht="16.5" customHeight="1">
      <c r="A6" s="307"/>
      <c r="B6" s="308"/>
      <c r="C6" s="308"/>
      <c r="D6" s="309"/>
      <c r="E6" s="316" t="s">
        <v>194</v>
      </c>
      <c r="F6" s="305"/>
      <c r="G6" s="305"/>
      <c r="H6" s="305"/>
      <c r="I6" s="305"/>
      <c r="J6" s="305"/>
      <c r="K6" s="305"/>
      <c r="L6" s="305"/>
      <c r="M6" s="305"/>
      <c r="N6" s="305"/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305"/>
      <c r="AH6" s="305"/>
      <c r="AI6" s="305"/>
      <c r="AJ6" s="305"/>
      <c r="AK6" s="305"/>
      <c r="AL6" s="305"/>
      <c r="AM6" s="305"/>
      <c r="AN6" s="305"/>
      <c r="AO6" s="305"/>
      <c r="AP6" s="305"/>
      <c r="AQ6" s="305"/>
      <c r="AR6" s="305"/>
      <c r="AS6" s="305"/>
      <c r="AT6" s="305"/>
      <c r="AU6" s="305"/>
      <c r="AV6" s="305"/>
      <c r="AW6" s="305"/>
      <c r="AX6" s="305"/>
      <c r="AY6" s="305"/>
      <c r="AZ6" s="305"/>
      <c r="BA6" s="305"/>
      <c r="BB6" s="305"/>
      <c r="BC6" s="305"/>
      <c r="BD6" s="305"/>
      <c r="BE6" s="305"/>
      <c r="BF6" s="305"/>
      <c r="BG6" s="305"/>
      <c r="BH6" s="305"/>
      <c r="BI6" s="305"/>
      <c r="BJ6" s="305"/>
      <c r="BK6" s="305"/>
      <c r="BL6" s="306"/>
      <c r="BM6" s="318"/>
      <c r="BN6" s="308"/>
      <c r="BO6" s="308"/>
      <c r="BP6" s="308"/>
      <c r="BQ6" s="308"/>
      <c r="BR6" s="308"/>
      <c r="BS6" s="308"/>
      <c r="BT6" s="308"/>
      <c r="BU6" s="308"/>
      <c r="BV6" s="308"/>
      <c r="BW6" s="308"/>
      <c r="BX6" s="308"/>
      <c r="BY6" s="308"/>
      <c r="BZ6" s="308"/>
      <c r="CA6" s="308"/>
      <c r="CB6" s="319"/>
    </row>
    <row r="7" spans="1:80" ht="16.5" customHeight="1">
      <c r="A7" s="307"/>
      <c r="B7" s="308"/>
      <c r="C7" s="308"/>
      <c r="D7" s="309"/>
      <c r="E7" s="31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308"/>
      <c r="AY7" s="308"/>
      <c r="AZ7" s="308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9"/>
      <c r="BM7" s="318"/>
      <c r="BN7" s="308"/>
      <c r="BO7" s="308"/>
      <c r="BP7" s="308"/>
      <c r="BQ7" s="308"/>
      <c r="BR7" s="308"/>
      <c r="BS7" s="308"/>
      <c r="BT7" s="308"/>
      <c r="BU7" s="308"/>
      <c r="BV7" s="308"/>
      <c r="BW7" s="308"/>
      <c r="BX7" s="308"/>
      <c r="BY7" s="308"/>
      <c r="BZ7" s="308"/>
      <c r="CA7" s="308"/>
      <c r="CB7" s="319"/>
    </row>
    <row r="8" spans="1:80" ht="16.5" customHeight="1">
      <c r="A8" s="307"/>
      <c r="B8" s="308"/>
      <c r="C8" s="308"/>
      <c r="D8" s="309"/>
      <c r="E8" s="31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308"/>
      <c r="AY8" s="308"/>
      <c r="AZ8" s="308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9"/>
      <c r="BM8" s="318"/>
      <c r="BN8" s="308"/>
      <c r="BO8" s="308"/>
      <c r="BP8" s="308"/>
      <c r="BQ8" s="308"/>
      <c r="BR8" s="308"/>
      <c r="BS8" s="308"/>
      <c r="BT8" s="308"/>
      <c r="BU8" s="308"/>
      <c r="BV8" s="308"/>
      <c r="BW8" s="308"/>
      <c r="BX8" s="308"/>
      <c r="BY8" s="308"/>
      <c r="BZ8" s="308"/>
      <c r="CA8" s="308"/>
      <c r="CB8" s="319"/>
    </row>
    <row r="9" spans="1:80" ht="16.5" customHeight="1">
      <c r="A9" s="310"/>
      <c r="B9" s="311"/>
      <c r="C9" s="311"/>
      <c r="D9" s="312"/>
      <c r="E9" s="31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308"/>
      <c r="AY9" s="308"/>
      <c r="AZ9" s="308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9"/>
      <c r="BM9" s="320"/>
      <c r="BN9" s="311"/>
      <c r="BO9" s="311"/>
      <c r="BP9" s="311"/>
      <c r="BQ9" s="311"/>
      <c r="BR9" s="311"/>
      <c r="BS9" s="311"/>
      <c r="BT9" s="311"/>
      <c r="BU9" s="311"/>
      <c r="BV9" s="311"/>
      <c r="BW9" s="311"/>
      <c r="BX9" s="311"/>
      <c r="BY9" s="311"/>
      <c r="BZ9" s="311"/>
      <c r="CA9" s="311"/>
      <c r="CB9" s="321"/>
    </row>
    <row r="10" spans="1:80" ht="16.5" customHeight="1">
      <c r="A10" s="304" t="s">
        <v>195</v>
      </c>
      <c r="B10" s="305"/>
      <c r="C10" s="305"/>
      <c r="D10" s="306"/>
      <c r="E10" s="302" t="s">
        <v>196</v>
      </c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1"/>
      <c r="AH10" s="301"/>
      <c r="AI10" s="301"/>
      <c r="AJ10" s="301"/>
      <c r="AK10" s="301"/>
      <c r="AL10" s="301"/>
      <c r="AM10" s="301"/>
      <c r="AN10" s="301"/>
      <c r="AO10" s="301"/>
      <c r="AP10" s="301"/>
      <c r="AQ10" s="301"/>
      <c r="AR10" s="301"/>
      <c r="AS10" s="301"/>
      <c r="AT10" s="301"/>
      <c r="AU10" s="301"/>
      <c r="AV10" s="301"/>
      <c r="AW10" s="301"/>
      <c r="AX10" s="301"/>
      <c r="AY10" s="301"/>
      <c r="AZ10" s="301"/>
      <c r="BA10" s="301"/>
      <c r="BB10" s="301"/>
      <c r="BC10" s="301"/>
      <c r="BD10" s="301"/>
      <c r="BE10" s="301"/>
      <c r="BF10" s="301"/>
      <c r="BG10" s="301"/>
      <c r="BH10" s="301"/>
      <c r="BI10" s="301"/>
      <c r="BJ10" s="301"/>
      <c r="BK10" s="301"/>
      <c r="BL10" s="301"/>
      <c r="BM10" s="302" t="s">
        <v>197</v>
      </c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3"/>
    </row>
    <row r="11" spans="1:80" ht="16.5" customHeight="1">
      <c r="A11" s="307"/>
      <c r="B11" s="308"/>
      <c r="C11" s="308"/>
      <c r="D11" s="309"/>
      <c r="E11" s="322" t="s">
        <v>198</v>
      </c>
      <c r="F11" s="305"/>
      <c r="G11" s="305"/>
      <c r="H11" s="305"/>
      <c r="I11" s="305"/>
      <c r="J11" s="305"/>
      <c r="K11" s="305"/>
      <c r="L11" s="305"/>
      <c r="M11" s="305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  <c r="AJ11" s="305"/>
      <c r="AK11" s="305"/>
      <c r="AL11" s="305"/>
      <c r="AM11" s="305"/>
      <c r="AN11" s="305"/>
      <c r="AO11" s="305"/>
      <c r="AP11" s="305"/>
      <c r="AQ11" s="305"/>
      <c r="AR11" s="305"/>
      <c r="AS11" s="305"/>
      <c r="AT11" s="305"/>
      <c r="AU11" s="305"/>
      <c r="AV11" s="305"/>
      <c r="AW11" s="305"/>
      <c r="AX11" s="305"/>
      <c r="AY11" s="305"/>
      <c r="AZ11" s="305"/>
      <c r="BA11" s="305"/>
      <c r="BB11" s="305"/>
      <c r="BC11" s="305"/>
      <c r="BD11" s="305"/>
      <c r="BE11" s="305"/>
      <c r="BF11" s="305"/>
      <c r="BG11" s="305"/>
      <c r="BH11" s="305"/>
      <c r="BI11" s="305"/>
      <c r="BJ11" s="305"/>
      <c r="BK11" s="305"/>
      <c r="BL11" s="306"/>
      <c r="BM11" s="308" t="s">
        <v>199</v>
      </c>
      <c r="BN11" s="308"/>
      <c r="BO11" s="308"/>
      <c r="BP11" s="323">
        <v>1</v>
      </c>
      <c r="BQ11" s="323"/>
      <c r="BR11" s="323"/>
      <c r="BS11" s="323"/>
      <c r="BT11" s="323" t="s">
        <v>200</v>
      </c>
      <c r="BU11" s="323"/>
      <c r="BV11" s="323">
        <v>17</v>
      </c>
      <c r="BW11" s="323"/>
      <c r="BX11" s="323"/>
      <c r="BY11" s="323"/>
      <c r="BZ11" s="308" t="s">
        <v>201</v>
      </c>
      <c r="CA11" s="308"/>
      <c r="CB11" s="319"/>
    </row>
    <row r="12" spans="1:80" ht="16.5" customHeight="1">
      <c r="A12" s="307"/>
      <c r="B12" s="308"/>
      <c r="C12" s="308"/>
      <c r="D12" s="309"/>
      <c r="E12" s="324" t="s">
        <v>202</v>
      </c>
      <c r="F12" s="308"/>
      <c r="G12" s="308"/>
      <c r="H12" s="308"/>
      <c r="I12" s="308"/>
      <c r="J12" s="308"/>
      <c r="K12" s="308"/>
      <c r="L12" s="308"/>
      <c r="M12" s="308"/>
      <c r="N12" s="308"/>
      <c r="O12" s="308"/>
      <c r="P12" s="308"/>
      <c r="Q12" s="308"/>
      <c r="R12" s="308"/>
      <c r="S12" s="308"/>
      <c r="T12" s="308"/>
      <c r="U12" s="308"/>
      <c r="V12" s="308"/>
      <c r="W12" s="308"/>
      <c r="X12" s="308"/>
      <c r="Y12" s="308"/>
      <c r="Z12" s="308"/>
      <c r="AA12" s="308"/>
      <c r="AB12" s="308"/>
      <c r="AC12" s="308"/>
      <c r="AD12" s="308"/>
      <c r="AE12" s="308"/>
      <c r="AF12" s="308"/>
      <c r="AG12" s="308"/>
      <c r="AH12" s="308"/>
      <c r="AI12" s="308"/>
      <c r="AJ12" s="308"/>
      <c r="AK12" s="308"/>
      <c r="AL12" s="308"/>
      <c r="AM12" s="308"/>
      <c r="AN12" s="308"/>
      <c r="AO12" s="308"/>
      <c r="AP12" s="308"/>
      <c r="AQ12" s="308"/>
      <c r="AR12" s="308"/>
      <c r="AS12" s="308"/>
      <c r="AT12" s="308"/>
      <c r="AU12" s="308"/>
      <c r="AV12" s="308"/>
      <c r="AW12" s="308"/>
      <c r="AX12" s="308"/>
      <c r="AY12" s="308"/>
      <c r="AZ12" s="308"/>
      <c r="BA12" s="308"/>
      <c r="BB12" s="308"/>
      <c r="BC12" s="308"/>
      <c r="BD12" s="308"/>
      <c r="BE12" s="308"/>
      <c r="BF12" s="308"/>
      <c r="BG12" s="308"/>
      <c r="BH12" s="308"/>
      <c r="BI12" s="308"/>
      <c r="BJ12" s="308"/>
      <c r="BK12" s="308"/>
      <c r="BL12" s="309"/>
      <c r="BM12" s="308" t="s">
        <v>199</v>
      </c>
      <c r="BN12" s="308"/>
      <c r="BO12" s="308"/>
      <c r="BP12" s="323">
        <f>BV11+1</f>
        <v>18</v>
      </c>
      <c r="BQ12" s="323"/>
      <c r="BR12" s="323"/>
      <c r="BS12" s="323"/>
      <c r="BT12" s="323" t="s">
        <v>200</v>
      </c>
      <c r="BU12" s="323"/>
      <c r="BV12" s="323">
        <v>34</v>
      </c>
      <c r="BW12" s="323"/>
      <c r="BX12" s="323"/>
      <c r="BY12" s="323"/>
      <c r="BZ12" s="308" t="s">
        <v>201</v>
      </c>
      <c r="CA12" s="308"/>
      <c r="CB12" s="319"/>
    </row>
    <row r="13" spans="1:80" ht="16.5" customHeight="1">
      <c r="A13" s="307"/>
      <c r="B13" s="308"/>
      <c r="C13" s="308"/>
      <c r="D13" s="309"/>
      <c r="E13" s="318"/>
      <c r="F13" s="308"/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8"/>
      <c r="R13" s="308"/>
      <c r="S13" s="308"/>
      <c r="T13" s="308"/>
      <c r="U13" s="308"/>
      <c r="V13" s="308"/>
      <c r="W13" s="308"/>
      <c r="X13" s="308"/>
      <c r="Y13" s="308"/>
      <c r="Z13" s="308"/>
      <c r="AA13" s="308"/>
      <c r="AB13" s="308"/>
      <c r="AC13" s="308"/>
      <c r="AD13" s="308"/>
      <c r="AE13" s="308"/>
      <c r="AF13" s="308"/>
      <c r="AG13" s="308"/>
      <c r="AH13" s="308"/>
      <c r="AI13" s="308"/>
      <c r="AJ13" s="308"/>
      <c r="AK13" s="308"/>
      <c r="AL13" s="308"/>
      <c r="AM13" s="308"/>
      <c r="AN13" s="308"/>
      <c r="AO13" s="308"/>
      <c r="AP13" s="308"/>
      <c r="AQ13" s="308"/>
      <c r="AR13" s="308"/>
      <c r="AS13" s="308"/>
      <c r="AT13" s="308"/>
      <c r="AU13" s="308"/>
      <c r="AV13" s="308"/>
      <c r="AW13" s="308"/>
      <c r="AX13" s="308"/>
      <c r="AY13" s="308"/>
      <c r="AZ13" s="308"/>
      <c r="BA13" s="308"/>
      <c r="BB13" s="308"/>
      <c r="BC13" s="308"/>
      <c r="BD13" s="308"/>
      <c r="BE13" s="308"/>
      <c r="BF13" s="308"/>
      <c r="BG13" s="308"/>
      <c r="BH13" s="308"/>
      <c r="BI13" s="308"/>
      <c r="BJ13" s="308"/>
      <c r="BK13" s="308"/>
      <c r="BL13" s="309"/>
      <c r="BM13" s="308"/>
      <c r="BN13" s="308"/>
      <c r="BO13" s="308"/>
      <c r="BP13" s="323"/>
      <c r="BQ13" s="323"/>
      <c r="BR13" s="323"/>
      <c r="BS13" s="323"/>
      <c r="BT13" s="323"/>
      <c r="BU13" s="323"/>
      <c r="BV13" s="323"/>
      <c r="BW13" s="323"/>
      <c r="BX13" s="323"/>
      <c r="BY13" s="323"/>
      <c r="BZ13" s="308"/>
      <c r="CA13" s="308"/>
      <c r="CB13" s="319"/>
    </row>
    <row r="14" spans="1:80" ht="16.5" customHeight="1">
      <c r="A14" s="307"/>
      <c r="B14" s="308"/>
      <c r="C14" s="308"/>
      <c r="D14" s="309"/>
      <c r="E14" s="325"/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  <c r="AL14" s="326"/>
      <c r="AM14" s="326"/>
      <c r="AN14" s="326"/>
      <c r="AO14" s="326"/>
      <c r="AP14" s="326"/>
      <c r="AQ14" s="326"/>
      <c r="AR14" s="326"/>
      <c r="AS14" s="326"/>
      <c r="AT14" s="326"/>
      <c r="AU14" s="326"/>
      <c r="AV14" s="326"/>
      <c r="AW14" s="326"/>
      <c r="AX14" s="326"/>
      <c r="AY14" s="326"/>
      <c r="AZ14" s="326"/>
      <c r="BA14" s="326"/>
      <c r="BB14" s="326"/>
      <c r="BC14" s="326"/>
      <c r="BD14" s="326"/>
      <c r="BE14" s="326"/>
      <c r="BF14" s="326"/>
      <c r="BG14" s="326"/>
      <c r="BH14" s="326"/>
      <c r="BI14" s="326"/>
      <c r="BJ14" s="326"/>
      <c r="BK14" s="326"/>
      <c r="BL14" s="327"/>
      <c r="BM14" s="308"/>
      <c r="BN14" s="308"/>
      <c r="BO14" s="308"/>
      <c r="BP14" s="323"/>
      <c r="BQ14" s="323"/>
      <c r="BR14" s="323"/>
      <c r="BS14" s="323"/>
      <c r="BT14" s="323"/>
      <c r="BU14" s="323"/>
      <c r="BV14" s="323"/>
      <c r="BW14" s="323"/>
      <c r="BX14" s="323"/>
      <c r="BY14" s="323"/>
      <c r="BZ14" s="308"/>
      <c r="CA14" s="308"/>
      <c r="CB14" s="319"/>
    </row>
    <row r="15" spans="1:80" ht="16.5" customHeight="1">
      <c r="A15" s="307"/>
      <c r="B15" s="308"/>
      <c r="C15" s="308"/>
      <c r="D15" s="309"/>
      <c r="E15" s="318"/>
      <c r="F15" s="308"/>
      <c r="G15" s="308"/>
      <c r="H15" s="308"/>
      <c r="I15" s="308"/>
      <c r="J15" s="308"/>
      <c r="K15" s="308"/>
      <c r="L15" s="308"/>
      <c r="M15" s="308"/>
      <c r="N15" s="308"/>
      <c r="O15" s="308"/>
      <c r="P15" s="308"/>
      <c r="Q15" s="308"/>
      <c r="R15" s="308"/>
      <c r="S15" s="308"/>
      <c r="T15" s="308"/>
      <c r="U15" s="308"/>
      <c r="V15" s="308"/>
      <c r="W15" s="308"/>
      <c r="X15" s="308"/>
      <c r="Y15" s="308"/>
      <c r="Z15" s="308"/>
      <c r="AA15" s="308"/>
      <c r="AB15" s="308"/>
      <c r="AC15" s="308"/>
      <c r="AD15" s="308"/>
      <c r="AE15" s="308"/>
      <c r="AF15" s="308"/>
      <c r="AG15" s="308"/>
      <c r="AH15" s="308"/>
      <c r="AI15" s="308"/>
      <c r="AJ15" s="308"/>
      <c r="AK15" s="308"/>
      <c r="AL15" s="308"/>
      <c r="AM15" s="308"/>
      <c r="AN15" s="308"/>
      <c r="AO15" s="308"/>
      <c r="AP15" s="308"/>
      <c r="AQ15" s="308"/>
      <c r="AR15" s="308"/>
      <c r="AS15" s="308"/>
      <c r="AT15" s="308"/>
      <c r="AU15" s="308"/>
      <c r="AV15" s="308"/>
      <c r="AW15" s="308"/>
      <c r="AX15" s="308"/>
      <c r="AY15" s="308"/>
      <c r="AZ15" s="308"/>
      <c r="BA15" s="308"/>
      <c r="BB15" s="308"/>
      <c r="BC15" s="308"/>
      <c r="BD15" s="308"/>
      <c r="BE15" s="308"/>
      <c r="BF15" s="308"/>
      <c r="BG15" s="308"/>
      <c r="BH15" s="308"/>
      <c r="BI15" s="308"/>
      <c r="BJ15" s="308"/>
      <c r="BK15" s="308"/>
      <c r="BL15" s="309"/>
      <c r="BM15" s="308"/>
      <c r="BN15" s="308"/>
      <c r="BO15" s="308"/>
      <c r="BP15" s="323"/>
      <c r="BQ15" s="323"/>
      <c r="BR15" s="323"/>
      <c r="BS15" s="323"/>
      <c r="BT15" s="323"/>
      <c r="BU15" s="323"/>
      <c r="BV15" s="323"/>
      <c r="BW15" s="323"/>
      <c r="BX15" s="323"/>
      <c r="BY15" s="323"/>
      <c r="BZ15" s="308"/>
      <c r="CA15" s="308"/>
      <c r="CB15" s="319"/>
    </row>
    <row r="16" spans="1:80" ht="16.5" customHeight="1">
      <c r="A16" s="307"/>
      <c r="B16" s="308"/>
      <c r="C16" s="308"/>
      <c r="D16" s="309"/>
      <c r="E16" s="318"/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308"/>
      <c r="V16" s="308"/>
      <c r="W16" s="308"/>
      <c r="X16" s="308"/>
      <c r="Y16" s="308"/>
      <c r="Z16" s="308"/>
      <c r="AA16" s="308"/>
      <c r="AB16" s="308"/>
      <c r="AC16" s="308"/>
      <c r="AD16" s="308"/>
      <c r="AE16" s="308"/>
      <c r="AF16" s="308"/>
      <c r="AG16" s="308"/>
      <c r="AH16" s="308"/>
      <c r="AI16" s="308"/>
      <c r="AJ16" s="308"/>
      <c r="AK16" s="308"/>
      <c r="AL16" s="308"/>
      <c r="AM16" s="308"/>
      <c r="AN16" s="308"/>
      <c r="AO16" s="308"/>
      <c r="AP16" s="308"/>
      <c r="AQ16" s="308"/>
      <c r="AR16" s="308"/>
      <c r="AS16" s="308"/>
      <c r="AT16" s="308"/>
      <c r="AU16" s="308"/>
      <c r="AV16" s="308"/>
      <c r="AW16" s="308"/>
      <c r="AX16" s="308"/>
      <c r="AY16" s="308"/>
      <c r="AZ16" s="308"/>
      <c r="BA16" s="308"/>
      <c r="BB16" s="308"/>
      <c r="BC16" s="308"/>
      <c r="BD16" s="308"/>
      <c r="BE16" s="308"/>
      <c r="BF16" s="308"/>
      <c r="BG16" s="308"/>
      <c r="BH16" s="308"/>
      <c r="BI16" s="308"/>
      <c r="BJ16" s="308"/>
      <c r="BK16" s="308"/>
      <c r="BL16" s="309"/>
      <c r="BM16" s="308"/>
      <c r="BN16" s="308"/>
      <c r="BO16" s="308"/>
      <c r="BP16" s="323"/>
      <c r="BQ16" s="323"/>
      <c r="BR16" s="323"/>
      <c r="BS16" s="323"/>
      <c r="BT16" s="323"/>
      <c r="BU16" s="323"/>
      <c r="BV16" s="323"/>
      <c r="BW16" s="323"/>
      <c r="BX16" s="323"/>
      <c r="BY16" s="323"/>
      <c r="BZ16" s="308"/>
      <c r="CA16" s="308"/>
      <c r="CB16" s="319"/>
    </row>
    <row r="17" spans="1:80" ht="16.5" customHeight="1">
      <c r="A17" s="307"/>
      <c r="B17" s="308"/>
      <c r="C17" s="308"/>
      <c r="D17" s="309"/>
      <c r="E17" s="325"/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C17" s="326"/>
      <c r="AD17" s="326"/>
      <c r="AE17" s="326"/>
      <c r="AF17" s="326"/>
      <c r="AG17" s="326"/>
      <c r="AH17" s="326"/>
      <c r="AI17" s="326"/>
      <c r="AJ17" s="326"/>
      <c r="AK17" s="326"/>
      <c r="AL17" s="326"/>
      <c r="AM17" s="326"/>
      <c r="AN17" s="326"/>
      <c r="AO17" s="326"/>
      <c r="AP17" s="326"/>
      <c r="AQ17" s="326"/>
      <c r="AR17" s="326"/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  <c r="BJ17" s="326"/>
      <c r="BK17" s="326"/>
      <c r="BL17" s="327"/>
      <c r="BM17" s="308"/>
      <c r="BN17" s="308"/>
      <c r="BO17" s="308"/>
      <c r="BP17" s="323"/>
      <c r="BQ17" s="323"/>
      <c r="BR17" s="323"/>
      <c r="BS17" s="323"/>
      <c r="BT17" s="323"/>
      <c r="BU17" s="323"/>
      <c r="BV17" s="323"/>
      <c r="BW17" s="323"/>
      <c r="BX17" s="323"/>
      <c r="BY17" s="323"/>
      <c r="BZ17" s="308"/>
      <c r="CA17" s="308"/>
      <c r="CB17" s="319"/>
    </row>
    <row r="18" spans="1:80" ht="16.5" customHeight="1">
      <c r="A18" s="307"/>
      <c r="B18" s="308"/>
      <c r="C18" s="308"/>
      <c r="D18" s="309"/>
      <c r="E18" s="31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8"/>
      <c r="V18" s="308"/>
      <c r="W18" s="308"/>
      <c r="X18" s="308"/>
      <c r="Y18" s="308"/>
      <c r="Z18" s="308"/>
      <c r="AA18" s="308"/>
      <c r="AB18" s="308"/>
      <c r="AC18" s="308"/>
      <c r="AD18" s="308"/>
      <c r="AE18" s="308"/>
      <c r="AF18" s="308"/>
      <c r="AG18" s="308"/>
      <c r="AH18" s="308"/>
      <c r="AI18" s="308"/>
      <c r="AJ18" s="308"/>
      <c r="AK18" s="308"/>
      <c r="AL18" s="308"/>
      <c r="AM18" s="308"/>
      <c r="AN18" s="308"/>
      <c r="AO18" s="308"/>
      <c r="AP18" s="308"/>
      <c r="AQ18" s="308"/>
      <c r="AR18" s="308"/>
      <c r="AS18" s="308"/>
      <c r="AT18" s="308"/>
      <c r="AU18" s="308"/>
      <c r="AV18" s="308"/>
      <c r="AW18" s="308"/>
      <c r="AX18" s="308"/>
      <c r="AY18" s="308"/>
      <c r="AZ18" s="308"/>
      <c r="BA18" s="308"/>
      <c r="BB18" s="308"/>
      <c r="BC18" s="308"/>
      <c r="BD18" s="308"/>
      <c r="BE18" s="308"/>
      <c r="BF18" s="308"/>
      <c r="BG18" s="308"/>
      <c r="BH18" s="308"/>
      <c r="BI18" s="308"/>
      <c r="BJ18" s="308"/>
      <c r="BK18" s="308"/>
      <c r="BL18" s="309"/>
      <c r="BM18" s="308"/>
      <c r="BN18" s="308"/>
      <c r="BO18" s="308"/>
      <c r="BP18" s="323"/>
      <c r="BQ18" s="323"/>
      <c r="BR18" s="323"/>
      <c r="BS18" s="323"/>
      <c r="BT18" s="323"/>
      <c r="BU18" s="323"/>
      <c r="BV18" s="323"/>
      <c r="BW18" s="323"/>
      <c r="BX18" s="323"/>
      <c r="BY18" s="323"/>
      <c r="BZ18" s="308"/>
      <c r="CA18" s="308"/>
      <c r="CB18" s="319"/>
    </row>
    <row r="19" spans="1:80" ht="16.5" customHeight="1">
      <c r="A19" s="307"/>
      <c r="B19" s="308"/>
      <c r="C19" s="308"/>
      <c r="D19" s="309"/>
      <c r="E19" s="31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308"/>
      <c r="V19" s="308"/>
      <c r="W19" s="308"/>
      <c r="X19" s="308"/>
      <c r="Y19" s="308"/>
      <c r="Z19" s="308"/>
      <c r="AA19" s="308"/>
      <c r="AB19" s="308"/>
      <c r="AC19" s="308"/>
      <c r="AD19" s="308"/>
      <c r="AE19" s="308"/>
      <c r="AF19" s="308"/>
      <c r="AG19" s="308"/>
      <c r="AH19" s="308"/>
      <c r="AI19" s="308"/>
      <c r="AJ19" s="308"/>
      <c r="AK19" s="308"/>
      <c r="AL19" s="308"/>
      <c r="AM19" s="308"/>
      <c r="AN19" s="308"/>
      <c r="AO19" s="308"/>
      <c r="AP19" s="308"/>
      <c r="AQ19" s="308"/>
      <c r="AR19" s="308"/>
      <c r="AS19" s="308"/>
      <c r="AT19" s="308"/>
      <c r="AU19" s="308"/>
      <c r="AV19" s="308"/>
      <c r="AW19" s="308"/>
      <c r="AX19" s="308"/>
      <c r="AY19" s="308"/>
      <c r="AZ19" s="308"/>
      <c r="BA19" s="308"/>
      <c r="BB19" s="308"/>
      <c r="BC19" s="308"/>
      <c r="BD19" s="308"/>
      <c r="BE19" s="308"/>
      <c r="BF19" s="308"/>
      <c r="BG19" s="308"/>
      <c r="BH19" s="308"/>
      <c r="BI19" s="308"/>
      <c r="BJ19" s="308"/>
      <c r="BK19" s="308"/>
      <c r="BL19" s="309"/>
      <c r="BM19" s="308"/>
      <c r="BN19" s="308"/>
      <c r="BO19" s="308"/>
      <c r="BP19" s="323"/>
      <c r="BQ19" s="323"/>
      <c r="BR19" s="323"/>
      <c r="BS19" s="323"/>
      <c r="BT19" s="323"/>
      <c r="BU19" s="323"/>
      <c r="BV19" s="323"/>
      <c r="BW19" s="323"/>
      <c r="BX19" s="323"/>
      <c r="BY19" s="323"/>
      <c r="BZ19" s="308"/>
      <c r="CA19" s="308"/>
      <c r="CB19" s="319"/>
    </row>
    <row r="20" spans="1:80" ht="16.5" customHeight="1">
      <c r="A20" s="310"/>
      <c r="B20" s="311"/>
      <c r="C20" s="311"/>
      <c r="D20" s="312"/>
      <c r="E20" s="31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308"/>
      <c r="V20" s="308"/>
      <c r="W20" s="308"/>
      <c r="X20" s="308"/>
      <c r="Y20" s="308"/>
      <c r="Z20" s="308"/>
      <c r="AA20" s="308"/>
      <c r="AB20" s="308"/>
      <c r="AC20" s="308"/>
      <c r="AD20" s="308"/>
      <c r="AE20" s="308"/>
      <c r="AF20" s="308"/>
      <c r="AG20" s="308"/>
      <c r="AH20" s="308"/>
      <c r="AI20" s="308"/>
      <c r="AJ20" s="308"/>
      <c r="AK20" s="308"/>
      <c r="AL20" s="308"/>
      <c r="AM20" s="308"/>
      <c r="AN20" s="308"/>
      <c r="AO20" s="308"/>
      <c r="AP20" s="308"/>
      <c r="AQ20" s="308"/>
      <c r="AR20" s="308"/>
      <c r="AS20" s="308"/>
      <c r="AT20" s="308"/>
      <c r="AU20" s="308"/>
      <c r="AV20" s="308"/>
      <c r="AW20" s="308"/>
      <c r="AX20" s="308"/>
      <c r="AY20" s="308"/>
      <c r="AZ20" s="308"/>
      <c r="BA20" s="308"/>
      <c r="BB20" s="308"/>
      <c r="BC20" s="308"/>
      <c r="BD20" s="308"/>
      <c r="BE20" s="308"/>
      <c r="BF20" s="308"/>
      <c r="BG20" s="308"/>
      <c r="BH20" s="308"/>
      <c r="BI20" s="308"/>
      <c r="BJ20" s="308"/>
      <c r="BK20" s="308"/>
      <c r="BL20" s="309"/>
      <c r="BM20" s="308"/>
      <c r="BN20" s="308"/>
      <c r="BO20" s="308"/>
      <c r="BP20" s="323"/>
      <c r="BQ20" s="323"/>
      <c r="BR20" s="323"/>
      <c r="BS20" s="323"/>
      <c r="BT20" s="323"/>
      <c r="BU20" s="323"/>
      <c r="BV20" s="323"/>
      <c r="BW20" s="323"/>
      <c r="BX20" s="323"/>
      <c r="BY20" s="323"/>
      <c r="BZ20" s="308"/>
      <c r="CA20" s="308"/>
      <c r="CB20" s="319"/>
    </row>
    <row r="21" spans="1:80" ht="16.5" customHeight="1">
      <c r="A21" s="304" t="s">
        <v>203</v>
      </c>
      <c r="B21" s="305"/>
      <c r="C21" s="305"/>
      <c r="D21" s="306"/>
      <c r="E21" s="344" t="s">
        <v>204</v>
      </c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  <c r="Q21" s="301"/>
      <c r="R21" s="301"/>
      <c r="S21" s="301"/>
      <c r="T21" s="301"/>
      <c r="U21" s="301"/>
      <c r="V21" s="301"/>
      <c r="W21" s="301"/>
      <c r="X21" s="301"/>
      <c r="Y21" s="301"/>
      <c r="Z21" s="301"/>
      <c r="AA21" s="301"/>
      <c r="AB21" s="301"/>
      <c r="AC21" s="301"/>
      <c r="AD21" s="301"/>
      <c r="AE21" s="301"/>
      <c r="AF21" s="301"/>
      <c r="AG21" s="301"/>
      <c r="AH21" s="301"/>
      <c r="AI21" s="301"/>
      <c r="AJ21" s="301"/>
      <c r="AK21" s="301"/>
      <c r="AL21" s="301"/>
      <c r="AM21" s="301"/>
      <c r="AN21" s="301"/>
      <c r="AO21" s="301"/>
      <c r="AP21" s="301"/>
      <c r="AQ21" s="301"/>
      <c r="AR21" s="301"/>
      <c r="AS21" s="301"/>
      <c r="AT21" s="301"/>
      <c r="AU21" s="301"/>
      <c r="AV21" s="301"/>
      <c r="AW21" s="301"/>
      <c r="AX21" s="301"/>
      <c r="AY21" s="301"/>
      <c r="AZ21" s="301"/>
      <c r="BA21" s="301"/>
      <c r="BB21" s="301"/>
      <c r="BC21" s="301"/>
      <c r="BD21" s="301"/>
      <c r="BE21" s="301"/>
      <c r="BF21" s="301"/>
      <c r="BG21" s="301"/>
      <c r="BH21" s="301"/>
      <c r="BI21" s="301"/>
      <c r="BJ21" s="301"/>
      <c r="BK21" s="301"/>
      <c r="BL21" s="301"/>
      <c r="BM21" s="328"/>
      <c r="BN21" s="305"/>
      <c r="BO21" s="305"/>
      <c r="BP21" s="305"/>
      <c r="BQ21" s="305"/>
      <c r="BR21" s="305"/>
      <c r="BS21" s="305"/>
      <c r="BT21" s="305"/>
      <c r="BU21" s="305"/>
      <c r="BV21" s="305"/>
      <c r="BW21" s="305"/>
      <c r="BX21" s="305"/>
      <c r="BY21" s="305"/>
      <c r="BZ21" s="305"/>
      <c r="CA21" s="305"/>
      <c r="CB21" s="317"/>
    </row>
    <row r="22" spans="1:80" ht="16.5" customHeight="1">
      <c r="A22" s="307"/>
      <c r="B22" s="308"/>
      <c r="C22" s="308"/>
      <c r="D22" s="309"/>
      <c r="E22" s="316" t="s">
        <v>205</v>
      </c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05"/>
      <c r="Y22" s="305"/>
      <c r="Z22" s="305"/>
      <c r="AA22" s="124" t="s">
        <v>206</v>
      </c>
      <c r="AB22" s="336">
        <v>17</v>
      </c>
      <c r="AC22" s="337"/>
      <c r="AD22" s="337"/>
      <c r="AE22" s="337"/>
      <c r="AF22" s="330" t="s">
        <v>287</v>
      </c>
      <c r="AG22" s="337"/>
      <c r="AH22" s="345"/>
      <c r="AI22" s="329"/>
      <c r="AJ22" s="305"/>
      <c r="AK22" s="305"/>
      <c r="AL22" s="305"/>
      <c r="AM22" s="305"/>
      <c r="AN22" s="305"/>
      <c r="AO22" s="305"/>
      <c r="AP22" s="305"/>
      <c r="AQ22" s="305"/>
      <c r="AR22" s="305"/>
      <c r="AS22" s="305"/>
      <c r="AT22" s="305"/>
      <c r="AU22" s="305"/>
      <c r="AV22" s="305"/>
      <c r="AW22" s="305"/>
      <c r="AX22" s="305"/>
      <c r="AY22" s="305"/>
      <c r="AZ22" s="305"/>
      <c r="BA22" s="305"/>
      <c r="BB22" s="305"/>
      <c r="BC22" s="305"/>
      <c r="BD22" s="305"/>
      <c r="BF22" s="330"/>
      <c r="BG22" s="330"/>
      <c r="BH22" s="330"/>
      <c r="BI22" s="330"/>
      <c r="BJ22" s="330"/>
      <c r="BK22" s="330"/>
      <c r="BL22" s="331"/>
      <c r="BM22" s="318"/>
      <c r="BN22" s="308"/>
      <c r="BO22" s="308"/>
      <c r="BP22" s="308"/>
      <c r="BQ22" s="308"/>
      <c r="BR22" s="308"/>
      <c r="BS22" s="308"/>
      <c r="BT22" s="308"/>
      <c r="BU22" s="308"/>
      <c r="BV22" s="308"/>
      <c r="BW22" s="308"/>
      <c r="BX22" s="308"/>
      <c r="BY22" s="308"/>
      <c r="BZ22" s="308"/>
      <c r="CA22" s="308"/>
      <c r="CB22" s="319"/>
    </row>
    <row r="23" spans="1:80" ht="16.5" customHeight="1">
      <c r="A23" s="307"/>
      <c r="B23" s="308"/>
      <c r="C23" s="308"/>
      <c r="D23" s="309"/>
      <c r="E23" s="31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124"/>
      <c r="AB23" s="332"/>
      <c r="AC23" s="332"/>
      <c r="AD23" s="332"/>
      <c r="AE23" s="332"/>
      <c r="AF23" s="332"/>
      <c r="AG23" s="332"/>
      <c r="AH23" s="333"/>
      <c r="AI23" s="334"/>
      <c r="AJ23" s="308"/>
      <c r="AK23" s="308"/>
      <c r="AL23" s="308"/>
      <c r="AM23" s="308"/>
      <c r="AN23" s="308"/>
      <c r="AO23" s="308"/>
      <c r="AP23" s="308"/>
      <c r="AQ23" s="308"/>
      <c r="AR23" s="308"/>
      <c r="AS23" s="308"/>
      <c r="AT23" s="308"/>
      <c r="AU23" s="308"/>
      <c r="AV23" s="308"/>
      <c r="AW23" s="308"/>
      <c r="AX23" s="308"/>
      <c r="AY23" s="308"/>
      <c r="AZ23" s="308"/>
      <c r="BA23" s="308"/>
      <c r="BB23" s="308"/>
      <c r="BC23" s="308"/>
      <c r="BD23" s="308"/>
      <c r="BF23" s="332"/>
      <c r="BG23" s="332"/>
      <c r="BH23" s="332"/>
      <c r="BI23" s="332"/>
      <c r="BJ23" s="332"/>
      <c r="BK23" s="332"/>
      <c r="BL23" s="335"/>
      <c r="BM23" s="318"/>
      <c r="BN23" s="308"/>
      <c r="BO23" s="308"/>
      <c r="BP23" s="308"/>
      <c r="BQ23" s="308"/>
      <c r="BR23" s="308"/>
      <c r="BS23" s="308"/>
      <c r="BT23" s="308"/>
      <c r="BU23" s="308"/>
      <c r="BV23" s="308"/>
      <c r="BW23" s="308"/>
      <c r="BX23" s="308"/>
      <c r="BY23" s="308"/>
      <c r="BZ23" s="308"/>
      <c r="CA23" s="308"/>
      <c r="CB23" s="319"/>
    </row>
    <row r="24" spans="1:80" ht="16.5" customHeight="1">
      <c r="A24" s="307"/>
      <c r="B24" s="308"/>
      <c r="C24" s="308"/>
      <c r="D24" s="309"/>
      <c r="E24" s="31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308"/>
      <c r="Z24" s="308"/>
      <c r="AA24" s="124"/>
      <c r="AB24" s="332"/>
      <c r="AC24" s="332"/>
      <c r="AD24" s="332"/>
      <c r="AE24" s="332"/>
      <c r="AF24" s="332"/>
      <c r="AG24" s="332"/>
      <c r="AH24" s="333"/>
      <c r="AI24" s="334"/>
      <c r="AJ24" s="308"/>
      <c r="AK24" s="308"/>
      <c r="AL24" s="308"/>
      <c r="AM24" s="308"/>
      <c r="AN24" s="308"/>
      <c r="AO24" s="308"/>
      <c r="AP24" s="308"/>
      <c r="AQ24" s="308"/>
      <c r="AR24" s="308"/>
      <c r="AS24" s="308"/>
      <c r="AT24" s="308"/>
      <c r="AU24" s="308"/>
      <c r="AV24" s="308"/>
      <c r="AW24" s="308"/>
      <c r="AX24" s="308"/>
      <c r="AY24" s="308"/>
      <c r="AZ24" s="308"/>
      <c r="BA24" s="308"/>
      <c r="BB24" s="308"/>
      <c r="BC24" s="308"/>
      <c r="BD24" s="308"/>
      <c r="BF24" s="332"/>
      <c r="BG24" s="332"/>
      <c r="BH24" s="332"/>
      <c r="BI24" s="332"/>
      <c r="BJ24" s="332"/>
      <c r="BK24" s="332"/>
      <c r="BL24" s="335"/>
      <c r="BM24" s="318"/>
      <c r="BN24" s="308"/>
      <c r="BO24" s="308"/>
      <c r="BP24" s="308"/>
      <c r="BQ24" s="308"/>
      <c r="BR24" s="308"/>
      <c r="BS24" s="308"/>
      <c r="BT24" s="308"/>
      <c r="BU24" s="308"/>
      <c r="BV24" s="308"/>
      <c r="BW24" s="308"/>
      <c r="BX24" s="308"/>
      <c r="BY24" s="308"/>
      <c r="BZ24" s="308"/>
      <c r="CA24" s="308"/>
      <c r="CB24" s="319"/>
    </row>
    <row r="25" spans="1:80" ht="16.5" customHeight="1">
      <c r="A25" s="307"/>
      <c r="B25" s="308"/>
      <c r="C25" s="308"/>
      <c r="D25" s="309"/>
      <c r="E25" s="31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8"/>
      <c r="X25" s="308"/>
      <c r="Y25" s="308"/>
      <c r="Z25" s="308"/>
      <c r="AA25" s="124"/>
      <c r="AB25" s="332"/>
      <c r="AC25" s="332"/>
      <c r="AD25" s="332"/>
      <c r="AE25" s="332"/>
      <c r="AF25" s="332"/>
      <c r="AG25" s="332"/>
      <c r="AH25" s="333"/>
      <c r="AI25" s="334"/>
      <c r="AJ25" s="308"/>
      <c r="AK25" s="308"/>
      <c r="AL25" s="308"/>
      <c r="AM25" s="308"/>
      <c r="AN25" s="308"/>
      <c r="AO25" s="308"/>
      <c r="AP25" s="308"/>
      <c r="AQ25" s="308"/>
      <c r="AR25" s="308"/>
      <c r="AS25" s="308"/>
      <c r="AT25" s="308"/>
      <c r="AU25" s="308"/>
      <c r="AV25" s="308"/>
      <c r="AW25" s="308"/>
      <c r="AX25" s="308"/>
      <c r="AY25" s="308"/>
      <c r="AZ25" s="308"/>
      <c r="BA25" s="308"/>
      <c r="BB25" s="308"/>
      <c r="BC25" s="308"/>
      <c r="BD25" s="308"/>
      <c r="BF25" s="332"/>
      <c r="BG25" s="332"/>
      <c r="BH25" s="332"/>
      <c r="BI25" s="332"/>
      <c r="BJ25" s="332"/>
      <c r="BK25" s="332"/>
      <c r="BL25" s="335"/>
      <c r="BM25" s="318"/>
      <c r="BN25" s="308"/>
      <c r="BO25" s="308"/>
      <c r="BP25" s="308"/>
      <c r="BQ25" s="308"/>
      <c r="BR25" s="308"/>
      <c r="BS25" s="308"/>
      <c r="BT25" s="308"/>
      <c r="BU25" s="308"/>
      <c r="BV25" s="308"/>
      <c r="BW25" s="308"/>
      <c r="BX25" s="308"/>
      <c r="BY25" s="308"/>
      <c r="BZ25" s="308"/>
      <c r="CA25" s="308"/>
      <c r="CB25" s="319"/>
    </row>
    <row r="26" spans="1:80" ht="16.5" customHeight="1">
      <c r="A26" s="307"/>
      <c r="B26" s="308"/>
      <c r="C26" s="308"/>
      <c r="D26" s="309"/>
      <c r="E26" s="31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124"/>
      <c r="AB26" s="332"/>
      <c r="AC26" s="332"/>
      <c r="AD26" s="332"/>
      <c r="AE26" s="332"/>
      <c r="AF26" s="332"/>
      <c r="AG26" s="332"/>
      <c r="AH26" s="333"/>
      <c r="AI26" s="334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F26" s="332"/>
      <c r="BG26" s="332"/>
      <c r="BH26" s="332"/>
      <c r="BI26" s="332"/>
      <c r="BJ26" s="332"/>
      <c r="BK26" s="332"/>
      <c r="BL26" s="335"/>
      <c r="BM26" s="320"/>
      <c r="BN26" s="311"/>
      <c r="BO26" s="311"/>
      <c r="BP26" s="311"/>
      <c r="BQ26" s="311"/>
      <c r="BR26" s="311"/>
      <c r="BS26" s="311"/>
      <c r="BT26" s="311"/>
      <c r="BU26" s="311"/>
      <c r="BV26" s="311"/>
      <c r="BW26" s="311"/>
      <c r="BX26" s="311"/>
      <c r="BY26" s="311"/>
      <c r="BZ26" s="311"/>
      <c r="CA26" s="311"/>
      <c r="CB26" s="321"/>
    </row>
    <row r="27" spans="1:80" ht="16.5" customHeight="1">
      <c r="A27" s="304" t="s">
        <v>207</v>
      </c>
      <c r="B27" s="305"/>
      <c r="C27" s="305"/>
      <c r="D27" s="306"/>
      <c r="E27" s="342" t="s">
        <v>208</v>
      </c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  <c r="AF27" s="301"/>
      <c r="AG27" s="301"/>
      <c r="AH27" s="301"/>
      <c r="AI27" s="301"/>
      <c r="AJ27" s="301"/>
      <c r="AK27" s="301"/>
      <c r="AL27" s="301"/>
      <c r="AM27" s="301"/>
      <c r="AN27" s="301"/>
      <c r="AO27" s="301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/>
      <c r="BF27" s="301"/>
      <c r="BG27" s="301"/>
      <c r="BH27" s="301"/>
      <c r="BI27" s="301"/>
      <c r="BJ27" s="301"/>
      <c r="BK27" s="301"/>
      <c r="BL27" s="301"/>
      <c r="BM27" s="328"/>
      <c r="BN27" s="305"/>
      <c r="BO27" s="305"/>
      <c r="BP27" s="305"/>
      <c r="BQ27" s="305"/>
      <c r="BR27" s="305"/>
      <c r="BS27" s="305"/>
      <c r="BT27" s="305"/>
      <c r="BU27" s="305"/>
      <c r="BV27" s="305"/>
      <c r="BW27" s="305"/>
      <c r="BX27" s="305"/>
      <c r="BY27" s="305"/>
      <c r="BZ27" s="305"/>
      <c r="CA27" s="305"/>
      <c r="CB27" s="317"/>
    </row>
    <row r="28" spans="1:80" ht="16.5" customHeight="1">
      <c r="A28" s="307"/>
      <c r="B28" s="308"/>
      <c r="C28" s="308"/>
      <c r="D28" s="309"/>
      <c r="E28" s="302" t="s">
        <v>209</v>
      </c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  <c r="AF28" s="301"/>
      <c r="AG28" s="301"/>
      <c r="AH28" s="301"/>
      <c r="AI28" s="302" t="s">
        <v>210</v>
      </c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50" t="s">
        <v>211</v>
      </c>
      <c r="BE28" s="350"/>
      <c r="BF28" s="350"/>
      <c r="BG28" s="350"/>
      <c r="BH28" s="350"/>
      <c r="BI28" s="350"/>
      <c r="BJ28" s="350"/>
      <c r="BK28" s="350"/>
      <c r="BL28" s="350"/>
      <c r="BM28" s="308"/>
      <c r="BN28" s="308"/>
      <c r="BO28" s="308"/>
      <c r="BP28" s="308"/>
      <c r="BQ28" s="308"/>
      <c r="BR28" s="308"/>
      <c r="BS28" s="308"/>
      <c r="BT28" s="308"/>
      <c r="BU28" s="308"/>
      <c r="BV28" s="308"/>
      <c r="BW28" s="308"/>
      <c r="BX28" s="308"/>
      <c r="BY28" s="308"/>
      <c r="BZ28" s="308"/>
      <c r="CA28" s="308"/>
      <c r="CB28" s="319"/>
    </row>
    <row r="29" spans="1:80" ht="16.5" customHeight="1">
      <c r="A29" s="307"/>
      <c r="B29" s="308"/>
      <c r="C29" s="308"/>
      <c r="D29" s="309"/>
      <c r="E29" s="351" t="s">
        <v>315</v>
      </c>
      <c r="F29" s="305"/>
      <c r="G29" s="305"/>
      <c r="H29" s="305"/>
      <c r="I29" s="305"/>
      <c r="J29" s="305"/>
      <c r="K29" s="305"/>
      <c r="L29" s="305"/>
      <c r="M29" s="305"/>
      <c r="N29" s="305"/>
      <c r="O29" s="305"/>
      <c r="P29" s="305"/>
      <c r="Q29" s="305"/>
      <c r="R29" s="305"/>
      <c r="S29" s="305"/>
      <c r="T29" s="305"/>
      <c r="U29" s="305"/>
      <c r="V29" s="305"/>
      <c r="W29" s="305"/>
      <c r="X29" s="305"/>
      <c r="Y29" s="305"/>
      <c r="Z29" s="305"/>
      <c r="AA29" s="305"/>
      <c r="AB29" s="305"/>
      <c r="AC29" s="305"/>
      <c r="AD29" s="305"/>
      <c r="AE29" s="305"/>
      <c r="AF29" s="305"/>
      <c r="AG29" s="305"/>
      <c r="AH29" s="306"/>
      <c r="AI29" s="338" t="s">
        <v>316</v>
      </c>
      <c r="AJ29" s="308"/>
      <c r="AK29" s="308"/>
      <c r="AL29" s="308"/>
      <c r="AM29" s="308"/>
      <c r="AN29" s="308"/>
      <c r="AO29" s="308"/>
      <c r="AP29" s="308"/>
      <c r="AQ29" s="308"/>
      <c r="AR29" s="308"/>
      <c r="AS29" s="308"/>
      <c r="AT29" s="308"/>
      <c r="AU29" s="308"/>
      <c r="AV29" s="308"/>
      <c r="AW29" s="308"/>
      <c r="AX29" s="308"/>
      <c r="AY29" s="308"/>
      <c r="AZ29" s="308"/>
      <c r="BA29" s="308"/>
      <c r="BB29" s="308"/>
      <c r="BC29" s="309"/>
      <c r="BD29" s="352" t="s">
        <v>317</v>
      </c>
      <c r="BE29" s="353"/>
      <c r="BF29" s="353"/>
      <c r="BG29" s="353"/>
      <c r="BH29" s="353"/>
      <c r="BI29" s="353"/>
      <c r="BJ29" s="353"/>
      <c r="BK29" s="353"/>
      <c r="BL29" s="354"/>
      <c r="BM29" s="308"/>
      <c r="BN29" s="308"/>
      <c r="BO29" s="308"/>
      <c r="BP29" s="308"/>
      <c r="BQ29" s="308"/>
      <c r="BR29" s="308"/>
      <c r="BS29" s="308"/>
      <c r="BT29" s="308"/>
      <c r="BU29" s="308"/>
      <c r="BV29" s="308"/>
      <c r="BW29" s="308"/>
      <c r="BX29" s="308"/>
      <c r="BY29" s="308"/>
      <c r="BZ29" s="308"/>
      <c r="CA29" s="308"/>
      <c r="CB29" s="319"/>
    </row>
    <row r="30" spans="1:80" ht="16.5" customHeight="1">
      <c r="A30" s="307"/>
      <c r="B30" s="308"/>
      <c r="C30" s="308"/>
      <c r="D30" s="309"/>
      <c r="E30" s="355" t="s">
        <v>319</v>
      </c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08"/>
      <c r="AB30" s="308"/>
      <c r="AC30" s="308"/>
      <c r="AD30" s="308"/>
      <c r="AE30" s="308"/>
      <c r="AF30" s="308"/>
      <c r="AG30" s="308"/>
      <c r="AH30" s="309"/>
      <c r="AI30" s="338" t="s">
        <v>318</v>
      </c>
      <c r="AJ30" s="308"/>
      <c r="AK30" s="308"/>
      <c r="AL30" s="308"/>
      <c r="AM30" s="308"/>
      <c r="AN30" s="308"/>
      <c r="AO30" s="308"/>
      <c r="AP30" s="308"/>
      <c r="AQ30" s="308"/>
      <c r="AR30" s="308"/>
      <c r="AS30" s="308"/>
      <c r="AT30" s="308"/>
      <c r="AU30" s="308"/>
      <c r="AV30" s="308"/>
      <c r="AW30" s="308"/>
      <c r="AX30" s="308"/>
      <c r="AY30" s="308"/>
      <c r="AZ30" s="308"/>
      <c r="BA30" s="308"/>
      <c r="BB30" s="308"/>
      <c r="BC30" s="309"/>
      <c r="BD30" s="339" t="s">
        <v>320</v>
      </c>
      <c r="BE30" s="340"/>
      <c r="BF30" s="340"/>
      <c r="BG30" s="340"/>
      <c r="BH30" s="340"/>
      <c r="BI30" s="340"/>
      <c r="BJ30" s="340"/>
      <c r="BK30" s="340"/>
      <c r="BL30" s="341"/>
      <c r="BM30" s="308"/>
      <c r="BN30" s="308"/>
      <c r="BO30" s="308"/>
      <c r="BP30" s="308"/>
      <c r="BQ30" s="308"/>
      <c r="BR30" s="308"/>
      <c r="BS30" s="308"/>
      <c r="BT30" s="308"/>
      <c r="BU30" s="308"/>
      <c r="BV30" s="308"/>
      <c r="BW30" s="308"/>
      <c r="BX30" s="308"/>
      <c r="BY30" s="308"/>
      <c r="BZ30" s="308"/>
      <c r="CA30" s="308"/>
      <c r="CB30" s="319"/>
    </row>
    <row r="31" spans="1:80" ht="16.5" customHeight="1">
      <c r="A31" s="307"/>
      <c r="B31" s="308"/>
      <c r="C31" s="308"/>
      <c r="D31" s="309"/>
      <c r="E31" s="308"/>
      <c r="F31" s="308"/>
      <c r="G31" s="308"/>
      <c r="H31" s="308"/>
      <c r="I31" s="308"/>
      <c r="J31" s="308"/>
      <c r="K31" s="308"/>
      <c r="L31" s="308"/>
      <c r="M31" s="308"/>
      <c r="N31" s="308"/>
      <c r="O31" s="308"/>
      <c r="P31" s="308"/>
      <c r="Q31" s="308"/>
      <c r="R31" s="308"/>
      <c r="S31" s="308"/>
      <c r="T31" s="308"/>
      <c r="U31" s="308"/>
      <c r="V31" s="308"/>
      <c r="W31" s="308"/>
      <c r="X31" s="308"/>
      <c r="Y31" s="308"/>
      <c r="Z31" s="308"/>
      <c r="AA31" s="308"/>
      <c r="AB31" s="308"/>
      <c r="AC31" s="308"/>
      <c r="AD31" s="308"/>
      <c r="AE31" s="308"/>
      <c r="AF31" s="308"/>
      <c r="AG31" s="308"/>
      <c r="AH31" s="309"/>
      <c r="AI31" s="318"/>
      <c r="AJ31" s="308"/>
      <c r="AK31" s="308"/>
      <c r="AL31" s="308"/>
      <c r="AM31" s="308"/>
      <c r="AN31" s="308"/>
      <c r="AO31" s="308"/>
      <c r="AP31" s="308"/>
      <c r="AQ31" s="308"/>
      <c r="AR31" s="308"/>
      <c r="AS31" s="308"/>
      <c r="AT31" s="308"/>
      <c r="AU31" s="308"/>
      <c r="AV31" s="308"/>
      <c r="AW31" s="308"/>
      <c r="AX31" s="308"/>
      <c r="AY31" s="308"/>
      <c r="AZ31" s="308"/>
      <c r="BA31" s="308"/>
      <c r="BB31" s="308"/>
      <c r="BC31" s="309"/>
      <c r="BD31" s="343"/>
      <c r="BE31" s="340"/>
      <c r="BF31" s="340"/>
      <c r="BG31" s="340"/>
      <c r="BH31" s="340"/>
      <c r="BI31" s="340"/>
      <c r="BJ31" s="340"/>
      <c r="BK31" s="340"/>
      <c r="BL31" s="341"/>
      <c r="BM31" s="318"/>
      <c r="BN31" s="308"/>
      <c r="BO31" s="308"/>
      <c r="BP31" s="308"/>
      <c r="BQ31" s="308"/>
      <c r="BR31" s="308"/>
      <c r="BS31" s="308"/>
      <c r="BT31" s="308"/>
      <c r="BU31" s="308"/>
      <c r="BV31" s="308"/>
      <c r="BW31" s="308"/>
      <c r="BX31" s="308"/>
      <c r="BY31" s="308"/>
      <c r="BZ31" s="308"/>
      <c r="CA31" s="308"/>
      <c r="CB31" s="319"/>
    </row>
    <row r="32" spans="1:80" ht="16.5" customHeight="1">
      <c r="A32" s="307"/>
      <c r="B32" s="308"/>
      <c r="C32" s="308"/>
      <c r="D32" s="309"/>
      <c r="E32" s="308"/>
      <c r="F32" s="308"/>
      <c r="G32" s="308"/>
      <c r="H32" s="308"/>
      <c r="I32" s="308"/>
      <c r="J32" s="308"/>
      <c r="K32" s="308"/>
      <c r="L32" s="308"/>
      <c r="M32" s="308"/>
      <c r="N32" s="308"/>
      <c r="O32" s="308"/>
      <c r="P32" s="308"/>
      <c r="Q32" s="308"/>
      <c r="R32" s="308"/>
      <c r="S32" s="308"/>
      <c r="T32" s="308"/>
      <c r="U32" s="308"/>
      <c r="V32" s="308"/>
      <c r="W32" s="308"/>
      <c r="X32" s="308"/>
      <c r="Y32" s="308"/>
      <c r="Z32" s="308"/>
      <c r="AA32" s="308"/>
      <c r="AB32" s="308"/>
      <c r="AC32" s="308"/>
      <c r="AD32" s="308"/>
      <c r="AE32" s="308"/>
      <c r="AF32" s="308"/>
      <c r="AG32" s="308"/>
      <c r="AH32" s="309"/>
      <c r="AI32" s="318"/>
      <c r="AJ32" s="308"/>
      <c r="AK32" s="308"/>
      <c r="AL32" s="308"/>
      <c r="AM32" s="308"/>
      <c r="AN32" s="308"/>
      <c r="AO32" s="308"/>
      <c r="AP32" s="308"/>
      <c r="AQ32" s="308"/>
      <c r="AR32" s="308"/>
      <c r="AS32" s="308"/>
      <c r="AT32" s="308"/>
      <c r="AU32" s="308"/>
      <c r="AV32" s="308"/>
      <c r="AW32" s="308"/>
      <c r="AX32" s="308"/>
      <c r="AY32" s="308"/>
      <c r="AZ32" s="308"/>
      <c r="BA32" s="308"/>
      <c r="BB32" s="308"/>
      <c r="BC32" s="309"/>
      <c r="BD32" s="343"/>
      <c r="BE32" s="340"/>
      <c r="BF32" s="340"/>
      <c r="BG32" s="340"/>
      <c r="BH32" s="340"/>
      <c r="BI32" s="340"/>
      <c r="BJ32" s="340"/>
      <c r="BK32" s="340"/>
      <c r="BL32" s="341"/>
      <c r="BM32" s="318"/>
      <c r="BN32" s="308"/>
      <c r="BO32" s="308"/>
      <c r="BP32" s="308"/>
      <c r="BQ32" s="308"/>
      <c r="BR32" s="308"/>
      <c r="BS32" s="308"/>
      <c r="BT32" s="308"/>
      <c r="BU32" s="308"/>
      <c r="BV32" s="308"/>
      <c r="BW32" s="308"/>
      <c r="BX32" s="308"/>
      <c r="BY32" s="308"/>
      <c r="BZ32" s="308"/>
      <c r="CA32" s="308"/>
      <c r="CB32" s="319"/>
    </row>
    <row r="33" spans="1:80" ht="16.5" customHeight="1">
      <c r="A33" s="307"/>
      <c r="B33" s="308"/>
      <c r="C33" s="308"/>
      <c r="D33" s="309"/>
      <c r="E33" s="308"/>
      <c r="F33" s="308"/>
      <c r="G33" s="308"/>
      <c r="H33" s="308"/>
      <c r="I33" s="308"/>
      <c r="J33" s="308"/>
      <c r="K33" s="308"/>
      <c r="L33" s="308"/>
      <c r="M33" s="308"/>
      <c r="N33" s="308"/>
      <c r="O33" s="308"/>
      <c r="P33" s="308"/>
      <c r="Q33" s="308"/>
      <c r="R33" s="308"/>
      <c r="S33" s="308"/>
      <c r="T33" s="308"/>
      <c r="U33" s="308"/>
      <c r="V33" s="308"/>
      <c r="W33" s="308"/>
      <c r="X33" s="308"/>
      <c r="Y33" s="308"/>
      <c r="Z33" s="308"/>
      <c r="AA33" s="308"/>
      <c r="AB33" s="308"/>
      <c r="AC33" s="308"/>
      <c r="AD33" s="308"/>
      <c r="AE33" s="308"/>
      <c r="AF33" s="308"/>
      <c r="AG33" s="308"/>
      <c r="AH33" s="309"/>
      <c r="AI33" s="318"/>
      <c r="AJ33" s="308"/>
      <c r="AK33" s="308"/>
      <c r="AL33" s="308"/>
      <c r="AM33" s="308"/>
      <c r="AN33" s="308"/>
      <c r="AO33" s="308"/>
      <c r="AP33" s="308"/>
      <c r="AQ33" s="308"/>
      <c r="AR33" s="308"/>
      <c r="AS33" s="308"/>
      <c r="AT33" s="308"/>
      <c r="AU33" s="308"/>
      <c r="AV33" s="308"/>
      <c r="AW33" s="308"/>
      <c r="AX33" s="308"/>
      <c r="AY33" s="308"/>
      <c r="AZ33" s="308"/>
      <c r="BA33" s="308"/>
      <c r="BB33" s="308"/>
      <c r="BC33" s="309"/>
      <c r="BD33" s="343"/>
      <c r="BE33" s="340"/>
      <c r="BF33" s="340"/>
      <c r="BG33" s="340"/>
      <c r="BH33" s="340"/>
      <c r="BI33" s="340"/>
      <c r="BJ33" s="340"/>
      <c r="BK33" s="340"/>
      <c r="BL33" s="341"/>
      <c r="BM33" s="318"/>
      <c r="BN33" s="308"/>
      <c r="BO33" s="308"/>
      <c r="BP33" s="308"/>
      <c r="BQ33" s="308"/>
      <c r="BR33" s="308"/>
      <c r="BS33" s="308"/>
      <c r="BT33" s="308"/>
      <c r="BU33" s="308"/>
      <c r="BV33" s="308"/>
      <c r="BW33" s="308"/>
      <c r="BX33" s="308"/>
      <c r="BY33" s="308"/>
      <c r="BZ33" s="308"/>
      <c r="CA33" s="308"/>
      <c r="CB33" s="319"/>
    </row>
    <row r="34" spans="1:80" ht="16.5" customHeight="1">
      <c r="A34" s="310"/>
      <c r="B34" s="311"/>
      <c r="C34" s="311"/>
      <c r="D34" s="312"/>
      <c r="E34" s="308"/>
      <c r="F34" s="308"/>
      <c r="G34" s="308"/>
      <c r="H34" s="308"/>
      <c r="I34" s="308"/>
      <c r="J34" s="308"/>
      <c r="K34" s="308"/>
      <c r="L34" s="308"/>
      <c r="M34" s="308"/>
      <c r="N34" s="308"/>
      <c r="O34" s="308"/>
      <c r="P34" s="308"/>
      <c r="Q34" s="308"/>
      <c r="R34" s="308"/>
      <c r="S34" s="308"/>
      <c r="T34" s="308"/>
      <c r="U34" s="308"/>
      <c r="V34" s="308"/>
      <c r="W34" s="308"/>
      <c r="X34" s="308"/>
      <c r="Y34" s="308"/>
      <c r="Z34" s="308"/>
      <c r="AA34" s="308"/>
      <c r="AB34" s="308"/>
      <c r="AC34" s="308"/>
      <c r="AD34" s="308"/>
      <c r="AE34" s="308"/>
      <c r="AF34" s="308"/>
      <c r="AG34" s="308"/>
      <c r="AH34" s="309"/>
      <c r="AI34" s="318"/>
      <c r="AJ34" s="308"/>
      <c r="AK34" s="308"/>
      <c r="AL34" s="308"/>
      <c r="AM34" s="308"/>
      <c r="AN34" s="308"/>
      <c r="AO34" s="308"/>
      <c r="AP34" s="308"/>
      <c r="AQ34" s="308"/>
      <c r="AR34" s="308"/>
      <c r="AS34" s="308"/>
      <c r="AT34" s="308"/>
      <c r="AU34" s="308"/>
      <c r="AV34" s="308"/>
      <c r="AW34" s="308"/>
      <c r="AX34" s="308"/>
      <c r="AY34" s="308"/>
      <c r="AZ34" s="308"/>
      <c r="BA34" s="308"/>
      <c r="BB34" s="308"/>
      <c r="BC34" s="309"/>
      <c r="BD34" s="347"/>
      <c r="BE34" s="348"/>
      <c r="BF34" s="348"/>
      <c r="BG34" s="348"/>
      <c r="BH34" s="348"/>
      <c r="BI34" s="348"/>
      <c r="BJ34" s="348"/>
      <c r="BK34" s="348"/>
      <c r="BL34" s="349"/>
      <c r="BM34" s="320"/>
      <c r="BN34" s="311"/>
      <c r="BO34" s="311"/>
      <c r="BP34" s="311"/>
      <c r="BQ34" s="311"/>
      <c r="BR34" s="311"/>
      <c r="BS34" s="311"/>
      <c r="BT34" s="311"/>
      <c r="BU34" s="311"/>
      <c r="BV34" s="311"/>
      <c r="BW34" s="311"/>
      <c r="BX34" s="311"/>
      <c r="BY34" s="311"/>
      <c r="BZ34" s="311"/>
      <c r="CA34" s="311"/>
      <c r="CB34" s="321"/>
    </row>
    <row r="35" spans="1:80" ht="16.5" customHeight="1">
      <c r="A35" s="304" t="s">
        <v>212</v>
      </c>
      <c r="B35" s="305"/>
      <c r="C35" s="305"/>
      <c r="D35" s="306"/>
      <c r="E35" s="346" t="s">
        <v>213</v>
      </c>
      <c r="F35" s="314"/>
      <c r="G35" s="314"/>
      <c r="H35" s="314"/>
      <c r="I35" s="314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314"/>
      <c r="BG35" s="314"/>
      <c r="BH35" s="314"/>
      <c r="BI35" s="314"/>
      <c r="BJ35" s="314"/>
      <c r="BK35" s="314"/>
      <c r="BL35" s="315"/>
      <c r="BM35" s="328"/>
      <c r="BN35" s="305"/>
      <c r="BO35" s="305"/>
      <c r="BP35" s="305"/>
      <c r="BQ35" s="305"/>
      <c r="BR35" s="305"/>
      <c r="BS35" s="305"/>
      <c r="BT35" s="305"/>
      <c r="BU35" s="305"/>
      <c r="BV35" s="305"/>
      <c r="BW35" s="305"/>
      <c r="BX35" s="305"/>
      <c r="BY35" s="305"/>
      <c r="BZ35" s="305"/>
      <c r="CA35" s="305"/>
      <c r="CB35" s="317"/>
    </row>
    <row r="36" spans="1:80" ht="16.5" customHeight="1">
      <c r="A36" s="307"/>
      <c r="B36" s="308"/>
      <c r="C36" s="308"/>
      <c r="D36" s="309"/>
      <c r="E36" s="322" t="s">
        <v>214</v>
      </c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305"/>
      <c r="Y36" s="305"/>
      <c r="Z36" s="305"/>
      <c r="AA36" s="305"/>
      <c r="AB36" s="305"/>
      <c r="AC36" s="305"/>
      <c r="AD36" s="305"/>
      <c r="AE36" s="305"/>
      <c r="AF36" s="305"/>
      <c r="AG36" s="305"/>
      <c r="AH36" s="305"/>
      <c r="AI36" s="305"/>
      <c r="AJ36" s="305"/>
      <c r="AK36" s="305"/>
      <c r="AL36" s="305"/>
      <c r="AM36" s="305"/>
      <c r="AN36" s="305"/>
      <c r="AO36" s="305"/>
      <c r="AP36" s="305"/>
      <c r="AQ36" s="305"/>
      <c r="AR36" s="305"/>
      <c r="AS36" s="305"/>
      <c r="AT36" s="305"/>
      <c r="AU36" s="305"/>
      <c r="AV36" s="305"/>
      <c r="AW36" s="305"/>
      <c r="AX36" s="305"/>
      <c r="AY36" s="305"/>
      <c r="AZ36" s="305"/>
      <c r="BA36" s="305"/>
      <c r="BB36" s="305"/>
      <c r="BC36" s="305"/>
      <c r="BD36" s="305"/>
      <c r="BE36" s="305"/>
      <c r="BF36" s="305"/>
      <c r="BG36" s="305"/>
      <c r="BH36" s="305"/>
      <c r="BI36" s="305"/>
      <c r="BJ36" s="305"/>
      <c r="BK36" s="305"/>
      <c r="BL36" s="306"/>
      <c r="BM36" s="318"/>
      <c r="BN36" s="308"/>
      <c r="BO36" s="308"/>
      <c r="BP36" s="308"/>
      <c r="BQ36" s="308"/>
      <c r="BR36" s="308"/>
      <c r="BS36" s="308"/>
      <c r="BT36" s="308"/>
      <c r="BU36" s="308"/>
      <c r="BV36" s="308"/>
      <c r="BW36" s="308"/>
      <c r="BX36" s="308"/>
      <c r="BY36" s="308"/>
      <c r="BZ36" s="308"/>
      <c r="CA36" s="308"/>
      <c r="CB36" s="319"/>
    </row>
    <row r="37" spans="1:80" ht="16.5" customHeight="1">
      <c r="A37" s="307"/>
      <c r="B37" s="308"/>
      <c r="C37" s="308"/>
      <c r="D37" s="309"/>
      <c r="E37" s="324" t="s">
        <v>299</v>
      </c>
      <c r="F37" s="308"/>
      <c r="G37" s="308"/>
      <c r="H37" s="308"/>
      <c r="I37" s="308"/>
      <c r="J37" s="308"/>
      <c r="K37" s="308"/>
      <c r="L37" s="308"/>
      <c r="M37" s="308"/>
      <c r="N37" s="308"/>
      <c r="O37" s="308"/>
      <c r="P37" s="308"/>
      <c r="Q37" s="308"/>
      <c r="R37" s="308"/>
      <c r="S37" s="308"/>
      <c r="T37" s="308"/>
      <c r="U37" s="308"/>
      <c r="V37" s="308"/>
      <c r="W37" s="308"/>
      <c r="X37" s="308"/>
      <c r="Y37" s="308"/>
      <c r="Z37" s="308"/>
      <c r="AA37" s="308"/>
      <c r="AB37" s="308"/>
      <c r="AC37" s="308"/>
      <c r="AD37" s="308"/>
      <c r="AE37" s="308"/>
      <c r="AF37" s="308"/>
      <c r="AG37" s="308"/>
      <c r="AH37" s="308"/>
      <c r="AI37" s="308"/>
      <c r="AJ37" s="308"/>
      <c r="AK37" s="308"/>
      <c r="AL37" s="308"/>
      <c r="AM37" s="308"/>
      <c r="AN37" s="308"/>
      <c r="AO37" s="308"/>
      <c r="AP37" s="308"/>
      <c r="AQ37" s="308"/>
      <c r="AR37" s="308"/>
      <c r="AS37" s="308"/>
      <c r="AT37" s="308"/>
      <c r="AU37" s="308"/>
      <c r="AV37" s="308"/>
      <c r="AW37" s="308"/>
      <c r="AX37" s="308"/>
      <c r="AY37" s="308"/>
      <c r="AZ37" s="308"/>
      <c r="BA37" s="308"/>
      <c r="BB37" s="308"/>
      <c r="BC37" s="308"/>
      <c r="BD37" s="308"/>
      <c r="BE37" s="308"/>
      <c r="BF37" s="308"/>
      <c r="BG37" s="308"/>
      <c r="BH37" s="308"/>
      <c r="BI37" s="308"/>
      <c r="BJ37" s="308"/>
      <c r="BK37" s="308"/>
      <c r="BL37" s="309"/>
      <c r="BM37" s="318"/>
      <c r="BN37" s="308"/>
      <c r="BO37" s="308"/>
      <c r="BP37" s="308"/>
      <c r="BQ37" s="308"/>
      <c r="BR37" s="308"/>
      <c r="BS37" s="308"/>
      <c r="BT37" s="308"/>
      <c r="BU37" s="308"/>
      <c r="BV37" s="308"/>
      <c r="BW37" s="308"/>
      <c r="BX37" s="308"/>
      <c r="BY37" s="308"/>
      <c r="BZ37" s="308"/>
      <c r="CA37" s="308"/>
      <c r="CB37" s="319"/>
    </row>
    <row r="38" spans="1:80" ht="16.5" customHeight="1">
      <c r="A38" s="307"/>
      <c r="B38" s="308"/>
      <c r="C38" s="308"/>
      <c r="D38" s="309"/>
      <c r="E38" s="324" t="s">
        <v>300</v>
      </c>
      <c r="F38" s="308"/>
      <c r="G38" s="308"/>
      <c r="H38" s="308"/>
      <c r="I38" s="308"/>
      <c r="J38" s="308"/>
      <c r="K38" s="308"/>
      <c r="L38" s="308"/>
      <c r="M38" s="308"/>
      <c r="N38" s="308"/>
      <c r="O38" s="308"/>
      <c r="P38" s="308"/>
      <c r="Q38" s="308"/>
      <c r="R38" s="308"/>
      <c r="S38" s="308"/>
      <c r="T38" s="308"/>
      <c r="U38" s="308"/>
      <c r="V38" s="308"/>
      <c r="W38" s="308"/>
      <c r="X38" s="308"/>
      <c r="Y38" s="308"/>
      <c r="Z38" s="308"/>
      <c r="AA38" s="308"/>
      <c r="AB38" s="308"/>
      <c r="AC38" s="308"/>
      <c r="AD38" s="308"/>
      <c r="AE38" s="308"/>
      <c r="AF38" s="308"/>
      <c r="AG38" s="308"/>
      <c r="AH38" s="308"/>
      <c r="AI38" s="308"/>
      <c r="AJ38" s="308"/>
      <c r="AK38" s="308"/>
      <c r="AL38" s="308"/>
      <c r="AM38" s="308"/>
      <c r="AN38" s="308"/>
      <c r="AO38" s="308"/>
      <c r="AP38" s="308"/>
      <c r="AQ38" s="308"/>
      <c r="AR38" s="308"/>
      <c r="AS38" s="308"/>
      <c r="AT38" s="308"/>
      <c r="AU38" s="308"/>
      <c r="AV38" s="308"/>
      <c r="AW38" s="308"/>
      <c r="AX38" s="308"/>
      <c r="AY38" s="308"/>
      <c r="AZ38" s="308"/>
      <c r="BA38" s="308"/>
      <c r="BB38" s="308"/>
      <c r="BC38" s="308"/>
      <c r="BD38" s="308"/>
      <c r="BE38" s="308"/>
      <c r="BF38" s="308"/>
      <c r="BG38" s="308"/>
      <c r="BH38" s="308"/>
      <c r="BI38" s="308"/>
      <c r="BJ38" s="308"/>
      <c r="BK38" s="308"/>
      <c r="BL38" s="309"/>
      <c r="BM38" s="318"/>
      <c r="BN38" s="308"/>
      <c r="BO38" s="308"/>
      <c r="BP38" s="308"/>
      <c r="BQ38" s="308"/>
      <c r="BR38" s="308"/>
      <c r="BS38" s="308"/>
      <c r="BT38" s="308"/>
      <c r="BU38" s="308"/>
      <c r="BV38" s="308"/>
      <c r="BW38" s="308"/>
      <c r="BX38" s="308"/>
      <c r="BY38" s="308"/>
      <c r="BZ38" s="308"/>
      <c r="CA38" s="308"/>
      <c r="CB38" s="319"/>
    </row>
    <row r="39" spans="1:80" ht="16.5" customHeight="1">
      <c r="A39" s="307"/>
      <c r="B39" s="308"/>
      <c r="C39" s="308"/>
      <c r="D39" s="309"/>
      <c r="E39" s="318"/>
      <c r="F39" s="308"/>
      <c r="G39" s="308"/>
      <c r="H39" s="308"/>
      <c r="I39" s="308"/>
      <c r="J39" s="308"/>
      <c r="K39" s="308"/>
      <c r="L39" s="308"/>
      <c r="M39" s="308"/>
      <c r="N39" s="308"/>
      <c r="O39" s="308"/>
      <c r="P39" s="308"/>
      <c r="Q39" s="308"/>
      <c r="R39" s="308"/>
      <c r="S39" s="308"/>
      <c r="T39" s="308"/>
      <c r="U39" s="308"/>
      <c r="V39" s="308"/>
      <c r="W39" s="308"/>
      <c r="X39" s="308"/>
      <c r="Y39" s="308"/>
      <c r="Z39" s="308"/>
      <c r="AA39" s="308"/>
      <c r="AB39" s="308"/>
      <c r="AC39" s="308"/>
      <c r="AD39" s="308"/>
      <c r="AE39" s="308"/>
      <c r="AF39" s="308"/>
      <c r="AG39" s="308"/>
      <c r="AH39" s="308"/>
      <c r="AI39" s="308"/>
      <c r="AJ39" s="308"/>
      <c r="AK39" s="308"/>
      <c r="AL39" s="308"/>
      <c r="AM39" s="308"/>
      <c r="AN39" s="308"/>
      <c r="AO39" s="308"/>
      <c r="AP39" s="308"/>
      <c r="AQ39" s="308"/>
      <c r="AR39" s="308"/>
      <c r="AS39" s="308"/>
      <c r="AT39" s="308"/>
      <c r="AU39" s="308"/>
      <c r="AV39" s="308"/>
      <c r="AW39" s="308"/>
      <c r="AX39" s="308"/>
      <c r="AY39" s="308"/>
      <c r="AZ39" s="308"/>
      <c r="BA39" s="308"/>
      <c r="BB39" s="308"/>
      <c r="BC39" s="308"/>
      <c r="BD39" s="308"/>
      <c r="BE39" s="308"/>
      <c r="BF39" s="308"/>
      <c r="BG39" s="308"/>
      <c r="BH39" s="308"/>
      <c r="BI39" s="308"/>
      <c r="BJ39" s="308"/>
      <c r="BK39" s="308"/>
      <c r="BL39" s="309"/>
      <c r="BM39" s="318"/>
      <c r="BN39" s="308"/>
      <c r="BO39" s="308"/>
      <c r="BP39" s="308"/>
      <c r="BQ39" s="308"/>
      <c r="BR39" s="308"/>
      <c r="BS39" s="308"/>
      <c r="BT39" s="308"/>
      <c r="BU39" s="308"/>
      <c r="BV39" s="308"/>
      <c r="BW39" s="308"/>
      <c r="BX39" s="308"/>
      <c r="BY39" s="308"/>
      <c r="BZ39" s="308"/>
      <c r="CA39" s="308"/>
      <c r="CB39" s="319"/>
    </row>
    <row r="40" spans="1:80" ht="16.5" customHeight="1">
      <c r="A40" s="310"/>
      <c r="B40" s="311"/>
      <c r="C40" s="311"/>
      <c r="D40" s="312"/>
      <c r="E40" s="318"/>
      <c r="F40" s="308"/>
      <c r="G40" s="308"/>
      <c r="H40" s="308"/>
      <c r="I40" s="308"/>
      <c r="J40" s="308"/>
      <c r="K40" s="308"/>
      <c r="L40" s="308"/>
      <c r="M40" s="308"/>
      <c r="N40" s="308"/>
      <c r="O40" s="308"/>
      <c r="P40" s="308"/>
      <c r="Q40" s="308"/>
      <c r="R40" s="308"/>
      <c r="S40" s="308"/>
      <c r="T40" s="308"/>
      <c r="U40" s="308"/>
      <c r="V40" s="308"/>
      <c r="W40" s="308"/>
      <c r="X40" s="308"/>
      <c r="Y40" s="308"/>
      <c r="Z40" s="308"/>
      <c r="AA40" s="308"/>
      <c r="AB40" s="308"/>
      <c r="AC40" s="308"/>
      <c r="AD40" s="308"/>
      <c r="AE40" s="308"/>
      <c r="AF40" s="308"/>
      <c r="AG40" s="308"/>
      <c r="AH40" s="308"/>
      <c r="AI40" s="308"/>
      <c r="AJ40" s="308"/>
      <c r="AK40" s="308"/>
      <c r="AL40" s="308"/>
      <c r="AM40" s="308"/>
      <c r="AN40" s="308"/>
      <c r="AO40" s="308"/>
      <c r="AP40" s="308"/>
      <c r="AQ40" s="308"/>
      <c r="AR40" s="308"/>
      <c r="AS40" s="308"/>
      <c r="AT40" s="308"/>
      <c r="AU40" s="308"/>
      <c r="AV40" s="308"/>
      <c r="AW40" s="308"/>
      <c r="AX40" s="308"/>
      <c r="AY40" s="308"/>
      <c r="AZ40" s="308"/>
      <c r="BA40" s="308"/>
      <c r="BB40" s="308"/>
      <c r="BC40" s="308"/>
      <c r="BD40" s="308"/>
      <c r="BE40" s="308"/>
      <c r="BF40" s="308"/>
      <c r="BG40" s="308"/>
      <c r="BH40" s="308"/>
      <c r="BI40" s="308"/>
      <c r="BJ40" s="308"/>
      <c r="BK40" s="308"/>
      <c r="BL40" s="309"/>
      <c r="BM40" s="320"/>
      <c r="BN40" s="311"/>
      <c r="BO40" s="311"/>
      <c r="BP40" s="311"/>
      <c r="BQ40" s="311"/>
      <c r="BR40" s="311"/>
      <c r="BS40" s="311"/>
      <c r="BT40" s="311"/>
      <c r="BU40" s="311"/>
      <c r="BV40" s="311"/>
      <c r="BW40" s="311"/>
      <c r="BX40" s="311"/>
      <c r="BY40" s="311"/>
      <c r="BZ40" s="311"/>
      <c r="CA40" s="311"/>
      <c r="CB40" s="321"/>
    </row>
    <row r="41" spans="1:80" ht="16.5" customHeight="1">
      <c r="A41" s="304" t="s">
        <v>215</v>
      </c>
      <c r="B41" s="305"/>
      <c r="C41" s="305"/>
      <c r="D41" s="306"/>
      <c r="E41" s="313" t="s">
        <v>216</v>
      </c>
      <c r="F41" s="314"/>
      <c r="G41" s="314"/>
      <c r="H41" s="314"/>
      <c r="I41" s="314"/>
      <c r="J41" s="314"/>
      <c r="K41" s="314"/>
      <c r="L41" s="314"/>
      <c r="M41" s="314"/>
      <c r="N41" s="314"/>
      <c r="O41" s="314"/>
      <c r="P41" s="314"/>
      <c r="Q41" s="314"/>
      <c r="R41" s="314"/>
      <c r="S41" s="314"/>
      <c r="T41" s="314"/>
      <c r="U41" s="314"/>
      <c r="V41" s="314"/>
      <c r="W41" s="314"/>
      <c r="X41" s="314"/>
      <c r="Y41" s="314"/>
      <c r="Z41" s="314"/>
      <c r="AA41" s="314"/>
      <c r="AB41" s="314"/>
      <c r="AC41" s="314"/>
      <c r="AD41" s="314"/>
      <c r="AE41" s="314"/>
      <c r="AF41" s="314"/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314"/>
      <c r="BG41" s="314"/>
      <c r="BH41" s="314"/>
      <c r="BI41" s="314"/>
      <c r="BJ41" s="314"/>
      <c r="BK41" s="314"/>
      <c r="BL41" s="314"/>
      <c r="BM41" s="328"/>
      <c r="BN41" s="305"/>
      <c r="BO41" s="305"/>
      <c r="BP41" s="305"/>
      <c r="BQ41" s="305"/>
      <c r="BR41" s="305"/>
      <c r="BS41" s="305"/>
      <c r="BT41" s="305"/>
      <c r="BU41" s="305"/>
      <c r="BV41" s="305"/>
      <c r="BW41" s="305"/>
      <c r="BX41" s="305"/>
      <c r="BY41" s="305"/>
      <c r="BZ41" s="305"/>
      <c r="CA41" s="305"/>
      <c r="CB41" s="317"/>
    </row>
    <row r="42" spans="1:80" ht="16.5" customHeight="1">
      <c r="A42" s="307"/>
      <c r="B42" s="308"/>
      <c r="C42" s="308"/>
      <c r="D42" s="309"/>
      <c r="E42" s="318"/>
      <c r="F42" s="308"/>
      <c r="G42" s="308"/>
      <c r="H42" s="308"/>
      <c r="I42" s="308"/>
      <c r="J42" s="308"/>
      <c r="K42" s="308"/>
      <c r="L42" s="308"/>
      <c r="M42" s="308"/>
      <c r="N42" s="308"/>
      <c r="O42" s="308"/>
      <c r="P42" s="308"/>
      <c r="Q42" s="308"/>
      <c r="R42" s="308"/>
      <c r="S42" s="308"/>
      <c r="T42" s="308"/>
      <c r="U42" s="308"/>
      <c r="V42" s="308"/>
      <c r="W42" s="308"/>
      <c r="X42" s="308"/>
      <c r="Y42" s="308"/>
      <c r="Z42" s="308"/>
      <c r="AA42" s="308"/>
      <c r="AB42" s="308"/>
      <c r="AC42" s="308"/>
      <c r="AD42" s="308"/>
      <c r="AE42" s="308"/>
      <c r="AF42" s="308"/>
      <c r="AG42" s="308"/>
      <c r="AH42" s="308"/>
      <c r="AI42" s="308"/>
      <c r="AJ42" s="308"/>
      <c r="AK42" s="308"/>
      <c r="AL42" s="308"/>
      <c r="AM42" s="308"/>
      <c r="AN42" s="308"/>
      <c r="AO42" s="308"/>
      <c r="AP42" s="308"/>
      <c r="AQ42" s="308"/>
      <c r="AR42" s="308"/>
      <c r="AS42" s="308"/>
      <c r="AT42" s="308"/>
      <c r="AU42" s="308"/>
      <c r="AV42" s="308"/>
      <c r="AW42" s="308"/>
      <c r="AX42" s="308"/>
      <c r="AY42" s="308"/>
      <c r="AZ42" s="308"/>
      <c r="BA42" s="308"/>
      <c r="BB42" s="308"/>
      <c r="BC42" s="308"/>
      <c r="BD42" s="308"/>
      <c r="BE42" s="308"/>
      <c r="BF42" s="308"/>
      <c r="BG42" s="308"/>
      <c r="BH42" s="308"/>
      <c r="BI42" s="308"/>
      <c r="BJ42" s="308"/>
      <c r="BK42" s="308"/>
      <c r="BL42" s="309"/>
      <c r="BM42" s="318"/>
      <c r="BN42" s="308"/>
      <c r="BO42" s="308"/>
      <c r="BP42" s="308"/>
      <c r="BQ42" s="308"/>
      <c r="BR42" s="308"/>
      <c r="BS42" s="308"/>
      <c r="BT42" s="308"/>
      <c r="BU42" s="308"/>
      <c r="BV42" s="308"/>
      <c r="BW42" s="308"/>
      <c r="BX42" s="308"/>
      <c r="BY42" s="308"/>
      <c r="BZ42" s="308"/>
      <c r="CA42" s="308"/>
      <c r="CB42" s="319"/>
    </row>
    <row r="43" spans="1:80" ht="16.5" customHeight="1">
      <c r="A43" s="307"/>
      <c r="B43" s="308"/>
      <c r="C43" s="308"/>
      <c r="D43" s="309"/>
      <c r="E43" s="318"/>
      <c r="F43" s="308"/>
      <c r="G43" s="308"/>
      <c r="H43" s="308"/>
      <c r="I43" s="308"/>
      <c r="J43" s="308"/>
      <c r="K43" s="308"/>
      <c r="L43" s="308"/>
      <c r="M43" s="308"/>
      <c r="N43" s="308"/>
      <c r="O43" s="308"/>
      <c r="P43" s="308"/>
      <c r="Q43" s="308"/>
      <c r="R43" s="308"/>
      <c r="S43" s="308"/>
      <c r="T43" s="308"/>
      <c r="U43" s="308"/>
      <c r="V43" s="308"/>
      <c r="W43" s="308"/>
      <c r="X43" s="308"/>
      <c r="Y43" s="308"/>
      <c r="Z43" s="308"/>
      <c r="AA43" s="308"/>
      <c r="AB43" s="308"/>
      <c r="AC43" s="308"/>
      <c r="AD43" s="308"/>
      <c r="AE43" s="308"/>
      <c r="AF43" s="308"/>
      <c r="AG43" s="308"/>
      <c r="AH43" s="308"/>
      <c r="AI43" s="308"/>
      <c r="AJ43" s="308"/>
      <c r="AK43" s="308"/>
      <c r="AL43" s="308"/>
      <c r="AM43" s="308"/>
      <c r="AN43" s="308"/>
      <c r="AO43" s="308"/>
      <c r="AP43" s="308"/>
      <c r="AQ43" s="308"/>
      <c r="AR43" s="308"/>
      <c r="AS43" s="308"/>
      <c r="AT43" s="308"/>
      <c r="AU43" s="308"/>
      <c r="AV43" s="308"/>
      <c r="AW43" s="308"/>
      <c r="AX43" s="308"/>
      <c r="AY43" s="308"/>
      <c r="AZ43" s="308"/>
      <c r="BA43" s="308"/>
      <c r="BB43" s="308"/>
      <c r="BC43" s="308"/>
      <c r="BD43" s="308"/>
      <c r="BE43" s="308"/>
      <c r="BF43" s="308"/>
      <c r="BG43" s="308"/>
      <c r="BH43" s="308"/>
      <c r="BI43" s="308"/>
      <c r="BJ43" s="308"/>
      <c r="BK43" s="308"/>
      <c r="BL43" s="309"/>
      <c r="BM43" s="318"/>
      <c r="BN43" s="308"/>
      <c r="BO43" s="308"/>
      <c r="BP43" s="308"/>
      <c r="BQ43" s="308"/>
      <c r="BR43" s="308"/>
      <c r="BS43" s="308"/>
      <c r="BT43" s="308"/>
      <c r="BU43" s="308"/>
      <c r="BV43" s="308"/>
      <c r="BW43" s="308"/>
      <c r="BX43" s="308"/>
      <c r="BY43" s="308"/>
      <c r="BZ43" s="308"/>
      <c r="CA43" s="308"/>
      <c r="CB43" s="319"/>
    </row>
    <row r="44" spans="1:80" ht="16.5" customHeight="1">
      <c r="A44" s="307"/>
      <c r="B44" s="308"/>
      <c r="C44" s="308"/>
      <c r="D44" s="309"/>
      <c r="E44" s="318"/>
      <c r="F44" s="308"/>
      <c r="G44" s="308"/>
      <c r="H44" s="308"/>
      <c r="I44" s="308"/>
      <c r="J44" s="308"/>
      <c r="K44" s="308"/>
      <c r="L44" s="308"/>
      <c r="M44" s="308"/>
      <c r="N44" s="308"/>
      <c r="O44" s="308"/>
      <c r="P44" s="308"/>
      <c r="Q44" s="308"/>
      <c r="R44" s="308"/>
      <c r="S44" s="308"/>
      <c r="T44" s="308"/>
      <c r="U44" s="308"/>
      <c r="V44" s="308"/>
      <c r="W44" s="308"/>
      <c r="X44" s="308"/>
      <c r="Y44" s="308"/>
      <c r="Z44" s="308"/>
      <c r="AA44" s="308"/>
      <c r="AB44" s="308"/>
      <c r="AC44" s="308"/>
      <c r="AD44" s="308"/>
      <c r="AE44" s="308"/>
      <c r="AF44" s="308"/>
      <c r="AG44" s="308"/>
      <c r="AH44" s="308"/>
      <c r="AI44" s="308"/>
      <c r="AJ44" s="308"/>
      <c r="AK44" s="308"/>
      <c r="AL44" s="308"/>
      <c r="AM44" s="308"/>
      <c r="AN44" s="308"/>
      <c r="AO44" s="308"/>
      <c r="AP44" s="308"/>
      <c r="AQ44" s="308"/>
      <c r="AR44" s="308"/>
      <c r="AS44" s="308"/>
      <c r="AT44" s="308"/>
      <c r="AU44" s="308"/>
      <c r="AV44" s="308"/>
      <c r="AW44" s="308"/>
      <c r="AX44" s="308"/>
      <c r="AY44" s="308"/>
      <c r="AZ44" s="308"/>
      <c r="BA44" s="308"/>
      <c r="BB44" s="308"/>
      <c r="BC44" s="308"/>
      <c r="BD44" s="308"/>
      <c r="BE44" s="308"/>
      <c r="BF44" s="308"/>
      <c r="BG44" s="308"/>
      <c r="BH44" s="308"/>
      <c r="BI44" s="308"/>
      <c r="BJ44" s="308"/>
      <c r="BK44" s="308"/>
      <c r="BL44" s="309"/>
      <c r="BM44" s="318"/>
      <c r="BN44" s="308"/>
      <c r="BO44" s="308"/>
      <c r="BP44" s="308"/>
      <c r="BQ44" s="308"/>
      <c r="BR44" s="308"/>
      <c r="BS44" s="308"/>
      <c r="BT44" s="308"/>
      <c r="BU44" s="308"/>
      <c r="BV44" s="308"/>
      <c r="BW44" s="308"/>
      <c r="BX44" s="308"/>
      <c r="BY44" s="308"/>
      <c r="BZ44" s="308"/>
      <c r="CA44" s="308"/>
      <c r="CB44" s="319"/>
    </row>
    <row r="45" spans="1:80" ht="16.5" customHeight="1">
      <c r="A45" s="307"/>
      <c r="B45" s="308"/>
      <c r="C45" s="308"/>
      <c r="D45" s="309"/>
      <c r="E45" s="318"/>
      <c r="F45" s="308"/>
      <c r="G45" s="308"/>
      <c r="H45" s="308"/>
      <c r="I45" s="308"/>
      <c r="J45" s="308"/>
      <c r="K45" s="308"/>
      <c r="L45" s="308"/>
      <c r="M45" s="308"/>
      <c r="N45" s="308"/>
      <c r="O45" s="308"/>
      <c r="P45" s="308"/>
      <c r="Q45" s="308"/>
      <c r="R45" s="308"/>
      <c r="S45" s="308"/>
      <c r="T45" s="308"/>
      <c r="U45" s="308"/>
      <c r="V45" s="308"/>
      <c r="W45" s="308"/>
      <c r="X45" s="308"/>
      <c r="Y45" s="308"/>
      <c r="Z45" s="308"/>
      <c r="AA45" s="308"/>
      <c r="AB45" s="308"/>
      <c r="AC45" s="308"/>
      <c r="AD45" s="308"/>
      <c r="AE45" s="308"/>
      <c r="AF45" s="308"/>
      <c r="AG45" s="308"/>
      <c r="AH45" s="308"/>
      <c r="AI45" s="308"/>
      <c r="AJ45" s="308"/>
      <c r="AK45" s="308"/>
      <c r="AL45" s="308"/>
      <c r="AM45" s="308"/>
      <c r="AN45" s="308"/>
      <c r="AO45" s="308"/>
      <c r="AP45" s="308"/>
      <c r="AQ45" s="308"/>
      <c r="AR45" s="308"/>
      <c r="AS45" s="308"/>
      <c r="AT45" s="308"/>
      <c r="AU45" s="308"/>
      <c r="AV45" s="308"/>
      <c r="AW45" s="308"/>
      <c r="AX45" s="308"/>
      <c r="AY45" s="308"/>
      <c r="AZ45" s="308"/>
      <c r="BA45" s="308"/>
      <c r="BB45" s="308"/>
      <c r="BC45" s="308"/>
      <c r="BD45" s="308"/>
      <c r="BE45" s="308"/>
      <c r="BF45" s="308"/>
      <c r="BG45" s="308"/>
      <c r="BH45" s="308"/>
      <c r="BI45" s="308"/>
      <c r="BJ45" s="308"/>
      <c r="BK45" s="308"/>
      <c r="BL45" s="309"/>
      <c r="BM45" s="318"/>
      <c r="BN45" s="308"/>
      <c r="BO45" s="308"/>
      <c r="BP45" s="308"/>
      <c r="BQ45" s="308"/>
      <c r="BR45" s="308"/>
      <c r="BS45" s="308"/>
      <c r="BT45" s="308"/>
      <c r="BU45" s="308"/>
      <c r="BV45" s="308"/>
      <c r="BW45" s="308"/>
      <c r="BX45" s="308"/>
      <c r="BY45" s="308"/>
      <c r="BZ45" s="308"/>
      <c r="CA45" s="308"/>
      <c r="CB45" s="319"/>
    </row>
    <row r="46" spans="1:80" ht="16.5" customHeight="1" thickBot="1">
      <c r="A46" s="357"/>
      <c r="B46" s="358"/>
      <c r="C46" s="358"/>
      <c r="D46" s="359"/>
      <c r="E46" s="360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358"/>
      <c r="Y46" s="358"/>
      <c r="Z46" s="358"/>
      <c r="AA46" s="358"/>
      <c r="AB46" s="358"/>
      <c r="AC46" s="358"/>
      <c r="AD46" s="358"/>
      <c r="AE46" s="358"/>
      <c r="AF46" s="358"/>
      <c r="AG46" s="358"/>
      <c r="AH46" s="358"/>
      <c r="AI46" s="358"/>
      <c r="AJ46" s="358"/>
      <c r="AK46" s="358"/>
      <c r="AL46" s="358"/>
      <c r="AM46" s="358"/>
      <c r="AN46" s="358"/>
      <c r="AO46" s="358"/>
      <c r="AP46" s="358"/>
      <c r="AQ46" s="358"/>
      <c r="AR46" s="358"/>
      <c r="AS46" s="358"/>
      <c r="AT46" s="358"/>
      <c r="AU46" s="358"/>
      <c r="AV46" s="358"/>
      <c r="AW46" s="358"/>
      <c r="AX46" s="358"/>
      <c r="AY46" s="358"/>
      <c r="AZ46" s="358"/>
      <c r="BA46" s="358"/>
      <c r="BB46" s="358"/>
      <c r="BC46" s="358"/>
      <c r="BD46" s="358"/>
      <c r="BE46" s="358"/>
      <c r="BF46" s="358"/>
      <c r="BG46" s="358"/>
      <c r="BH46" s="358"/>
      <c r="BI46" s="358"/>
      <c r="BJ46" s="358"/>
      <c r="BK46" s="358"/>
      <c r="BL46" s="359"/>
      <c r="BM46" s="360"/>
      <c r="BN46" s="358"/>
      <c r="BO46" s="358"/>
      <c r="BP46" s="358"/>
      <c r="BQ46" s="358"/>
      <c r="BR46" s="358"/>
      <c r="BS46" s="358"/>
      <c r="BT46" s="358"/>
      <c r="BU46" s="358"/>
      <c r="BV46" s="358"/>
      <c r="BW46" s="358"/>
      <c r="BX46" s="358"/>
      <c r="BY46" s="358"/>
      <c r="BZ46" s="358"/>
      <c r="CA46" s="358"/>
      <c r="CB46" s="361"/>
    </row>
    <row r="47" spans="1:80" ht="16.5" customHeight="1"/>
    <row r="48" spans="1:80" ht="16.5" customHeight="1"/>
    <row r="49" spans="1:80" ht="16.5" customHeight="1">
      <c r="A49" s="356" t="s">
        <v>217</v>
      </c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  <c r="AL49" s="323"/>
      <c r="AM49" s="323"/>
      <c r="AN49" s="323"/>
      <c r="AO49" s="323"/>
      <c r="AP49" s="323"/>
      <c r="AQ49" s="323"/>
      <c r="AR49" s="323"/>
      <c r="AS49" s="323"/>
      <c r="AT49" s="323"/>
      <c r="AU49" s="323"/>
      <c r="AV49" s="323"/>
      <c r="AW49" s="323"/>
      <c r="AX49" s="323"/>
      <c r="AY49" s="323"/>
      <c r="AZ49" s="323"/>
      <c r="BA49" s="323"/>
      <c r="BB49" s="323"/>
      <c r="BC49" s="323"/>
      <c r="BD49" s="323"/>
      <c r="BE49" s="323"/>
      <c r="BF49" s="323"/>
      <c r="BG49" s="323"/>
      <c r="BH49" s="323"/>
      <c r="BI49" s="323"/>
      <c r="BJ49" s="323"/>
      <c r="BK49" s="323"/>
      <c r="BL49" s="323"/>
      <c r="BM49" s="323"/>
      <c r="BN49" s="323"/>
      <c r="BO49" s="323"/>
      <c r="BP49" s="323"/>
      <c r="BQ49" s="323"/>
      <c r="BR49" s="323"/>
      <c r="BS49" s="323"/>
      <c r="BT49" s="323"/>
      <c r="BU49" s="323"/>
      <c r="BV49" s="323"/>
      <c r="BW49" s="323"/>
      <c r="BX49" s="323"/>
      <c r="BY49" s="323"/>
      <c r="BZ49" s="323"/>
      <c r="CA49" s="323"/>
      <c r="CB49" s="323"/>
    </row>
    <row r="50" spans="1:80" ht="16.5" customHeight="1"/>
    <row r="51" spans="1:80" ht="15" customHeight="1"/>
    <row r="52" spans="1:80" ht="16.5" customHeight="1"/>
    <row r="53" spans="1:80" ht="16.5" customHeight="1"/>
    <row r="54" spans="1:80" ht="16.5" customHeight="1"/>
    <row r="55" spans="1:80" ht="16.5" customHeight="1"/>
    <row r="56" spans="1:80" ht="16.5" customHeight="1"/>
    <row r="57" spans="1:80" ht="16.5" customHeight="1"/>
    <row r="58" spans="1:80" ht="16.5" customHeight="1"/>
    <row r="59" spans="1:80" ht="16.5" customHeight="1"/>
    <row r="60" spans="1:80" ht="16.5" customHeight="1"/>
    <row r="61" spans="1:80" ht="16.5" customHeight="1"/>
    <row r="62" spans="1:80" ht="16.5" customHeight="1"/>
    <row r="63" spans="1:80" ht="16.5" customHeight="1"/>
    <row r="64" spans="1:80" ht="16.5" customHeight="1"/>
    <row r="65" ht="16.5" customHeight="1"/>
    <row r="66" ht="16.5" customHeight="1"/>
    <row r="67" ht="16.5" customHeight="1"/>
    <row r="68" ht="16.5" customHeight="1"/>
  </sheetData>
  <mergeCells count="139">
    <mergeCell ref="A49:CB49"/>
    <mergeCell ref="A41:D46"/>
    <mergeCell ref="E41:BL41"/>
    <mergeCell ref="BM41:CB46"/>
    <mergeCell ref="E42:BL42"/>
    <mergeCell ref="E43:BL43"/>
    <mergeCell ref="E44:BL44"/>
    <mergeCell ref="E45:BL45"/>
    <mergeCell ref="E46:BL46"/>
    <mergeCell ref="A35:D40"/>
    <mergeCell ref="E35:BL35"/>
    <mergeCell ref="BM35:CB40"/>
    <mergeCell ref="E36:BL36"/>
    <mergeCell ref="E37:BL37"/>
    <mergeCell ref="E38:BL38"/>
    <mergeCell ref="E39:BL39"/>
    <mergeCell ref="E40:BL40"/>
    <mergeCell ref="AI32:BC32"/>
    <mergeCell ref="BD32:BL32"/>
    <mergeCell ref="E33:AH33"/>
    <mergeCell ref="AI33:BC33"/>
    <mergeCell ref="BD33:BL33"/>
    <mergeCell ref="E34:AH34"/>
    <mergeCell ref="AI34:BC34"/>
    <mergeCell ref="BD34:BL34"/>
    <mergeCell ref="BM27:CB34"/>
    <mergeCell ref="E28:AH28"/>
    <mergeCell ref="AI28:BC28"/>
    <mergeCell ref="BD28:BL28"/>
    <mergeCell ref="E29:AH29"/>
    <mergeCell ref="AI29:BC29"/>
    <mergeCell ref="BD29:BL29"/>
    <mergeCell ref="E30:AH30"/>
    <mergeCell ref="AI30:BC30"/>
    <mergeCell ref="BD30:BL30"/>
    <mergeCell ref="E26:Z26"/>
    <mergeCell ref="AB26:AH26"/>
    <mergeCell ref="AI26:BD26"/>
    <mergeCell ref="BF26:BL26"/>
    <mergeCell ref="A27:D34"/>
    <mergeCell ref="E27:BL27"/>
    <mergeCell ref="E31:AH31"/>
    <mergeCell ref="AI31:BC31"/>
    <mergeCell ref="BD31:BL31"/>
    <mergeCell ref="E32:AH32"/>
    <mergeCell ref="A21:D26"/>
    <mergeCell ref="E21:BL21"/>
    <mergeCell ref="AF22:AH22"/>
    <mergeCell ref="BM21:CB26"/>
    <mergeCell ref="E22:Z22"/>
    <mergeCell ref="AI22:BD22"/>
    <mergeCell ref="BF22:BL22"/>
    <mergeCell ref="E23:Z23"/>
    <mergeCell ref="AB23:AH23"/>
    <mergeCell ref="AI23:BD23"/>
    <mergeCell ref="E20:BL20"/>
    <mergeCell ref="BM20:BO20"/>
    <mergeCell ref="BP20:BS20"/>
    <mergeCell ref="BT20:BU20"/>
    <mergeCell ref="BV20:BY20"/>
    <mergeCell ref="BZ20:CB20"/>
    <mergeCell ref="BF23:BL23"/>
    <mergeCell ref="E24:Z24"/>
    <mergeCell ref="AB24:AH24"/>
    <mergeCell ref="AI24:BD24"/>
    <mergeCell ref="BF24:BL24"/>
    <mergeCell ref="E25:Z25"/>
    <mergeCell ref="AB25:AH25"/>
    <mergeCell ref="AI25:BD25"/>
    <mergeCell ref="BF25:BL25"/>
    <mergeCell ref="AB22:AE22"/>
    <mergeCell ref="E19:BL19"/>
    <mergeCell ref="BM19:BO19"/>
    <mergeCell ref="BP19:BS19"/>
    <mergeCell ref="BT19:BU19"/>
    <mergeCell ref="BV19:BY19"/>
    <mergeCell ref="BZ19:CB19"/>
    <mergeCell ref="E18:BL18"/>
    <mergeCell ref="BM18:BO18"/>
    <mergeCell ref="BP18:BS18"/>
    <mergeCell ref="BT18:BU18"/>
    <mergeCell ref="BV18:BY18"/>
    <mergeCell ref="BZ18:CB18"/>
    <mergeCell ref="E17:BL17"/>
    <mergeCell ref="BM17:BO17"/>
    <mergeCell ref="BP17:BS17"/>
    <mergeCell ref="BT17:BU17"/>
    <mergeCell ref="BV17:BY17"/>
    <mergeCell ref="BZ17:CB17"/>
    <mergeCell ref="E16:BL16"/>
    <mergeCell ref="BM16:BO16"/>
    <mergeCell ref="BP16:BS16"/>
    <mergeCell ref="BT16:BU16"/>
    <mergeCell ref="BV16:BY16"/>
    <mergeCell ref="BZ16:CB16"/>
    <mergeCell ref="BT15:BU15"/>
    <mergeCell ref="BV15:BY15"/>
    <mergeCell ref="BZ15:CB15"/>
    <mergeCell ref="E14:BL14"/>
    <mergeCell ref="BM14:BO14"/>
    <mergeCell ref="BP14:BS14"/>
    <mergeCell ref="BT14:BU14"/>
    <mergeCell ref="BV14:BY14"/>
    <mergeCell ref="BZ14:CB14"/>
    <mergeCell ref="A10:D20"/>
    <mergeCell ref="E10:BL10"/>
    <mergeCell ref="BM10:CB10"/>
    <mergeCell ref="E11:BL11"/>
    <mergeCell ref="BM11:BO11"/>
    <mergeCell ref="BP11:BS11"/>
    <mergeCell ref="BT11:BU11"/>
    <mergeCell ref="BV11:BY11"/>
    <mergeCell ref="BZ11:CB11"/>
    <mergeCell ref="E13:BL13"/>
    <mergeCell ref="BM13:BO13"/>
    <mergeCell ref="BP13:BS13"/>
    <mergeCell ref="BT13:BU13"/>
    <mergeCell ref="BV13:BY13"/>
    <mergeCell ref="BZ13:CB13"/>
    <mergeCell ref="E12:BL12"/>
    <mergeCell ref="BM12:BO12"/>
    <mergeCell ref="BP12:BS12"/>
    <mergeCell ref="BT12:BU12"/>
    <mergeCell ref="BV12:BY12"/>
    <mergeCell ref="BZ12:CB12"/>
    <mergeCell ref="E15:BL15"/>
    <mergeCell ref="BM15:BO15"/>
    <mergeCell ref="BP15:BS15"/>
    <mergeCell ref="A2:CB3"/>
    <mergeCell ref="A4:D4"/>
    <mergeCell ref="E4:BL4"/>
    <mergeCell ref="BM4:CB4"/>
    <mergeCell ref="A5:D9"/>
    <mergeCell ref="E5:BL5"/>
    <mergeCell ref="BM5:CB9"/>
    <mergeCell ref="E6:BL6"/>
    <mergeCell ref="E7:BL7"/>
    <mergeCell ref="E8:BL8"/>
    <mergeCell ref="E9:BL9"/>
  </mergeCells>
  <phoneticPr fontId="1" type="noConversion"/>
  <printOptions horizontalCentered="1"/>
  <pageMargins left="0.59055118110236227" right="0.59055118110236227" top="0.59055118110236227" bottom="0.39370078740157483" header="0.51181102362204722" footer="0.51181102362204722"/>
  <pageSetup paperSize="9" orientation="portrait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32C1B-CBBB-47E8-8053-3482B7F45A84}">
  <sheetPr codeName="工作表19">
    <tabColor rgb="FF7030A0"/>
  </sheetPr>
  <dimension ref="A1:EL183"/>
  <sheetViews>
    <sheetView view="pageBreakPreview" topLeftCell="A64" zoomScale="70" zoomScaleNormal="100" zoomScaleSheetLayoutView="70" zoomScalePageLayoutView="85" workbookViewId="0">
      <selection activeCell="A92" sqref="A92:CC92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e">
        <f>VLOOKUP(CL3,table_0[],MATCH("盤名",table_0[#Headers],0),FALSE)</f>
        <v>#N/A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 t="e">
        <f>VLOOKUP(CL3,table_0[],MATCH("報告編號",table_0[#Headers],0),FALSE)</f>
        <v>#N/A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e">
        <f>VLOOKUP(CL3,table_0[],MATCH("委試品名",table_0[#Headers],0),FALSE)</f>
        <v>#N/A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e">
        <f>VLOOKUP(CL3,table_0[],MATCH("試驗結果",table_0[#Headers],0),FALSE)</f>
        <v>#N/A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e">
        <f>VLOOKUP(CL3,table_0[],MATCH("廠牌",table_0[#Headers],0),FALSE)&amp;"/"&amp;VLOOKUP(CL3,table_0[],MATCH("型式",table_0[#Headers],0),FALSE)</f>
        <v>#N/A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e">
        <f>CI3&amp;"V"</f>
        <v>#N/A</v>
      </c>
      <c r="AU3" s="371"/>
      <c r="AV3" s="371"/>
      <c r="AW3" s="371"/>
      <c r="AX3" s="371"/>
      <c r="AY3" s="371"/>
      <c r="AZ3" s="42" t="s">
        <v>96</v>
      </c>
      <c r="BA3" s="372" t="e">
        <f>CJ3&amp;"V"</f>
        <v>#N/A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 t="e">
        <f>VLOOKUP(CL3,table_0[],MATCH("一次側額定電壓(V)",table_0[#Headers],0),FALSE)</f>
        <v>#N/A</v>
      </c>
      <c r="CJ3" s="51" t="e">
        <f>VLOOKUP(CL3,table_0[],MATCH("二次側額定電壓(V)",table_0[#Headers],0),FALSE)</f>
        <v>#N/A</v>
      </c>
      <c r="CL3" s="154">
        <v>0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 t="e">
        <f>VLOOKUP(CL3,table_0[],MATCH("試品序號",table_0[#Headers],0),FALSE)</f>
        <v>#N/A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e">
        <f>CI4&amp;"A"</f>
        <v>#N/A</v>
      </c>
      <c r="AU4" s="376"/>
      <c r="AV4" s="376"/>
      <c r="AW4" s="376"/>
      <c r="AX4" s="376"/>
      <c r="AY4" s="376"/>
      <c r="AZ4" s="43" t="s">
        <v>96</v>
      </c>
      <c r="BA4" s="377" t="e">
        <f>CJ4&amp;"A"</f>
        <v>#N/A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 t="e">
        <f>VLOOKUP(CL3,table_0[],MATCH("一次側額定電流(A)",table_0[#Headers],0),FALSE)</f>
        <v>#N/A</v>
      </c>
      <c r="CJ4" s="54" t="e">
        <f>VLOOKUP(CL3,table_0[],MATCH("二次側額定電流(A)",table_0[#Headers],0),FALSE)</f>
        <v>#N/A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 t="e">
        <f>Y6/CJ3*CI3/1000</f>
        <v>#N/A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 t="e">
        <f>AK6/CJ3*CI3/1000</f>
        <v>#N/A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 t="e">
        <f>AW6/CJ3*CI3/1000</f>
        <v>#N/A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 t="e">
        <f>(Y7-AE6)/AE6*100</f>
        <v>#N/A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 t="e">
        <f>(AK7-AQ6)/AQ6*100</f>
        <v>#N/A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 t="e">
        <f>(AW7-BC6)/BC6*100</f>
        <v>#N/A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 t="e">
        <f>AQ6*0.02</f>
        <v>#N/A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 t="e">
        <f>(Y8-AE6)/AE6*100</f>
        <v>#N/A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 t="e">
        <f>(AK8-AQ6)/AQ6*100</f>
        <v>#N/A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 t="e">
        <f>(AW8-BC6)/BC6*100</f>
        <v>#N/A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 t="e">
        <f>(Y9-AE6)/AE6*100</f>
        <v>#N/A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 t="e">
        <f>(AK9-AQ6)/AQ6*100</f>
        <v>#N/A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 t="e">
        <f>(AW9-BC6)/BC6*100</f>
        <v>#N/A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 t="e">
        <f>Y11/CJ4*CI4</f>
        <v>#N/A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 t="e">
        <f>AK11/CJ4*CI4</f>
        <v>#N/A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 t="e">
        <f>AW11/CJ4*CI4</f>
        <v>#N/A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 t="e">
        <f>(Y12-AE11)/AE11*100</f>
        <v>#N/A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 t="e">
        <f>(AK12-AQ11)/AQ11*100</f>
        <v>#N/A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 t="e">
        <f>(AW12-BC11)/BC11*100</f>
        <v>#N/A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 t="e">
        <f>AE11*0.02</f>
        <v>#N/A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 t="e">
        <f>(Y13-AE11)/AE11*100</f>
        <v>#N/A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 t="e">
        <f>(AK13-AQ11)/AQ11*100</f>
        <v>#N/A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 t="e">
        <f>(AW13-BC11)/BC11*100</f>
        <v>#N/A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 t="e">
        <f>(Y14-AE11)/AE11*100</f>
        <v>#N/A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 t="e">
        <f>(AK14-AQ11)/AQ11*100</f>
        <v>#N/A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 t="e">
        <f>(AW14-BC11)/BC11*100</f>
        <v>#N/A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 t="e">
        <f>(Y15-AE11)/AE11*100</f>
        <v>#N/A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 t="e">
        <f>(AK15-AQ11)/AQ11*100</f>
        <v>#N/A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 t="e">
        <f>(AW15-BC11)/BC11*100</f>
        <v>#N/A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 t="e">
        <f>Y18/(CJ3*CJ4*3)*(CI3*CI4*3)/1000</f>
        <v>#N/A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 t="e">
        <f>AK18/(CJ3*CJ4*3)*(CI3*CI4*3)/1000</f>
        <v>#N/A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 t="e">
        <f>AW18/(CJ3*CJ4*3)*(CI3*CI4*3)/1000</f>
        <v>#N/A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 t="e">
        <f>BI18/(CJ3*CJ4*3)*(CI3*CI4*3)/1000</f>
        <v>#N/A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 t="e">
        <f>AE18*0.02</f>
        <v>#N/A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 t="e">
        <f>(Y19-AE18)/AE18*100</f>
        <v>#N/A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 t="e">
        <f>(AK19-AQ18)/AQ18*100</f>
        <v>#N/A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 t="e">
        <f>(AW19-BC18)/BC18*100</f>
        <v>#N/A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 t="e">
        <f>(BI19-BO18)/BO18*100</f>
        <v>#N/A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 t="e">
        <f>Y22/(CJ3*CJ4*3)*(CI3*CI4*3)/1000</f>
        <v>#N/A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 t="e">
        <f>AK22/(CJ3*CJ4*3)*(CI3*CI4*3)/1000</f>
        <v>#N/A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 t="e">
        <f>AW22/(CJ3*CJ4*3)*(CI3*CI4*3)/1000</f>
        <v>#N/A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 t="e">
        <f>BI22/(CJ3*CJ4*3)*(CI3*CI4*3)/1000</f>
        <v>#N/A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 t="e">
        <f>AE22*0.02</f>
        <v>#N/A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 t="e">
        <f>(Y23-AE22)/AE22*100</f>
        <v>#N/A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 t="e">
        <f>(AK23-AQ22)/AQ22*100</f>
        <v>#N/A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 t="e">
        <f>(AW23-BC22)/BC22*100</f>
        <v>#N/A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 t="e">
        <f>(BI23-BO22)/BO22*100</f>
        <v>#N/A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e">
        <f>VLOOKUP(CL3,table_0[],MATCH("試驗日期",s0!$2:$2,0),FALSE)</f>
        <v>#N/A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e">
        <f>VLOOKUP(CL3,table_0[],MATCH("環境溫度(℃)",s0!$2:$2,0),FALSE)&amp;"℃"</f>
        <v>#N/A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e">
        <f>VLOOKUP(CL3,table_0[],MATCH("相對濕度(%)",s0!$2:$2,0),FALSE)&amp;"%"</f>
        <v>#N/A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27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27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27" ht="17.7" customHeight="1" thickBot="1">
      <c r="A51" s="362" t="s">
        <v>74</v>
      </c>
      <c r="B51" s="362"/>
      <c r="C51" s="362"/>
      <c r="D51" s="362"/>
      <c r="E51" s="362"/>
      <c r="F51" s="362"/>
      <c r="G51" s="362"/>
      <c r="H51" s="362"/>
      <c r="I51" s="362"/>
      <c r="J51" s="362"/>
      <c r="K51" s="362"/>
      <c r="L51" s="362"/>
      <c r="M51" s="362"/>
      <c r="N51" s="362"/>
      <c r="O51" s="363" t="e">
        <f>VLOOKUP(CL53,table_0[],MATCH("盤名",table_0[#Headers],0),FALSE)</f>
        <v>#N/A</v>
      </c>
      <c r="P51" s="363"/>
      <c r="Q51" s="363"/>
      <c r="R51" s="363"/>
      <c r="S51" s="363"/>
      <c r="T51" s="363"/>
      <c r="U51" s="363"/>
      <c r="V51" s="363"/>
      <c r="W51" s="363"/>
      <c r="X51" s="363"/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362" t="s">
        <v>75</v>
      </c>
      <c r="BB51" s="362"/>
      <c r="BC51" s="362"/>
      <c r="BD51" s="362"/>
      <c r="BE51" s="362"/>
      <c r="BF51" s="362"/>
      <c r="BG51" s="362"/>
      <c r="BH51" s="362"/>
      <c r="BI51" s="362"/>
      <c r="BJ51" s="362"/>
      <c r="BK51" s="362"/>
      <c r="BL51" s="362"/>
      <c r="BM51" s="362"/>
      <c r="BN51" s="364" t="e">
        <f>VLOOKUP(CL53,table_0[],MATCH("報告編號",table_0[#Headers],0),FALSE)</f>
        <v>#N/A</v>
      </c>
      <c r="BO51" s="364"/>
      <c r="BP51" s="364"/>
      <c r="BQ51" s="364"/>
      <c r="BR51" s="364"/>
      <c r="BS51" s="364"/>
      <c r="BT51" s="364"/>
      <c r="BU51" s="364"/>
      <c r="BV51" s="364"/>
      <c r="BW51" s="364"/>
      <c r="BX51" s="364"/>
      <c r="BY51" s="364"/>
      <c r="BZ51" s="364"/>
      <c r="CA51" s="364"/>
      <c r="CB51" s="364"/>
      <c r="CC51" s="364"/>
      <c r="CD51" s="7"/>
      <c r="CE51" s="7"/>
      <c r="CF51" s="7"/>
      <c r="CG51" s="7"/>
      <c r="CH51" s="7"/>
      <c r="CI51" s="7"/>
      <c r="CJ51" s="7"/>
      <c r="CK51" s="7"/>
      <c r="CL51" s="133"/>
      <c r="CM51" s="133"/>
      <c r="CN51" s="133"/>
      <c r="CO51" s="149"/>
      <c r="CP51" s="7"/>
      <c r="CQ51" s="7"/>
      <c r="CR51" s="7"/>
      <c r="CS51" s="7"/>
      <c r="CT51" s="7"/>
      <c r="CU51" s="7"/>
      <c r="CV51" s="7"/>
      <c r="CW51" s="7"/>
      <c r="CX51" s="7"/>
      <c r="CY51" s="149"/>
      <c r="CZ51" s="150"/>
      <c r="DA51" s="150"/>
      <c r="DB51" s="150"/>
      <c r="DC51" s="150"/>
      <c r="DD51" s="151"/>
      <c r="DE51" s="7"/>
      <c r="DF51" s="7"/>
      <c r="DG51" s="7"/>
      <c r="DH51" s="7"/>
    </row>
    <row r="52" spans="1:127" ht="17.7" customHeight="1" thickTop="1" thickBot="1">
      <c r="A52" s="365" t="s">
        <v>83</v>
      </c>
      <c r="B52" s="365"/>
      <c r="C52" s="365"/>
      <c r="D52" s="365"/>
      <c r="E52" s="365"/>
      <c r="F52" s="365"/>
      <c r="G52" s="365"/>
      <c r="H52" s="365"/>
      <c r="I52" s="365"/>
      <c r="J52" s="365"/>
      <c r="K52" s="365"/>
      <c r="L52" s="365"/>
      <c r="M52" s="366" t="e">
        <f>VLOOKUP(CL53,table_0[],MATCH("委試品名",table_0[#Headers],0),FALSE)</f>
        <v>#N/A</v>
      </c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5" t="s">
        <v>82</v>
      </c>
      <c r="AI52" s="365"/>
      <c r="AJ52" s="365"/>
      <c r="AK52" s="365"/>
      <c r="AL52" s="365"/>
      <c r="AM52" s="365"/>
      <c r="AN52" s="365"/>
      <c r="AO52" s="365"/>
      <c r="AP52" s="365"/>
      <c r="AQ52" s="365"/>
      <c r="AR52" s="365"/>
      <c r="AS52" s="365"/>
      <c r="AT52" s="367" t="e">
        <f>VLOOKUP(CL53,table_0[],MATCH("試驗結果",table_0[#Headers],0),FALSE)</f>
        <v>#N/A</v>
      </c>
      <c r="AU52" s="367"/>
      <c r="AV52" s="367"/>
      <c r="AW52" s="367"/>
      <c r="AX52" s="367"/>
      <c r="AY52" s="367"/>
      <c r="AZ52" s="367"/>
      <c r="BA52" s="367"/>
      <c r="BB52" s="367"/>
      <c r="BC52" s="367"/>
      <c r="BD52" s="367"/>
      <c r="BE52" s="367"/>
      <c r="BF52" s="367"/>
      <c r="BG52" s="365" t="s">
        <v>104</v>
      </c>
      <c r="BH52" s="365"/>
      <c r="BI52" s="365"/>
      <c r="BJ52" s="365"/>
      <c r="BK52" s="365"/>
      <c r="BL52" s="365"/>
      <c r="BM52" s="365"/>
      <c r="BN52" s="365"/>
      <c r="BO52" s="365"/>
      <c r="BP52" s="365"/>
      <c r="BQ52" s="365"/>
      <c r="BR52" s="36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8"/>
      <c r="CE52" s="28"/>
      <c r="CF52" s="28"/>
      <c r="CG52" s="28"/>
      <c r="CH52" s="47"/>
      <c r="CI52" s="48" t="s">
        <v>94</v>
      </c>
      <c r="CJ52" s="49" t="s">
        <v>95</v>
      </c>
      <c r="CL52" s="55" t="s">
        <v>328</v>
      </c>
      <c r="CM52" s="9"/>
      <c r="CN52" s="9"/>
      <c r="DQ52" s="186"/>
      <c r="DR52" s="186"/>
      <c r="DS52" s="186"/>
      <c r="DT52" s="186"/>
      <c r="DU52" s="186"/>
      <c r="DV52" s="186"/>
    </row>
    <row r="53" spans="1:127" ht="17.7" customHeight="1" thickBot="1">
      <c r="A53" s="368" t="s">
        <v>84</v>
      </c>
      <c r="B53" s="368"/>
      <c r="C53" s="368"/>
      <c r="D53" s="368"/>
      <c r="E53" s="368"/>
      <c r="F53" s="368"/>
      <c r="G53" s="368"/>
      <c r="H53" s="368"/>
      <c r="I53" s="368"/>
      <c r="J53" s="368"/>
      <c r="K53" s="368"/>
      <c r="L53" s="368"/>
      <c r="M53" s="369" t="e">
        <f>VLOOKUP(CL53,table_0[],MATCH("廠牌",table_0[#Headers],0),FALSE)&amp;"/"&amp;VLOOKUP(CL53,table_0[],MATCH("型式",table_0[#Headers],0),FALSE)</f>
        <v>#N/A</v>
      </c>
      <c r="N53" s="369"/>
      <c r="O53" s="369"/>
      <c r="P53" s="369"/>
      <c r="Q53" s="369"/>
      <c r="R53" s="369"/>
      <c r="S53" s="369"/>
      <c r="T53" s="369"/>
      <c r="U53" s="369"/>
      <c r="V53" s="369"/>
      <c r="W53" s="369"/>
      <c r="X53" s="369"/>
      <c r="Y53" s="369"/>
      <c r="Z53" s="369"/>
      <c r="AA53" s="369"/>
      <c r="AB53" s="369"/>
      <c r="AC53" s="369"/>
      <c r="AD53" s="369"/>
      <c r="AE53" s="369"/>
      <c r="AF53" s="369"/>
      <c r="AG53" s="369"/>
      <c r="AH53" s="370" t="s">
        <v>282</v>
      </c>
      <c r="AI53" s="370"/>
      <c r="AJ53" s="370"/>
      <c r="AK53" s="370"/>
      <c r="AL53" s="370"/>
      <c r="AM53" s="370"/>
      <c r="AN53" s="370"/>
      <c r="AO53" s="370"/>
      <c r="AP53" s="370"/>
      <c r="AQ53" s="370"/>
      <c r="AR53" s="370"/>
      <c r="AS53" s="370"/>
      <c r="AT53" s="371" t="e">
        <f>CI53&amp;"V"</f>
        <v>#N/A</v>
      </c>
      <c r="AU53" s="371"/>
      <c r="AV53" s="371"/>
      <c r="AW53" s="371"/>
      <c r="AX53" s="371"/>
      <c r="AY53" s="371"/>
      <c r="AZ53" s="42" t="s">
        <v>96</v>
      </c>
      <c r="BA53" s="372" t="e">
        <f>CJ53&amp;"V"</f>
        <v>#N/A</v>
      </c>
      <c r="BB53" s="372"/>
      <c r="BC53" s="372"/>
      <c r="BD53" s="372"/>
      <c r="BE53" s="372"/>
      <c r="BF53" s="372"/>
      <c r="BG53" s="26"/>
      <c r="BH53" s="26"/>
      <c r="BI53" s="26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8"/>
      <c r="CE53" s="28"/>
      <c r="CF53" s="28"/>
      <c r="CG53" s="28"/>
      <c r="CH53" s="50" t="s">
        <v>92</v>
      </c>
      <c r="CI53" s="45" t="e">
        <f>VLOOKUP(CL53,table_0[],MATCH("一次側額定電壓(V)",table_0[#Headers],0),FALSE)</f>
        <v>#N/A</v>
      </c>
      <c r="CJ53" s="51" t="e">
        <f>VLOOKUP(CL53,table_0[],MATCH("二次側額定電壓(V)",table_0[#Headers],0),FALSE)</f>
        <v>#N/A</v>
      </c>
      <c r="CL53" s="56">
        <v>0</v>
      </c>
      <c r="CM53" s="9"/>
      <c r="CN53" s="9"/>
      <c r="DQ53" s="186"/>
      <c r="DR53" s="186"/>
      <c r="DS53" s="186"/>
      <c r="DT53" s="186"/>
      <c r="DU53" s="186"/>
      <c r="DV53" s="186"/>
    </row>
    <row r="54" spans="1:127" ht="17.7" customHeight="1" thickBot="1">
      <c r="A54" s="373" t="s">
        <v>85</v>
      </c>
      <c r="B54" s="373"/>
      <c r="C54" s="373"/>
      <c r="D54" s="373"/>
      <c r="E54" s="373"/>
      <c r="F54" s="373"/>
      <c r="G54" s="373"/>
      <c r="H54" s="373"/>
      <c r="I54" s="373"/>
      <c r="J54" s="373"/>
      <c r="K54" s="373"/>
      <c r="L54" s="373"/>
      <c r="M54" s="374" t="e">
        <f>VLOOKUP(CL53,table_0[],MATCH("試品序號",table_0[#Headers],0),FALSE)</f>
        <v>#N/A</v>
      </c>
      <c r="N54" s="374"/>
      <c r="O54" s="374"/>
      <c r="P54" s="374"/>
      <c r="Q54" s="374"/>
      <c r="R54" s="374"/>
      <c r="S54" s="374"/>
      <c r="T54" s="374"/>
      <c r="U54" s="374"/>
      <c r="V54" s="374"/>
      <c r="W54" s="374"/>
      <c r="X54" s="374"/>
      <c r="Y54" s="374"/>
      <c r="Z54" s="374"/>
      <c r="AA54" s="374"/>
      <c r="AB54" s="374"/>
      <c r="AC54" s="374"/>
      <c r="AD54" s="374"/>
      <c r="AE54" s="374"/>
      <c r="AF54" s="374"/>
      <c r="AG54" s="374"/>
      <c r="AH54" s="375" t="s">
        <v>283</v>
      </c>
      <c r="AI54" s="375"/>
      <c r="AJ54" s="375"/>
      <c r="AK54" s="375"/>
      <c r="AL54" s="375"/>
      <c r="AM54" s="375"/>
      <c r="AN54" s="375"/>
      <c r="AO54" s="375"/>
      <c r="AP54" s="375"/>
      <c r="AQ54" s="375"/>
      <c r="AR54" s="375"/>
      <c r="AS54" s="375"/>
      <c r="AT54" s="376" t="e">
        <f>CI54&amp;"A"</f>
        <v>#N/A</v>
      </c>
      <c r="AU54" s="376"/>
      <c r="AV54" s="376"/>
      <c r="AW54" s="376"/>
      <c r="AX54" s="376"/>
      <c r="AY54" s="376"/>
      <c r="AZ54" s="43" t="s">
        <v>96</v>
      </c>
      <c r="BA54" s="377" t="e">
        <f>CJ54&amp;"A"</f>
        <v>#N/A</v>
      </c>
      <c r="BB54" s="377"/>
      <c r="BC54" s="377"/>
      <c r="BD54" s="377"/>
      <c r="BE54" s="377"/>
      <c r="BF54" s="377"/>
      <c r="BG54" s="29"/>
      <c r="BH54" s="29"/>
      <c r="BI54" s="29"/>
      <c r="BJ54" s="29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28"/>
      <c r="CE54" s="28"/>
      <c r="CF54" s="28"/>
      <c r="CG54" s="28"/>
      <c r="CH54" s="52" t="s">
        <v>93</v>
      </c>
      <c r="CI54" s="53" t="e">
        <f>VLOOKUP(CL53,table_0[],MATCH("一次側額定電流(A)",table_0[#Headers],0),FALSE)</f>
        <v>#N/A</v>
      </c>
      <c r="CJ54" s="54" t="e">
        <f>VLOOKUP(CL53,table_0[],MATCH("二次側額定電流(A)",table_0[#Headers],0),FALSE)</f>
        <v>#N/A</v>
      </c>
      <c r="CL54" s="9"/>
      <c r="CM54" s="9"/>
      <c r="CN54" s="9"/>
      <c r="DQ54" s="186"/>
      <c r="DR54" s="186"/>
      <c r="DS54" s="186"/>
      <c r="DT54" s="186"/>
      <c r="DU54" s="186"/>
      <c r="DV54" s="186"/>
    </row>
    <row r="55" spans="1:127" ht="17.7" customHeight="1">
      <c r="A55" s="427" t="e">
        <f>"1.過流電驛(50/51)特性試驗(GROUP1)使用曲線 ： "&amp;VLOOKUP(CL53,table_1[],MATCH("使用曲線",table_1[#Headers],0),FALSE)</f>
        <v>#N/A</v>
      </c>
      <c r="B55" s="427"/>
      <c r="C55" s="427"/>
      <c r="D55" s="427"/>
      <c r="E55" s="427"/>
      <c r="F55" s="427"/>
      <c r="G55" s="427"/>
      <c r="H55" s="427"/>
      <c r="I55" s="427"/>
      <c r="J55" s="427"/>
      <c r="K55" s="427"/>
      <c r="L55" s="427"/>
      <c r="M55" s="427"/>
      <c r="N55" s="427"/>
      <c r="O55" s="427"/>
      <c r="P55" s="427"/>
      <c r="Q55" s="427"/>
      <c r="R55" s="427"/>
      <c r="S55" s="427"/>
      <c r="T55" s="427"/>
      <c r="U55" s="427"/>
      <c r="V55" s="427"/>
      <c r="W55" s="427"/>
      <c r="X55" s="427"/>
      <c r="Y55" s="427"/>
      <c r="Z55" s="427"/>
      <c r="AA55" s="427"/>
      <c r="AB55" s="427"/>
      <c r="AC55" s="427"/>
      <c r="AD55" s="427"/>
      <c r="AE55" s="427"/>
      <c r="AF55" s="427"/>
      <c r="AG55" s="427"/>
      <c r="AH55" s="427"/>
      <c r="AI55" s="427"/>
      <c r="AJ55" s="427"/>
      <c r="AK55" s="427"/>
      <c r="AL55" s="427"/>
      <c r="AM55" s="427"/>
      <c r="AN55" s="427"/>
      <c r="AO55" s="427"/>
      <c r="AP55" s="427"/>
      <c r="AQ55" s="427"/>
      <c r="AR55" s="427"/>
      <c r="AS55" s="427"/>
      <c r="AT55" s="427"/>
      <c r="AU55" s="427"/>
      <c r="AV55" s="427"/>
      <c r="AW55" s="427"/>
      <c r="AX55" s="427"/>
      <c r="AY55" s="427"/>
      <c r="AZ55" s="427"/>
      <c r="BA55" s="427"/>
      <c r="BB55" s="427"/>
      <c r="BC55" s="427"/>
      <c r="BD55" s="427"/>
      <c r="BE55" s="427"/>
      <c r="BF55" s="427"/>
      <c r="BG55" s="427"/>
      <c r="BH55" s="427"/>
      <c r="BI55" s="427"/>
      <c r="BJ55" s="427"/>
      <c r="BK55" s="427"/>
      <c r="BL55" s="427"/>
      <c r="BM55" s="427"/>
      <c r="BN55" s="427"/>
      <c r="BO55" s="427"/>
      <c r="BP55" s="427"/>
      <c r="BQ55" s="427"/>
      <c r="BR55" s="427"/>
      <c r="BS55" s="427"/>
      <c r="BT55" s="427"/>
      <c r="BU55" s="427"/>
      <c r="BV55" s="427"/>
      <c r="BW55" s="427"/>
      <c r="BX55" s="427"/>
      <c r="BY55" s="427"/>
      <c r="BZ55" s="427"/>
      <c r="CA55" s="427"/>
      <c r="CB55" s="427"/>
      <c r="CC55" s="427"/>
      <c r="CD55" s="7"/>
      <c r="CE55" s="7"/>
      <c r="CF55" s="7"/>
      <c r="CG55" s="7"/>
      <c r="CH55" s="7"/>
      <c r="CI55" s="7"/>
      <c r="CJ55" s="7"/>
      <c r="CK55" s="7"/>
      <c r="CL55" s="133"/>
      <c r="CM55" s="133"/>
      <c r="CN55" s="133"/>
      <c r="CO55" s="149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W55" s="10"/>
    </row>
    <row r="56" spans="1:127" ht="17.7" customHeight="1">
      <c r="A56" s="428" t="s">
        <v>29</v>
      </c>
      <c r="B56" s="428"/>
      <c r="C56" s="428"/>
      <c r="D56" s="430" t="s">
        <v>30</v>
      </c>
      <c r="E56" s="431"/>
      <c r="F56" s="431"/>
      <c r="G56" s="431"/>
      <c r="H56" s="431"/>
      <c r="I56" s="432"/>
      <c r="J56" s="430" t="s">
        <v>31</v>
      </c>
      <c r="K56" s="431"/>
      <c r="L56" s="431"/>
      <c r="M56" s="431"/>
      <c r="N56" s="431"/>
      <c r="O56" s="432"/>
      <c r="P56" s="430" t="s">
        <v>32</v>
      </c>
      <c r="Q56" s="431"/>
      <c r="R56" s="431"/>
      <c r="S56" s="431"/>
      <c r="T56" s="431"/>
      <c r="U56" s="432"/>
      <c r="V56" s="433" t="s">
        <v>33</v>
      </c>
      <c r="W56" s="434"/>
      <c r="X56" s="434"/>
      <c r="Y56" s="434"/>
      <c r="Z56" s="434"/>
      <c r="AA56" s="434"/>
      <c r="AB56" s="434"/>
      <c r="AC56" s="434"/>
      <c r="AD56" s="434"/>
      <c r="AE56" s="434"/>
      <c r="AF56" s="434"/>
      <c r="AG56" s="434"/>
      <c r="AH56" s="434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2"/>
      <c r="BF56" s="435" t="s">
        <v>34</v>
      </c>
      <c r="BG56" s="436"/>
      <c r="BH56" s="436"/>
      <c r="BI56" s="437"/>
      <c r="BJ56" s="438" t="s">
        <v>35</v>
      </c>
      <c r="BK56" s="439"/>
      <c r="BL56" s="439"/>
      <c r="BM56" s="439"/>
      <c r="BN56" s="439"/>
      <c r="BO56" s="439"/>
      <c r="BP56" s="439"/>
      <c r="BQ56" s="439"/>
      <c r="BR56" s="439"/>
      <c r="BS56" s="439"/>
      <c r="BT56" s="439"/>
      <c r="BU56" s="439"/>
      <c r="BV56" s="439"/>
      <c r="BW56" s="439"/>
      <c r="BX56" s="439"/>
      <c r="BY56" s="439"/>
      <c r="BZ56" s="439"/>
      <c r="CA56" s="439"/>
      <c r="CB56" s="439"/>
      <c r="CC56" s="440"/>
      <c r="CD56" s="10"/>
      <c r="CE56" s="10"/>
      <c r="CF56" s="10"/>
      <c r="CG56" s="10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</row>
    <row r="57" spans="1:127" ht="17.7" customHeight="1">
      <c r="A57" s="429"/>
      <c r="B57" s="429"/>
      <c r="C57" s="429"/>
      <c r="D57" s="441" t="s">
        <v>36</v>
      </c>
      <c r="E57" s="442"/>
      <c r="F57" s="442"/>
      <c r="G57" s="442"/>
      <c r="H57" s="442"/>
      <c r="I57" s="443"/>
      <c r="J57" s="444" t="s">
        <v>37</v>
      </c>
      <c r="K57" s="445"/>
      <c r="L57" s="445"/>
      <c r="M57" s="445"/>
      <c r="N57" s="445"/>
      <c r="O57" s="443"/>
      <c r="P57" s="441" t="s">
        <v>36</v>
      </c>
      <c r="Q57" s="442"/>
      <c r="R57" s="442"/>
      <c r="S57" s="442"/>
      <c r="T57" s="442"/>
      <c r="U57" s="443"/>
      <c r="V57" s="470" t="s">
        <v>70</v>
      </c>
      <c r="W57" s="451"/>
      <c r="X57" s="451"/>
      <c r="Y57" s="451"/>
      <c r="Z57" s="451"/>
      <c r="AA57" s="451"/>
      <c r="AB57" s="451"/>
      <c r="AC57" s="451"/>
      <c r="AD57" s="451"/>
      <c r="AE57" s="450" t="s">
        <v>71</v>
      </c>
      <c r="AF57" s="451"/>
      <c r="AG57" s="451"/>
      <c r="AH57" s="451"/>
      <c r="AI57" s="451"/>
      <c r="AJ57" s="451"/>
      <c r="AK57" s="451"/>
      <c r="AL57" s="451"/>
      <c r="AM57" s="451"/>
      <c r="AN57" s="450" t="s">
        <v>72</v>
      </c>
      <c r="AO57" s="451"/>
      <c r="AP57" s="451"/>
      <c r="AQ57" s="451"/>
      <c r="AR57" s="451"/>
      <c r="AS57" s="451"/>
      <c r="AT57" s="451"/>
      <c r="AU57" s="451"/>
      <c r="AV57" s="452"/>
      <c r="AW57" s="453" t="s">
        <v>73</v>
      </c>
      <c r="AX57" s="454"/>
      <c r="AY57" s="454"/>
      <c r="AZ57" s="454"/>
      <c r="BA57" s="454"/>
      <c r="BB57" s="454"/>
      <c r="BC57" s="454"/>
      <c r="BD57" s="454"/>
      <c r="BE57" s="455"/>
      <c r="BF57" s="456" t="s">
        <v>38</v>
      </c>
      <c r="BG57" s="457"/>
      <c r="BH57" s="457"/>
      <c r="BI57" s="458"/>
      <c r="BJ57" s="446" t="s">
        <v>39</v>
      </c>
      <c r="BK57" s="447"/>
      <c r="BL57" s="447"/>
      <c r="BM57" s="447"/>
      <c r="BN57" s="447"/>
      <c r="BO57" s="448" t="s">
        <v>40</v>
      </c>
      <c r="BP57" s="447"/>
      <c r="BQ57" s="447"/>
      <c r="BR57" s="447"/>
      <c r="BS57" s="447"/>
      <c r="BT57" s="448" t="s">
        <v>41</v>
      </c>
      <c r="BU57" s="447"/>
      <c r="BV57" s="447"/>
      <c r="BW57" s="447"/>
      <c r="BX57" s="447"/>
      <c r="BY57" s="448" t="s">
        <v>42</v>
      </c>
      <c r="BZ57" s="447"/>
      <c r="CA57" s="447"/>
      <c r="CB57" s="447"/>
      <c r="CC57" s="449"/>
      <c r="CD57" s="10"/>
      <c r="CE57" s="10"/>
      <c r="CF57" s="10"/>
      <c r="CG57" s="10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</row>
    <row r="58" spans="1:127" ht="17.7" customHeight="1">
      <c r="A58" s="459" t="str">
        <f>IF(ISNUMBER(D58),"RS","")</f>
        <v/>
      </c>
      <c r="B58" s="460"/>
      <c r="C58" s="460"/>
      <c r="D58" s="461" t="str">
        <f>IFERROR(IF(VLOOKUP(CL53,table_1[],MATCH("51 電流標置",table_1[#Headers],0),FALSE)=0,"",VLOOKUP(CL53,table_1[],MATCH("51 電流標置",table_1[#Headers],0),FALSE)),"")</f>
        <v/>
      </c>
      <c r="E58" s="462"/>
      <c r="F58" s="462"/>
      <c r="G58" s="462"/>
      <c r="H58" s="462"/>
      <c r="I58" s="463"/>
      <c r="J58" s="461" t="str">
        <f>IFERROR(IF(VLOOKUP(CL53,table_1[],MATCH("51 時間標置",table_1[#Headers],0),FALSE)=0,"",VLOOKUP(CL53,table_1[],MATCH("51 時間標置",table_1[#Headers],0),FALSE)),"")</f>
        <v/>
      </c>
      <c r="K58" s="462"/>
      <c r="L58" s="462"/>
      <c r="M58" s="462"/>
      <c r="N58" s="462"/>
      <c r="O58" s="463"/>
      <c r="P58" s="464" t="str">
        <f t="shared" ref="P58:P64" ca="1" si="0">IF(ISNUMBER(D58),D58+RAND()/40*1.1,"")</f>
        <v/>
      </c>
      <c r="Q58" s="464"/>
      <c r="R58" s="464"/>
      <c r="S58" s="464"/>
      <c r="T58" s="464"/>
      <c r="U58" s="464"/>
      <c r="V58" s="465" t="str">
        <f>IF(ISNUMBER(D58),CO59,"")</f>
        <v/>
      </c>
      <c r="W58" s="466"/>
      <c r="X58" s="466"/>
      <c r="Y58" s="466"/>
      <c r="Z58" s="467"/>
      <c r="AA58" s="143" t="str">
        <f t="shared" ref="AA58:AA64" si="1">IF(ISNUMBER(D58),"/","")</f>
        <v/>
      </c>
      <c r="AB58" s="468" t="str">
        <f>IF(ISNUMBER(D58),((V58-CI59)/CI59*100),"")</f>
        <v/>
      </c>
      <c r="AC58" s="469"/>
      <c r="AD58" s="469"/>
      <c r="AE58" s="466" t="str">
        <f>IF(ISNUMBER(D58),CO60,"")</f>
        <v/>
      </c>
      <c r="AF58" s="466"/>
      <c r="AG58" s="466"/>
      <c r="AH58" s="466"/>
      <c r="AI58" s="467"/>
      <c r="AJ58" s="143" t="str">
        <f t="shared" ref="AJ58:AJ64" si="2">IF(ISNUMBER(D58),"/","")</f>
        <v/>
      </c>
      <c r="AK58" s="468" t="str">
        <f>IF(ISNUMBER(D58),((AE58-CI60)/CI60*100),"")</f>
        <v/>
      </c>
      <c r="AL58" s="469"/>
      <c r="AM58" s="469"/>
      <c r="AN58" s="467" t="str">
        <f>IF(ISNUMBER(D58),CO61,"")</f>
        <v/>
      </c>
      <c r="AO58" s="474"/>
      <c r="AP58" s="474"/>
      <c r="AQ58" s="474"/>
      <c r="AR58" s="474"/>
      <c r="AS58" s="143" t="str">
        <f t="shared" ref="AS58:AS64" si="3">IF(ISNUMBER(D58),"/","")</f>
        <v/>
      </c>
      <c r="AT58" s="468" t="str">
        <f>IF(ISNUMBER(D58),((AN58-CI61)/CI61*100),"")</f>
        <v/>
      </c>
      <c r="AU58" s="469"/>
      <c r="AV58" s="488"/>
      <c r="AW58" s="467"/>
      <c r="AX58" s="474"/>
      <c r="AY58" s="474"/>
      <c r="AZ58" s="474"/>
      <c r="BA58" s="474"/>
      <c r="BB58" s="143"/>
      <c r="BC58" s="473"/>
      <c r="BD58" s="489"/>
      <c r="BE58" s="490"/>
      <c r="BF58" s="475" t="str">
        <f t="shared" ref="BF58:BF64" si="4">IF(ISNUMBER(D58),"正常","")</f>
        <v/>
      </c>
      <c r="BG58" s="476"/>
      <c r="BH58" s="476"/>
      <c r="BI58" s="477"/>
      <c r="BJ58" s="478" t="str">
        <f>IFERROR(IF(VLOOKUP(CL53,table_1[],MATCH("50 電流標置",table_1[#Headers],0),FALSE)=0,"",VLOOKUP(CL53,table_1[],MATCH("50 電流標置",table_1[#Headers],0),FALSE)),"")</f>
        <v/>
      </c>
      <c r="BK58" s="447"/>
      <c r="BL58" s="447"/>
      <c r="BM58" s="447"/>
      <c r="BN58" s="447"/>
      <c r="BO58" s="479" t="str">
        <f>IF(ISNUMBER(BJ58),CO80,"")</f>
        <v/>
      </c>
      <c r="BP58" s="480"/>
      <c r="BQ58" s="480"/>
      <c r="BR58" s="480"/>
      <c r="BS58" s="481"/>
      <c r="BT58" s="482" t="str">
        <f t="shared" ref="BT58:BT64" si="5">IF(ISNUMBER(BJ58),BJ58*1.1,"")</f>
        <v/>
      </c>
      <c r="BU58" s="483"/>
      <c r="BV58" s="483"/>
      <c r="BW58" s="483"/>
      <c r="BX58" s="483"/>
      <c r="BY58" s="484" t="str">
        <f>IF(ISNUMBER(BJ58),CO84,"")</f>
        <v/>
      </c>
      <c r="BZ58" s="485"/>
      <c r="CA58" s="485"/>
      <c r="CB58" s="485"/>
      <c r="CC58" s="486"/>
      <c r="CD58" s="10"/>
      <c r="CE58" s="10"/>
      <c r="CF58" s="10"/>
      <c r="CG58" s="10"/>
      <c r="CH58" s="191"/>
      <c r="CI58" s="147" t="s">
        <v>43</v>
      </c>
      <c r="CJ58" s="162" t="s">
        <v>307</v>
      </c>
      <c r="CK58" s="134"/>
      <c r="CL58" s="487"/>
      <c r="CM58" s="417"/>
      <c r="CN58" s="214" t="s">
        <v>331</v>
      </c>
      <c r="CO58" s="159" t="s">
        <v>332</v>
      </c>
      <c r="CQ58" s="216"/>
      <c r="CT58" s="216"/>
      <c r="CU58" s="471"/>
      <c r="CV58" s="166"/>
      <c r="CW58" s="16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U58" s="10"/>
    </row>
    <row r="59" spans="1:127" ht="17.7" customHeight="1">
      <c r="A59" s="459" t="str">
        <f>IF(ISNUMBER(D59),"ST","")</f>
        <v/>
      </c>
      <c r="B59" s="460"/>
      <c r="C59" s="460"/>
      <c r="D59" s="461" t="str">
        <f>IFERROR(IF(VLOOKUP(CL53,table_1[],MATCH("51 電流標置",table_1[#Headers],0),FALSE)=0,"",VLOOKUP(CL53,table_1[],MATCH("51 電流標置",table_1[#Headers],0),FALSE)),"")</f>
        <v/>
      </c>
      <c r="E59" s="462"/>
      <c r="F59" s="462"/>
      <c r="G59" s="462"/>
      <c r="H59" s="462"/>
      <c r="I59" s="463"/>
      <c r="J59" s="461" t="str">
        <f>IFERROR(IF(VLOOKUP(CL53,table_1[],MATCH("51 時間標置",table_1[#Headers],0),FALSE)=0,"",VLOOKUP(CL53,table_1[],MATCH("51 時間標置",table_1[#Headers],0),FALSE)),"")</f>
        <v/>
      </c>
      <c r="K59" s="462"/>
      <c r="L59" s="462"/>
      <c r="M59" s="462"/>
      <c r="N59" s="462"/>
      <c r="O59" s="463"/>
      <c r="P59" s="464" t="str">
        <f t="shared" ca="1" si="0"/>
        <v/>
      </c>
      <c r="Q59" s="464"/>
      <c r="R59" s="464"/>
      <c r="S59" s="464"/>
      <c r="T59" s="464"/>
      <c r="U59" s="464"/>
      <c r="V59" s="465" t="str">
        <f>IF(ISNUMBER(D59),CO62,"")</f>
        <v/>
      </c>
      <c r="W59" s="466"/>
      <c r="X59" s="466"/>
      <c r="Y59" s="466"/>
      <c r="Z59" s="467"/>
      <c r="AA59" s="143" t="str">
        <f t="shared" si="1"/>
        <v/>
      </c>
      <c r="AB59" s="473" t="str">
        <f>IF(ISNUMBER(D59),((V59-CI59)/CI59*100),"")</f>
        <v/>
      </c>
      <c r="AC59" s="473"/>
      <c r="AD59" s="468"/>
      <c r="AE59" s="466" t="str">
        <f>IF(ISNUMBER(D59),CO63,"")</f>
        <v/>
      </c>
      <c r="AF59" s="466"/>
      <c r="AG59" s="466"/>
      <c r="AH59" s="466"/>
      <c r="AI59" s="467"/>
      <c r="AJ59" s="143" t="str">
        <f t="shared" si="2"/>
        <v/>
      </c>
      <c r="AK59" s="468" t="str">
        <f>IF(ISNUMBER(D59),((AE59-CI60)/CI60*100),"")</f>
        <v/>
      </c>
      <c r="AL59" s="469"/>
      <c r="AM59" s="469"/>
      <c r="AN59" s="467" t="str">
        <f>IF(ISNUMBER(D59),CO64,"")</f>
        <v/>
      </c>
      <c r="AO59" s="474"/>
      <c r="AP59" s="474"/>
      <c r="AQ59" s="474"/>
      <c r="AR59" s="474"/>
      <c r="AS59" s="143" t="str">
        <f t="shared" si="3"/>
        <v/>
      </c>
      <c r="AT59" s="468" t="str">
        <f>IF(ISNUMBER(D59),((AN59-CI61)/CI61*100),"")</f>
        <v/>
      </c>
      <c r="AU59" s="469"/>
      <c r="AV59" s="488"/>
      <c r="AW59" s="467"/>
      <c r="AX59" s="474"/>
      <c r="AY59" s="474"/>
      <c r="AZ59" s="474"/>
      <c r="BA59" s="474"/>
      <c r="BB59" s="143"/>
      <c r="BC59" s="473"/>
      <c r="BD59" s="489"/>
      <c r="BE59" s="490"/>
      <c r="BF59" s="475" t="str">
        <f t="shared" si="4"/>
        <v/>
      </c>
      <c r="BG59" s="476"/>
      <c r="BH59" s="476"/>
      <c r="BI59" s="477"/>
      <c r="BJ59" s="478" t="str">
        <f>IFERROR(IF(VLOOKUP(CL53,table_1[],MATCH("50 電流標置",table_1[#Headers],0),FALSE)=0,"",VLOOKUP(CL53,table_1[],MATCH("50 電流標置",table_1[#Headers],0),FALSE)),"")</f>
        <v/>
      </c>
      <c r="BK59" s="447"/>
      <c r="BL59" s="447"/>
      <c r="BM59" s="447"/>
      <c r="BN59" s="447"/>
      <c r="BO59" s="479" t="str">
        <f t="shared" ref="BO59:BO60" si="6">IF(ISNUMBER(BJ59),CO81,"")</f>
        <v/>
      </c>
      <c r="BP59" s="480"/>
      <c r="BQ59" s="480"/>
      <c r="BR59" s="480"/>
      <c r="BS59" s="481"/>
      <c r="BT59" s="482" t="str">
        <f t="shared" si="5"/>
        <v/>
      </c>
      <c r="BU59" s="483"/>
      <c r="BV59" s="483"/>
      <c r="BW59" s="483"/>
      <c r="BX59" s="483"/>
      <c r="BY59" s="484" t="str">
        <f t="shared" ref="BY59:BY61" si="7">IF(ISNUMBER(BJ59),CO85,"")</f>
        <v/>
      </c>
      <c r="BZ59" s="485"/>
      <c r="CA59" s="485"/>
      <c r="CB59" s="485"/>
      <c r="CC59" s="486"/>
      <c r="CD59" s="10"/>
      <c r="CE59" s="10"/>
      <c r="CF59" s="10"/>
      <c r="CG59" s="10"/>
      <c r="CH59" s="171">
        <v>2</v>
      </c>
      <c r="CI59" s="192" t="b">
        <f>IF(CJ59="IEC NI",J58*(0.14/(2^0.02-1)),
IF(CJ59="IEC VI",J58*(13.5/(2^1-1)),
IF(CJ59="IEC EI",J58*(80/(2^2-1)),
IF(CJ59="IEC LI",J58*(120/(2^1-1)),
IF(CJ59="ANSI NI",J58*(0.0086/(2^0.02-1)+0.0185),
IF(CJ59="ANSI EI",J58*(28.2/(2^2-1)+0.1217),
IF(CJ59="ANSI MI",J58*(0.0515/(2^0.02-1)+0.114),
IF(CJ59="ANSI VI",J58*(19.61/(2^2-1)+0.491)))))))))</f>
        <v>0</v>
      </c>
      <c r="CJ59" s="163" t="str">
        <f>IFERROR(IF(VLOOKUP(CL53,table_1[],MATCH("使用曲線",table_1[#Headers],0),FALSE)=0,"",VLOOKUP(CL53,table_1[],MATCH("使用曲線",table_1[#Headers],0),FALSE)),"")</f>
        <v/>
      </c>
      <c r="CK59" s="134"/>
      <c r="CL59" s="491"/>
      <c r="CM59" s="491"/>
      <c r="CN59" s="161" t="s">
        <v>333</v>
      </c>
      <c r="CO59" s="148"/>
      <c r="CQ59" s="491"/>
      <c r="CU59" s="472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U59" s="10"/>
    </row>
    <row r="60" spans="1:127" ht="17.7" customHeight="1">
      <c r="A60" s="459" t="str">
        <f>IF(ISNUMBER(D60),"TR","")</f>
        <v/>
      </c>
      <c r="B60" s="460"/>
      <c r="C60" s="460"/>
      <c r="D60" s="461" t="str">
        <f>IFERROR(IF(VLOOKUP(CL53,table_1[],MATCH("51 電流標置",table_1[#Headers],0),FALSE)=0,"",VLOOKUP(CL53,table_1[],MATCH("51 電流標置",table_1[#Headers],0),FALSE)),"")</f>
        <v/>
      </c>
      <c r="E60" s="462"/>
      <c r="F60" s="462"/>
      <c r="G60" s="462"/>
      <c r="H60" s="462"/>
      <c r="I60" s="463"/>
      <c r="J60" s="461" t="str">
        <f>IFERROR(IF(VLOOKUP(CL53,table_1[],MATCH("51 時間標置",table_1[#Headers],0),FALSE)=0,"",VLOOKUP(CL53,table_1[],MATCH("51 時間標置",table_1[#Headers],0),FALSE)),"")</f>
        <v/>
      </c>
      <c r="K60" s="462"/>
      <c r="L60" s="462"/>
      <c r="M60" s="462"/>
      <c r="N60" s="462"/>
      <c r="O60" s="463"/>
      <c r="P60" s="464" t="str">
        <f t="shared" ca="1" si="0"/>
        <v/>
      </c>
      <c r="Q60" s="464"/>
      <c r="R60" s="464"/>
      <c r="S60" s="464"/>
      <c r="T60" s="464"/>
      <c r="U60" s="464"/>
      <c r="V60" s="465" t="str">
        <f>IF(ISNUMBER(D60),CO65,"")</f>
        <v/>
      </c>
      <c r="W60" s="466"/>
      <c r="X60" s="466"/>
      <c r="Y60" s="466"/>
      <c r="Z60" s="467"/>
      <c r="AA60" s="143" t="str">
        <f t="shared" si="1"/>
        <v/>
      </c>
      <c r="AB60" s="473" t="str">
        <f>IF(ISNUMBER(D60),((V60-CI59)/CI59*100),"")</f>
        <v/>
      </c>
      <c r="AC60" s="473"/>
      <c r="AD60" s="468"/>
      <c r="AE60" s="466" t="str">
        <f>IF(ISNUMBER(D60),CO66,"")</f>
        <v/>
      </c>
      <c r="AF60" s="466"/>
      <c r="AG60" s="466"/>
      <c r="AH60" s="466"/>
      <c r="AI60" s="467"/>
      <c r="AJ60" s="143" t="str">
        <f t="shared" si="2"/>
        <v/>
      </c>
      <c r="AK60" s="468" t="str">
        <f>IF(ISNUMBER(D60),((AE60-CI60)/CI60*100),"")</f>
        <v/>
      </c>
      <c r="AL60" s="469"/>
      <c r="AM60" s="469"/>
      <c r="AN60" s="467" t="str">
        <f>IF(ISNUMBER(D60),CO67,"")</f>
        <v/>
      </c>
      <c r="AO60" s="474"/>
      <c r="AP60" s="474"/>
      <c r="AQ60" s="474"/>
      <c r="AR60" s="474"/>
      <c r="AS60" s="143" t="str">
        <f t="shared" si="3"/>
        <v/>
      </c>
      <c r="AT60" s="468" t="str">
        <f>IF(ISNUMBER(D60),((AN60-CI61)/CI61*100),"")</f>
        <v/>
      </c>
      <c r="AU60" s="469"/>
      <c r="AV60" s="488"/>
      <c r="AW60" s="467"/>
      <c r="AX60" s="474"/>
      <c r="AY60" s="474"/>
      <c r="AZ60" s="474"/>
      <c r="BA60" s="474"/>
      <c r="BB60" s="143"/>
      <c r="BC60" s="473"/>
      <c r="BD60" s="489"/>
      <c r="BE60" s="490"/>
      <c r="BF60" s="475" t="str">
        <f t="shared" si="4"/>
        <v/>
      </c>
      <c r="BG60" s="476"/>
      <c r="BH60" s="476"/>
      <c r="BI60" s="477"/>
      <c r="BJ60" s="478" t="str">
        <f>IFERROR(IF(VLOOKUP(CL53,table_1[],MATCH("50 電流標置",table_1[#Headers],0),FALSE)=0,"",VLOOKUP(CL53,table_1[],MATCH("50 電流標置",table_1[#Headers],0),FALSE)),"")</f>
        <v/>
      </c>
      <c r="BK60" s="447"/>
      <c r="BL60" s="447"/>
      <c r="BM60" s="447"/>
      <c r="BN60" s="447"/>
      <c r="BO60" s="479" t="str">
        <f t="shared" si="6"/>
        <v/>
      </c>
      <c r="BP60" s="480"/>
      <c r="BQ60" s="480"/>
      <c r="BR60" s="480"/>
      <c r="BS60" s="481"/>
      <c r="BT60" s="482" t="str">
        <f t="shared" si="5"/>
        <v/>
      </c>
      <c r="BU60" s="483"/>
      <c r="BV60" s="483"/>
      <c r="BW60" s="483"/>
      <c r="BX60" s="483"/>
      <c r="BY60" s="484" t="str">
        <f t="shared" si="7"/>
        <v/>
      </c>
      <c r="BZ60" s="485"/>
      <c r="CA60" s="485"/>
      <c r="CB60" s="485"/>
      <c r="CC60" s="486"/>
      <c r="CD60" s="10"/>
      <c r="CE60" s="10"/>
      <c r="CF60" s="10"/>
      <c r="CG60" s="10"/>
      <c r="CH60" s="171">
        <v>3</v>
      </c>
      <c r="CI60" s="192" t="b">
        <f>IF(CJ59="IEC NI",J58*(0.14/(3^0.02-1)),
IF(CJ59="IEC VI",J58*(13.5/(3^1-1)),
IF(CJ59="IEC EI",J58*(80/(3^2-1)),
IF(CJ59="IEC LI",J58*(120/(3^1-1)),
IF(CJ59="ANSI NI",J58*(0.0086/(3^0.02-1)+0.0185),
IF(CJ59="ANSI EI",J58*(28.2/(3^2-1)+0.1217),
IF(CJ59="ANSI MI",J58*(0.0515/(3^0.02-1)+0.114),
IF(CJ59="ANSI VI",J58*(19.61/(3^2-1)+0.491)))))))))</f>
        <v>0</v>
      </c>
      <c r="CJ60" s="163"/>
      <c r="CK60" s="134"/>
      <c r="CL60" s="417"/>
      <c r="CM60" s="417"/>
      <c r="CN60" s="161" t="s">
        <v>334</v>
      </c>
      <c r="CO60" s="148"/>
      <c r="CQ60" s="416"/>
      <c r="CU60" s="472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U60" s="10"/>
    </row>
    <row r="61" spans="1:127" ht="17.7" customHeight="1">
      <c r="A61" s="459" t="str">
        <f>IF(ISNUMBER(D61),"3Φ","")</f>
        <v/>
      </c>
      <c r="B61" s="460"/>
      <c r="C61" s="460"/>
      <c r="D61" s="461" t="str">
        <f>IFERROR(IF(VLOOKUP(CL53,table_1[],MATCH("51 電流標置",table_1[#Headers],0),FALSE)=0,"",VLOOKUP(CL53,table_1[],MATCH("51 電流標置",table_1[#Headers],0),FALSE)),"")</f>
        <v/>
      </c>
      <c r="E61" s="462"/>
      <c r="F61" s="462"/>
      <c r="G61" s="462"/>
      <c r="H61" s="462"/>
      <c r="I61" s="463"/>
      <c r="J61" s="461" t="str">
        <f>IFERROR(IF(VLOOKUP(CL53,table_1[],MATCH("51 時間標置",table_1[#Headers],0),FALSE)=0,"",VLOOKUP(CL53,table_1[],MATCH("51 時間標置",table_1[#Headers],0),FALSE)),"")</f>
        <v/>
      </c>
      <c r="K61" s="462"/>
      <c r="L61" s="462"/>
      <c r="M61" s="462"/>
      <c r="N61" s="462"/>
      <c r="O61" s="463"/>
      <c r="P61" s="464" t="str">
        <f ca="1">IF(ISNUMBER(D60),D60+RAND()/40*1.1,"")</f>
        <v/>
      </c>
      <c r="Q61" s="464"/>
      <c r="R61" s="464"/>
      <c r="S61" s="464"/>
      <c r="T61" s="464"/>
      <c r="U61" s="464"/>
      <c r="V61" s="465" t="str">
        <f>IF(ISNUMBER(D61),CO68,"")</f>
        <v/>
      </c>
      <c r="W61" s="466"/>
      <c r="X61" s="466"/>
      <c r="Y61" s="466"/>
      <c r="Z61" s="467"/>
      <c r="AA61" s="143" t="str">
        <f t="shared" si="1"/>
        <v/>
      </c>
      <c r="AB61" s="473" t="str">
        <f>IF(ISNUMBER(D61),((V61-CI59)/CI59*100),"")</f>
        <v/>
      </c>
      <c r="AC61" s="473"/>
      <c r="AD61" s="468"/>
      <c r="AE61" s="466" t="str">
        <f>IF(ISNUMBER(D61),CO69,"")</f>
        <v/>
      </c>
      <c r="AF61" s="466"/>
      <c r="AG61" s="466"/>
      <c r="AH61" s="466"/>
      <c r="AI61" s="467"/>
      <c r="AJ61" s="143" t="str">
        <f t="shared" si="2"/>
        <v/>
      </c>
      <c r="AK61" s="468" t="str">
        <f>IF(ISNUMBER(D61),((AE61-CI60)/CI60*100),"")</f>
        <v/>
      </c>
      <c r="AL61" s="469"/>
      <c r="AM61" s="469"/>
      <c r="AN61" s="467" t="str">
        <f>IF(ISNUMBER(D61),CO70,"")</f>
        <v/>
      </c>
      <c r="AO61" s="474"/>
      <c r="AP61" s="474"/>
      <c r="AQ61" s="474"/>
      <c r="AR61" s="474"/>
      <c r="AS61" s="143" t="str">
        <f t="shared" si="3"/>
        <v/>
      </c>
      <c r="AT61" s="468" t="str">
        <f>IF(ISNUMBER(D61),((AN61-CI61)/CI61*100),"")</f>
        <v/>
      </c>
      <c r="AU61" s="469"/>
      <c r="AV61" s="488"/>
      <c r="AW61" s="467"/>
      <c r="AX61" s="474"/>
      <c r="AY61" s="474"/>
      <c r="AZ61" s="474"/>
      <c r="BA61" s="474"/>
      <c r="BB61" s="143"/>
      <c r="BC61" s="473"/>
      <c r="BD61" s="489"/>
      <c r="BE61" s="490"/>
      <c r="BF61" s="475" t="str">
        <f t="shared" si="4"/>
        <v/>
      </c>
      <c r="BG61" s="476"/>
      <c r="BH61" s="476"/>
      <c r="BI61" s="477"/>
      <c r="BJ61" s="478" t="str">
        <f>IFERROR(IF(VLOOKUP(CL53,table_1[],MATCH("50 電流標置",table_1[#Headers],0),FALSE)=0,"",VLOOKUP(CL53,table_1[],MATCH("50 電流標置",table_1[#Headers],0),FALSE)),"")</f>
        <v/>
      </c>
      <c r="BK61" s="447"/>
      <c r="BL61" s="447"/>
      <c r="BM61" s="447"/>
      <c r="BN61" s="447"/>
      <c r="BO61" s="479" t="str">
        <f>IF(ISNUMBER(BJ61),CO83,"")</f>
        <v/>
      </c>
      <c r="BP61" s="480"/>
      <c r="BQ61" s="480"/>
      <c r="BR61" s="480"/>
      <c r="BS61" s="481"/>
      <c r="BT61" s="482" t="str">
        <f t="shared" si="5"/>
        <v/>
      </c>
      <c r="BU61" s="483"/>
      <c r="BV61" s="483"/>
      <c r="BW61" s="483"/>
      <c r="BX61" s="483"/>
      <c r="BY61" s="484" t="str">
        <f t="shared" si="7"/>
        <v/>
      </c>
      <c r="BZ61" s="485"/>
      <c r="CA61" s="485"/>
      <c r="CB61" s="485"/>
      <c r="CC61" s="486"/>
      <c r="CD61" s="10"/>
      <c r="CE61" s="10"/>
      <c r="CF61" s="10"/>
      <c r="CG61" s="10"/>
      <c r="CH61" s="171">
        <v>5</v>
      </c>
      <c r="CI61" s="192" t="b">
        <f>IF(CJ59="IEC NI",J58*(0.14/(5^0.02-1)),
IF(CJ59="IEC VI",J58*(13.5/(5^1-1)),
IF(CJ59="IEC EI",J58*(80/(5^2-1)),
IF(CJ59="IEC LI",J58*(120/(5^1-1)),
IF(CJ59="ANSI NI",J58*(0.0086/(5^0.02-1)+0.0185),
IF(CJ59="ANSI EI",J58*(28.2/(5^2-1)+0.1217),
IF(CJ59="ANSI MI",J58*(0.0515/(5^0.02-1)+0.114),
IF(CJ59="ANSI VI",J58*(19.61/(5^2-1)+0.491)))))))))</f>
        <v>0</v>
      </c>
      <c r="CJ61" s="163"/>
      <c r="CK61" s="134"/>
      <c r="CL61" s="417"/>
      <c r="CM61" s="417"/>
      <c r="CN61" s="161" t="s">
        <v>335</v>
      </c>
      <c r="CO61" s="148"/>
      <c r="CQ61" s="416"/>
      <c r="CU61" s="472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U61" s="10"/>
    </row>
    <row r="62" spans="1:127" ht="17.7" customHeight="1">
      <c r="A62" s="459" t="str">
        <f>IF(ISNUMBER(D62),"RN","")</f>
        <v/>
      </c>
      <c r="B62" s="460"/>
      <c r="C62" s="460"/>
      <c r="D62" s="461" t="str">
        <f>IFERROR(IF(VLOOKUP(CL53,table_1[],MATCH("51N 電流標置",table_1[#Headers],0),FALSE)=0,"",VLOOKUP(CL53,table_1[],MATCH("51N 電流標置",table_1[#Headers],0),FALSE)),"")</f>
        <v/>
      </c>
      <c r="E62" s="462"/>
      <c r="F62" s="462"/>
      <c r="G62" s="462"/>
      <c r="H62" s="462"/>
      <c r="I62" s="463"/>
      <c r="J62" s="461" t="str">
        <f>IFERROR(IF(VLOOKUP(CL53,table_1[],MATCH("51N 時間標置",table_1[#Headers],0),FALSE)=0,"",VLOOKUP(CL53,table_1[],MATCH("51N 時間標置",table_1[#Headers],0),FALSE)),"")</f>
        <v/>
      </c>
      <c r="K62" s="462"/>
      <c r="L62" s="462"/>
      <c r="M62" s="462"/>
      <c r="N62" s="462"/>
      <c r="O62" s="463"/>
      <c r="P62" s="464" t="str">
        <f ca="1">IF(ISNUMBER(D62),D62+RAND()/40*1.1,"")</f>
        <v/>
      </c>
      <c r="Q62" s="464"/>
      <c r="R62" s="464"/>
      <c r="S62" s="464"/>
      <c r="T62" s="464"/>
      <c r="U62" s="464"/>
      <c r="V62" s="465" t="str">
        <f>IF(ISNUMBER(D62),CO71,"")</f>
        <v/>
      </c>
      <c r="W62" s="466"/>
      <c r="X62" s="466"/>
      <c r="Y62" s="466"/>
      <c r="Z62" s="467"/>
      <c r="AA62" s="143" t="str">
        <f t="shared" si="1"/>
        <v/>
      </c>
      <c r="AB62" s="468" t="str">
        <f>IF(ISNUMBER(D62),((V62-CI62)/CI62*100),"")</f>
        <v/>
      </c>
      <c r="AC62" s="469"/>
      <c r="AD62" s="469"/>
      <c r="AE62" s="466" t="str">
        <f>IF(ISNUMBER(D62),CO72,"")</f>
        <v/>
      </c>
      <c r="AF62" s="466"/>
      <c r="AG62" s="466"/>
      <c r="AH62" s="466"/>
      <c r="AI62" s="467"/>
      <c r="AJ62" s="143" t="str">
        <f t="shared" si="2"/>
        <v/>
      </c>
      <c r="AK62" s="468" t="str">
        <f>IF(ISNUMBER(D62),((AE62-CI63)/CI63*100),"")</f>
        <v/>
      </c>
      <c r="AL62" s="469"/>
      <c r="AM62" s="469"/>
      <c r="AN62" s="467" t="str">
        <f>IF(ISNUMBER(D62),CO73,"")</f>
        <v/>
      </c>
      <c r="AO62" s="474"/>
      <c r="AP62" s="474"/>
      <c r="AQ62" s="474"/>
      <c r="AR62" s="474"/>
      <c r="AS62" s="143" t="str">
        <f t="shared" si="3"/>
        <v/>
      </c>
      <c r="AT62" s="468" t="str">
        <f>IF(ISNUMBER(D62),((AN62-CI64)/CI64*100),"")</f>
        <v/>
      </c>
      <c r="AU62" s="469"/>
      <c r="AV62" s="488"/>
      <c r="AW62" s="467"/>
      <c r="AX62" s="474"/>
      <c r="AY62" s="474"/>
      <c r="AZ62" s="474"/>
      <c r="BA62" s="474"/>
      <c r="BB62" s="143"/>
      <c r="BC62" s="473"/>
      <c r="BD62" s="489"/>
      <c r="BE62" s="490"/>
      <c r="BF62" s="475" t="str">
        <f t="shared" si="4"/>
        <v/>
      </c>
      <c r="BG62" s="476"/>
      <c r="BH62" s="476"/>
      <c r="BI62" s="477"/>
      <c r="BJ62" s="478" t="str">
        <f>IFERROR(IF(VLOOKUP(CL53,table_1[],MATCH("50N 電流標置",table_1[#Headers],0),FALSE)=0,"",VLOOKUP(CL53,table_1[],MATCH("50N 電流標置",table_1[#Headers],0),FALSE)),"")</f>
        <v/>
      </c>
      <c r="BK62" s="447"/>
      <c r="BL62" s="447"/>
      <c r="BM62" s="447"/>
      <c r="BN62" s="447"/>
      <c r="BO62" s="479" t="str">
        <f>IF(ISNUMBER(BJ62),CO88,"")</f>
        <v/>
      </c>
      <c r="BP62" s="480"/>
      <c r="BQ62" s="480"/>
      <c r="BR62" s="480"/>
      <c r="BS62" s="481"/>
      <c r="BT62" s="482" t="str">
        <f t="shared" si="5"/>
        <v/>
      </c>
      <c r="BU62" s="483"/>
      <c r="BV62" s="483"/>
      <c r="BW62" s="483"/>
      <c r="BX62" s="483"/>
      <c r="BY62" s="484" t="str">
        <f>IF(ISNUMBER(BJ62),CO91,"")</f>
        <v/>
      </c>
      <c r="BZ62" s="485"/>
      <c r="CA62" s="485"/>
      <c r="CB62" s="485"/>
      <c r="CC62" s="486"/>
      <c r="CD62" s="10"/>
      <c r="CE62" s="10"/>
      <c r="CF62" s="10"/>
      <c r="CG62" s="10"/>
      <c r="CH62" s="172">
        <v>2</v>
      </c>
      <c r="CI62" s="192" t="b">
        <f>IF(CJ62="IEC NI",J62*(0.14/(2^0.02-1)),
IF(CJ62="IEC VI",J62*(13.5/(2^1-1)),
IF(CJ62="IEC EI",J62*(80/(2^2-1)),
IF(CJ62="IEC LI",J62*(120/(2^1-1)),
IF(CJ62="ANSI NI",J62*(0.0086/(2^0.02-1)+0.0185),
IF(CJ62="ANSI EI",J62*(28.2/(2^2-1)+0.1217),
IF(CJ62="ANSI MI",J62*(0.0515/(2^0.02-1)+0.114),
IF(CJ62="ANSI VI",J62*(19.61/(2^2-1)+0.491)))))))))</f>
        <v>0</v>
      </c>
      <c r="CJ62" s="163" t="str">
        <f>IFERROR(IF(VLOOKUP(CL53,table_1[],MATCH("備註",table_1[#Headers],0),FALSE)&lt;&gt;"",VLOOKUP(CL53,table_1[],MATCH("備註",table_1[#Headers],0),FALSE),VLOOKUP(CL53,table_1[],MATCH("使用曲線",table_1[#Headers],0),FALSE)),"")</f>
        <v/>
      </c>
      <c r="CK62" s="134"/>
      <c r="CL62" s="417"/>
      <c r="CM62" s="491"/>
      <c r="CN62" s="161" t="s">
        <v>336</v>
      </c>
      <c r="CO62" s="148"/>
      <c r="CQ62" s="416"/>
      <c r="CU62" s="472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U62" s="10"/>
    </row>
    <row r="63" spans="1:127" ht="17.7" customHeight="1">
      <c r="A63" s="459" t="str">
        <f>IF(ISNUMBER(D63),"SN","")</f>
        <v/>
      </c>
      <c r="B63" s="460"/>
      <c r="C63" s="460"/>
      <c r="D63" s="461" t="str">
        <f>IFERROR(IF(VLOOKUP(CL53,table_1[],MATCH("51N 電流標置",table_1[#Headers],0),FALSE)=0,"",VLOOKUP(CL53,table_1[],MATCH("51N 電流標置",table_1[#Headers],0),FALSE)),"")</f>
        <v/>
      </c>
      <c r="E63" s="462"/>
      <c r="F63" s="462"/>
      <c r="G63" s="462"/>
      <c r="H63" s="462"/>
      <c r="I63" s="463"/>
      <c r="J63" s="461" t="str">
        <f>IFERROR(IF(VLOOKUP(CL53,table_1[],MATCH("51N 時間標置",table_1[#Headers],0),FALSE)=0,"",VLOOKUP(CL53,table_1[],MATCH("51N 時間標置",table_1[#Headers],0),FALSE)),"")</f>
        <v/>
      </c>
      <c r="K63" s="462"/>
      <c r="L63" s="462"/>
      <c r="M63" s="462"/>
      <c r="N63" s="462"/>
      <c r="O63" s="463"/>
      <c r="P63" s="464" t="str">
        <f t="shared" ca="1" si="0"/>
        <v/>
      </c>
      <c r="Q63" s="464"/>
      <c r="R63" s="464"/>
      <c r="S63" s="464"/>
      <c r="T63" s="464"/>
      <c r="U63" s="464"/>
      <c r="V63" s="465" t="str">
        <f>IF(ISNUMBER(D63),CO74,"")</f>
        <v/>
      </c>
      <c r="W63" s="466"/>
      <c r="X63" s="466"/>
      <c r="Y63" s="466"/>
      <c r="Z63" s="467"/>
      <c r="AA63" s="143" t="str">
        <f t="shared" si="1"/>
        <v/>
      </c>
      <c r="AB63" s="473" t="str">
        <f>IF(ISNUMBER(D63),((V63-CI62)/CI62*100),"")</f>
        <v/>
      </c>
      <c r="AC63" s="473"/>
      <c r="AD63" s="468"/>
      <c r="AE63" s="466" t="str">
        <f>IF(ISNUMBER(D63),CO75,"")</f>
        <v/>
      </c>
      <c r="AF63" s="466"/>
      <c r="AG63" s="466"/>
      <c r="AH63" s="466"/>
      <c r="AI63" s="467"/>
      <c r="AJ63" s="143" t="str">
        <f t="shared" si="2"/>
        <v/>
      </c>
      <c r="AK63" s="468" t="str">
        <f>IF(ISNUMBER(D63),((AE63-CI63)/CI63*100),"")</f>
        <v/>
      </c>
      <c r="AL63" s="469"/>
      <c r="AM63" s="469"/>
      <c r="AN63" s="467" t="str">
        <f>IF(ISNUMBER(D63),CO76,"")</f>
        <v/>
      </c>
      <c r="AO63" s="474"/>
      <c r="AP63" s="474"/>
      <c r="AQ63" s="474"/>
      <c r="AR63" s="474"/>
      <c r="AS63" s="143" t="str">
        <f t="shared" si="3"/>
        <v/>
      </c>
      <c r="AT63" s="468" t="str">
        <f>IF(ISNUMBER(D63),((AN63-CI64)/CI64*100),"")</f>
        <v/>
      </c>
      <c r="AU63" s="469"/>
      <c r="AV63" s="488"/>
      <c r="AW63" s="467"/>
      <c r="AX63" s="474"/>
      <c r="AY63" s="474"/>
      <c r="AZ63" s="474"/>
      <c r="BA63" s="474"/>
      <c r="BB63" s="143"/>
      <c r="BC63" s="473"/>
      <c r="BD63" s="489"/>
      <c r="BE63" s="490"/>
      <c r="BF63" s="475" t="str">
        <f t="shared" si="4"/>
        <v/>
      </c>
      <c r="BG63" s="476"/>
      <c r="BH63" s="476"/>
      <c r="BI63" s="477"/>
      <c r="BJ63" s="478" t="str">
        <f>IFERROR(IF(VLOOKUP(CL53,table_1[],MATCH("50N 電流標置",table_1[#Headers],0),FALSE)=0,"",VLOOKUP(CL53,table_1[],MATCH("50N 電流標置",table_1[#Headers],0),FALSE)),"")</f>
        <v/>
      </c>
      <c r="BK63" s="447"/>
      <c r="BL63" s="447"/>
      <c r="BM63" s="447"/>
      <c r="BN63" s="447"/>
      <c r="BO63" s="479" t="str">
        <f t="shared" ref="BO63:BO64" si="8">IF(ISNUMBER(BJ63),CO89,"")</f>
        <v/>
      </c>
      <c r="BP63" s="480"/>
      <c r="BQ63" s="480"/>
      <c r="BR63" s="480"/>
      <c r="BS63" s="481"/>
      <c r="BT63" s="482" t="str">
        <f t="shared" si="5"/>
        <v/>
      </c>
      <c r="BU63" s="483"/>
      <c r="BV63" s="483"/>
      <c r="BW63" s="483"/>
      <c r="BX63" s="483"/>
      <c r="BY63" s="484" t="str">
        <f t="shared" ref="BY63:BY64" si="9">IF(ISNUMBER(BJ63),CO92,"")</f>
        <v/>
      </c>
      <c r="BZ63" s="485"/>
      <c r="CA63" s="485"/>
      <c r="CB63" s="485"/>
      <c r="CC63" s="486"/>
      <c r="CD63" s="10"/>
      <c r="CE63" s="10"/>
      <c r="CF63" s="10"/>
      <c r="CG63" s="10"/>
      <c r="CH63" s="171">
        <v>3</v>
      </c>
      <c r="CI63" s="192" t="b">
        <f>IF(CJ62="IEC NI",J62*(0.14/(3^0.02-1)),
IF(CJ62="IEC VI",J62*(13.5/(3^1-1)),
IF(CJ62="IEC EI",J62*(80/(3^2-1)),
IF(CJ62="IEC LI",J62*(120/(3^1-1)),
IF(CJ62="ANSI NI",J62*(0.0086/(3^0.02-1)+0.0185),
IF(CJ62="ANSI EI",J62*(28.2/(3^2-1)+0.1217),
IF(CJ62="ANSI MI",J62*(0.0515/(3^0.02-1)+0.114),
IF(CJ62="ANSI VI",J62*(19.61/(3^2-1)+0.491)))))))))</f>
        <v>0</v>
      </c>
      <c r="CJ63" s="163"/>
      <c r="CK63" s="134"/>
      <c r="CL63" s="417"/>
      <c r="CM63" s="417"/>
      <c r="CN63" s="161" t="s">
        <v>337</v>
      </c>
      <c r="CO63" s="148"/>
      <c r="CQ63" s="416"/>
      <c r="CU63" s="472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S63" s="7"/>
      <c r="DT63" s="7"/>
      <c r="DU63" s="7"/>
    </row>
    <row r="64" spans="1:127" ht="17.7" customHeight="1">
      <c r="A64" s="459" t="str">
        <f>IF(ISNUMBER(D64),"TN","")</f>
        <v/>
      </c>
      <c r="B64" s="460"/>
      <c r="C64" s="460"/>
      <c r="D64" s="461" t="str">
        <f>IFERROR(IF(VLOOKUP(CL53,table_1[],MATCH("51N 電流標置",table_1[#Headers],0),FALSE)=0,"",VLOOKUP(CL53,table_1[],MATCH("51N 電流標置",table_1[#Headers],0),FALSE)),"")</f>
        <v/>
      </c>
      <c r="E64" s="462"/>
      <c r="F64" s="462"/>
      <c r="G64" s="462"/>
      <c r="H64" s="462"/>
      <c r="I64" s="463"/>
      <c r="J64" s="461" t="str">
        <f>IFERROR(IF(VLOOKUP(CL53,table_1[],MATCH("51N 時間標置",table_1[#Headers],0),FALSE)=0,"",VLOOKUP(CL53,table_1[],MATCH("51N 時間標置",table_1[#Headers],0),FALSE)),"")</f>
        <v/>
      </c>
      <c r="K64" s="462"/>
      <c r="L64" s="462"/>
      <c r="M64" s="462"/>
      <c r="N64" s="462"/>
      <c r="O64" s="463"/>
      <c r="P64" s="464" t="str">
        <f t="shared" ca="1" si="0"/>
        <v/>
      </c>
      <c r="Q64" s="464"/>
      <c r="R64" s="464"/>
      <c r="S64" s="464"/>
      <c r="T64" s="464"/>
      <c r="U64" s="464"/>
      <c r="V64" s="465" t="str">
        <f>IF(ISNUMBER(D64),CO77,"")</f>
        <v/>
      </c>
      <c r="W64" s="466"/>
      <c r="X64" s="466"/>
      <c r="Y64" s="466"/>
      <c r="Z64" s="467"/>
      <c r="AA64" s="143" t="str">
        <f t="shared" si="1"/>
        <v/>
      </c>
      <c r="AB64" s="473" t="str">
        <f>IF(ISNUMBER(D64),((V64-CI62)/CI62*100),"")</f>
        <v/>
      </c>
      <c r="AC64" s="473"/>
      <c r="AD64" s="468"/>
      <c r="AE64" s="466" t="str">
        <f>IF(ISNUMBER(D64),CO78,"")</f>
        <v/>
      </c>
      <c r="AF64" s="466"/>
      <c r="AG64" s="466"/>
      <c r="AH64" s="466"/>
      <c r="AI64" s="467"/>
      <c r="AJ64" s="143" t="str">
        <f t="shared" si="2"/>
        <v/>
      </c>
      <c r="AK64" s="468" t="str">
        <f>IF(ISNUMBER(D64),((AE64-CI63)/CI63*100),"")</f>
        <v/>
      </c>
      <c r="AL64" s="469"/>
      <c r="AM64" s="469"/>
      <c r="AN64" s="495" t="str">
        <f>IF(ISNUMBER(D64),CO79,"")</f>
        <v/>
      </c>
      <c r="AO64" s="496"/>
      <c r="AP64" s="496"/>
      <c r="AQ64" s="496"/>
      <c r="AR64" s="496"/>
      <c r="AS64" s="143" t="str">
        <f t="shared" si="3"/>
        <v/>
      </c>
      <c r="AT64" s="468" t="str">
        <f>IF(ISNUMBER(D64),((AN64-CI64)/CI64*100),"")</f>
        <v/>
      </c>
      <c r="AU64" s="469"/>
      <c r="AV64" s="488"/>
      <c r="AW64" s="495"/>
      <c r="AX64" s="496"/>
      <c r="AY64" s="496"/>
      <c r="AZ64" s="496"/>
      <c r="BA64" s="496"/>
      <c r="BB64" s="145"/>
      <c r="BC64" s="497"/>
      <c r="BD64" s="498"/>
      <c r="BE64" s="499"/>
      <c r="BF64" s="500" t="str">
        <f t="shared" si="4"/>
        <v/>
      </c>
      <c r="BG64" s="501"/>
      <c r="BH64" s="501"/>
      <c r="BI64" s="502"/>
      <c r="BJ64" s="503" t="str">
        <f>IFERROR(IF(VLOOKUP(CL53,table_1[],MATCH("50N 電流標置",table_1[#Headers],0),FALSE)=0,"",VLOOKUP(CL53,table_1[],MATCH("50N 電流標置",table_1[#Headers],0),FALSE)),"")</f>
        <v/>
      </c>
      <c r="BK64" s="504"/>
      <c r="BL64" s="504"/>
      <c r="BM64" s="504"/>
      <c r="BN64" s="504"/>
      <c r="BO64" s="479" t="str">
        <f t="shared" si="8"/>
        <v/>
      </c>
      <c r="BP64" s="480"/>
      <c r="BQ64" s="480"/>
      <c r="BR64" s="480"/>
      <c r="BS64" s="481"/>
      <c r="BT64" s="492" t="str">
        <f t="shared" si="5"/>
        <v/>
      </c>
      <c r="BU64" s="493"/>
      <c r="BV64" s="493"/>
      <c r="BW64" s="493"/>
      <c r="BX64" s="493"/>
      <c r="BY64" s="484" t="str">
        <f t="shared" si="9"/>
        <v/>
      </c>
      <c r="BZ64" s="485"/>
      <c r="CA64" s="485"/>
      <c r="CB64" s="485"/>
      <c r="CC64" s="486"/>
      <c r="CD64" s="7"/>
      <c r="CE64" s="7"/>
      <c r="CF64" s="7"/>
      <c r="CG64" s="7"/>
      <c r="CH64" s="170">
        <v>5</v>
      </c>
      <c r="CI64" s="192" t="b">
        <f>IF(CJ62="IEC NI",J62*(0.14/(5^0.02-1)),
IF(CJ62="IEC VI",J62*(13.5/(5^1-1)),
IF(CJ62="IEC EI",J62*(80/(5^2-1)),
IF(CJ62="IEC LI",J62*(120/(5^1-1)),
IF(CJ62="ANSI NI",J62*(0.0086/(5^0.02-1)+0.0185),
IF(CJ62="ANSI EI",J62*(28.2/(5^2-1)+0.1217),
IF(CJ62="ANSI MI",J62*(0.0515/(5^0.02-1)+0.114),
IF(CJ62="ANSI VI",J62*(19.61/(5^2-1)+0.491)))))))))</f>
        <v>0</v>
      </c>
      <c r="CJ64" s="163"/>
      <c r="CK64" s="134"/>
      <c r="CL64" s="417"/>
      <c r="CM64" s="417"/>
      <c r="CN64" s="161" t="s">
        <v>338</v>
      </c>
      <c r="CO64" s="148"/>
      <c r="CQ64" s="416"/>
      <c r="CU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S64" s="10"/>
      <c r="DT64" s="10"/>
      <c r="DU64" s="10"/>
    </row>
    <row r="65" spans="1:142" ht="17.7" customHeight="1">
      <c r="A65" s="494" t="e">
        <f>"2.過流電驛(50/51)特性試驗(GROUP2)使用曲線 ："&amp;VLOOKUP(CL53,table_2[],MATCH("使用曲線",table_2[#Headers],0),FALSE)</f>
        <v>#N/A</v>
      </c>
      <c r="B65" s="494"/>
      <c r="C65" s="494"/>
      <c r="D65" s="494"/>
      <c r="E65" s="494"/>
      <c r="F65" s="494"/>
      <c r="G65" s="494"/>
      <c r="H65" s="494"/>
      <c r="I65" s="494"/>
      <c r="J65" s="494"/>
      <c r="K65" s="494"/>
      <c r="L65" s="494"/>
      <c r="M65" s="494"/>
      <c r="N65" s="494"/>
      <c r="O65" s="494"/>
      <c r="P65" s="494"/>
      <c r="Q65" s="494"/>
      <c r="R65" s="494"/>
      <c r="S65" s="494"/>
      <c r="T65" s="494"/>
      <c r="U65" s="494"/>
      <c r="V65" s="494"/>
      <c r="W65" s="494"/>
      <c r="X65" s="494"/>
      <c r="Y65" s="494"/>
      <c r="Z65" s="494"/>
      <c r="AA65" s="494"/>
      <c r="AB65" s="494"/>
      <c r="AC65" s="494"/>
      <c r="AD65" s="494"/>
      <c r="AE65" s="494"/>
      <c r="AF65" s="494"/>
      <c r="AG65" s="494"/>
      <c r="AH65" s="494"/>
      <c r="AI65" s="494"/>
      <c r="AJ65" s="494"/>
      <c r="AK65" s="494"/>
      <c r="AL65" s="494"/>
      <c r="AM65" s="494"/>
      <c r="AN65" s="494"/>
      <c r="AO65" s="494"/>
      <c r="AP65" s="494"/>
      <c r="AQ65" s="494"/>
      <c r="AR65" s="494"/>
      <c r="AS65" s="494"/>
      <c r="AT65" s="494"/>
      <c r="AU65" s="494"/>
      <c r="AV65" s="494"/>
      <c r="AW65" s="494"/>
      <c r="AX65" s="494"/>
      <c r="AY65" s="494"/>
      <c r="AZ65" s="494"/>
      <c r="BA65" s="494"/>
      <c r="BB65" s="494"/>
      <c r="BC65" s="494"/>
      <c r="BD65" s="494"/>
      <c r="BE65" s="494"/>
      <c r="BF65" s="494"/>
      <c r="BG65" s="494"/>
      <c r="BH65" s="494"/>
      <c r="BI65" s="494"/>
      <c r="BJ65" s="494"/>
      <c r="BK65" s="494"/>
      <c r="BL65" s="494"/>
      <c r="BM65" s="494"/>
      <c r="BN65" s="494"/>
      <c r="BO65" s="494"/>
      <c r="BP65" s="494"/>
      <c r="BQ65" s="494"/>
      <c r="BR65" s="494"/>
      <c r="BS65" s="494"/>
      <c r="BT65" s="494"/>
      <c r="BU65" s="494"/>
      <c r="BV65" s="494"/>
      <c r="BW65" s="494"/>
      <c r="BX65" s="494"/>
      <c r="BY65" s="494"/>
      <c r="BZ65" s="494"/>
      <c r="CA65" s="494"/>
      <c r="CB65" s="494"/>
      <c r="CC65" s="494"/>
      <c r="CD65" s="10"/>
      <c r="CE65" s="10"/>
      <c r="CF65" s="10"/>
      <c r="CG65" s="10"/>
      <c r="CH65" s="193"/>
      <c r="CI65" s="149"/>
      <c r="CJ65" s="189"/>
      <c r="CK65" s="134"/>
      <c r="CL65" s="417"/>
      <c r="CM65" s="491"/>
      <c r="CN65" s="161" t="s">
        <v>339</v>
      </c>
      <c r="CO65" s="148"/>
      <c r="CQ65" s="416"/>
      <c r="CU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U65" s="10"/>
      <c r="EB65" s="173"/>
      <c r="EC65" s="173"/>
      <c r="ED65" s="174"/>
      <c r="EG65" s="175"/>
    </row>
    <row r="66" spans="1:142" ht="17.7" customHeight="1">
      <c r="A66" s="428" t="s">
        <v>29</v>
      </c>
      <c r="B66" s="428"/>
      <c r="C66" s="428"/>
      <c r="D66" s="430" t="s">
        <v>30</v>
      </c>
      <c r="E66" s="431"/>
      <c r="F66" s="431"/>
      <c r="G66" s="431"/>
      <c r="H66" s="431"/>
      <c r="I66" s="432"/>
      <c r="J66" s="430" t="s">
        <v>31</v>
      </c>
      <c r="K66" s="431"/>
      <c r="L66" s="431"/>
      <c r="M66" s="431"/>
      <c r="N66" s="431"/>
      <c r="O66" s="432"/>
      <c r="P66" s="430" t="s">
        <v>32</v>
      </c>
      <c r="Q66" s="431"/>
      <c r="R66" s="431"/>
      <c r="S66" s="431"/>
      <c r="T66" s="431"/>
      <c r="U66" s="432"/>
      <c r="V66" s="433" t="s">
        <v>33</v>
      </c>
      <c r="W66" s="434"/>
      <c r="X66" s="434"/>
      <c r="Y66" s="434"/>
      <c r="Z66" s="434"/>
      <c r="AA66" s="434"/>
      <c r="AB66" s="434"/>
      <c r="AC66" s="434"/>
      <c r="AD66" s="434"/>
      <c r="AE66" s="434"/>
      <c r="AF66" s="434"/>
      <c r="AG66" s="434"/>
      <c r="AH66" s="434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2"/>
      <c r="BF66" s="435" t="s">
        <v>34</v>
      </c>
      <c r="BG66" s="436"/>
      <c r="BH66" s="436"/>
      <c r="BI66" s="437"/>
      <c r="BJ66" s="438" t="s">
        <v>35</v>
      </c>
      <c r="BK66" s="439"/>
      <c r="BL66" s="439"/>
      <c r="BM66" s="439"/>
      <c r="BN66" s="439"/>
      <c r="BO66" s="439"/>
      <c r="BP66" s="439"/>
      <c r="BQ66" s="439"/>
      <c r="BR66" s="439"/>
      <c r="BS66" s="439"/>
      <c r="BT66" s="439"/>
      <c r="BU66" s="439"/>
      <c r="BV66" s="439"/>
      <c r="BW66" s="439"/>
      <c r="BX66" s="439"/>
      <c r="BY66" s="439"/>
      <c r="BZ66" s="439"/>
      <c r="CA66" s="439"/>
      <c r="CB66" s="439"/>
      <c r="CC66" s="440"/>
      <c r="CD66" s="10"/>
      <c r="CE66" s="10"/>
      <c r="CF66" s="10"/>
      <c r="CG66" s="10"/>
      <c r="CH66" s="194"/>
      <c r="CI66" s="168"/>
      <c r="CJ66" s="167"/>
      <c r="CK66" s="134"/>
      <c r="CL66" s="417"/>
      <c r="CM66" s="417"/>
      <c r="CN66" s="161" t="s">
        <v>340</v>
      </c>
      <c r="CO66" s="148"/>
      <c r="CQ66" s="416"/>
      <c r="CU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U66" s="10"/>
      <c r="EB66" s="173"/>
      <c r="EC66" s="173"/>
      <c r="ED66" s="174"/>
      <c r="EG66" s="175"/>
    </row>
    <row r="67" spans="1:142" ht="17.7" customHeight="1">
      <c r="A67" s="429"/>
      <c r="B67" s="429"/>
      <c r="C67" s="429"/>
      <c r="D67" s="441" t="s">
        <v>36</v>
      </c>
      <c r="E67" s="442"/>
      <c r="F67" s="442"/>
      <c r="G67" s="442"/>
      <c r="H67" s="442"/>
      <c r="I67" s="443"/>
      <c r="J67" s="444" t="s">
        <v>37</v>
      </c>
      <c r="K67" s="445"/>
      <c r="L67" s="445"/>
      <c r="M67" s="445"/>
      <c r="N67" s="445"/>
      <c r="O67" s="443"/>
      <c r="P67" s="441" t="s">
        <v>36</v>
      </c>
      <c r="Q67" s="442"/>
      <c r="R67" s="442"/>
      <c r="S67" s="442"/>
      <c r="T67" s="442"/>
      <c r="U67" s="443"/>
      <c r="V67" s="470" t="s">
        <v>70</v>
      </c>
      <c r="W67" s="451"/>
      <c r="X67" s="451"/>
      <c r="Y67" s="451"/>
      <c r="Z67" s="451"/>
      <c r="AA67" s="451"/>
      <c r="AB67" s="451"/>
      <c r="AC67" s="451"/>
      <c r="AD67" s="451"/>
      <c r="AE67" s="450" t="s">
        <v>71</v>
      </c>
      <c r="AF67" s="451"/>
      <c r="AG67" s="451"/>
      <c r="AH67" s="451"/>
      <c r="AI67" s="451"/>
      <c r="AJ67" s="451"/>
      <c r="AK67" s="451"/>
      <c r="AL67" s="451"/>
      <c r="AM67" s="451"/>
      <c r="AN67" s="450" t="s">
        <v>72</v>
      </c>
      <c r="AO67" s="451"/>
      <c r="AP67" s="451"/>
      <c r="AQ67" s="451"/>
      <c r="AR67" s="451"/>
      <c r="AS67" s="451"/>
      <c r="AT67" s="451"/>
      <c r="AU67" s="451"/>
      <c r="AV67" s="452"/>
      <c r="AW67" s="453" t="s">
        <v>73</v>
      </c>
      <c r="AX67" s="454"/>
      <c r="AY67" s="454"/>
      <c r="AZ67" s="454"/>
      <c r="BA67" s="454"/>
      <c r="BB67" s="454"/>
      <c r="BC67" s="454"/>
      <c r="BD67" s="454"/>
      <c r="BE67" s="455"/>
      <c r="BF67" s="456" t="s">
        <v>38</v>
      </c>
      <c r="BG67" s="457"/>
      <c r="BH67" s="457"/>
      <c r="BI67" s="458"/>
      <c r="BJ67" s="446" t="s">
        <v>39</v>
      </c>
      <c r="BK67" s="447"/>
      <c r="BL67" s="447"/>
      <c r="BM67" s="447"/>
      <c r="BN67" s="447"/>
      <c r="BO67" s="448" t="s">
        <v>40</v>
      </c>
      <c r="BP67" s="447"/>
      <c r="BQ67" s="447"/>
      <c r="BR67" s="447"/>
      <c r="BS67" s="447"/>
      <c r="BT67" s="448" t="s">
        <v>41</v>
      </c>
      <c r="BU67" s="447"/>
      <c r="BV67" s="447"/>
      <c r="BW67" s="447"/>
      <c r="BX67" s="447"/>
      <c r="BY67" s="448" t="s">
        <v>42</v>
      </c>
      <c r="BZ67" s="447"/>
      <c r="CA67" s="447"/>
      <c r="CB67" s="447"/>
      <c r="CC67" s="449"/>
      <c r="CD67" s="10"/>
      <c r="CE67" s="10"/>
      <c r="CF67" s="10"/>
      <c r="CG67" s="10"/>
      <c r="CH67" s="195"/>
      <c r="CI67" s="147" t="s">
        <v>43</v>
      </c>
      <c r="CJ67" s="162" t="s">
        <v>308</v>
      </c>
      <c r="CK67" s="134"/>
      <c r="CL67" s="417"/>
      <c r="CM67" s="417"/>
      <c r="CN67" s="161" t="s">
        <v>341</v>
      </c>
      <c r="CO67" s="148"/>
      <c r="CQ67" s="491"/>
      <c r="CU67" s="471"/>
      <c r="CV67" s="166"/>
      <c r="CW67" s="166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U67" s="10"/>
      <c r="EB67" s="173"/>
      <c r="EC67" s="173"/>
      <c r="ED67" s="174"/>
      <c r="EG67" s="175"/>
      <c r="EH67" s="176"/>
    </row>
    <row r="68" spans="1:142" ht="17.7" customHeight="1">
      <c r="A68" s="459" t="str">
        <f>IF(ISNUMBER(D68),"RS","")</f>
        <v/>
      </c>
      <c r="B68" s="460"/>
      <c r="C68" s="460"/>
      <c r="D68" s="461" t="str">
        <f>IFERROR(IF(VLOOKUP(CL53,table_2[],MATCH("51 電流標置",table_2[#Headers],0),FALSE)=0,"",VLOOKUP(CL53,table_2[],MATCH("51 電流標置",table_2[#Headers],0),FALSE)),"")</f>
        <v/>
      </c>
      <c r="E68" s="462"/>
      <c r="F68" s="462"/>
      <c r="G68" s="462"/>
      <c r="H68" s="462"/>
      <c r="I68" s="505"/>
      <c r="J68" s="461" t="str">
        <f>IFERROR(IF(VLOOKUP(CL53,table_2[],MATCH("51 時間標置",table_2[#Headers],0),FALSE)=0,"",VLOOKUP(CL53,table_2[],MATCH("51 時間標置",table_2[#Headers],0),FALSE)),"")</f>
        <v/>
      </c>
      <c r="K68" s="462"/>
      <c r="L68" s="462"/>
      <c r="M68" s="462"/>
      <c r="N68" s="462"/>
      <c r="O68" s="505"/>
      <c r="P68" s="464" t="str">
        <f t="shared" ref="P68:P74" ca="1" si="10">IF(ISNUMBER(D68),D68+RAND()/40*1.1,"")</f>
        <v/>
      </c>
      <c r="Q68" s="464"/>
      <c r="R68" s="464"/>
      <c r="S68" s="464"/>
      <c r="T68" s="464"/>
      <c r="U68" s="464"/>
      <c r="V68" s="465" t="str">
        <f>IF(ISNUMBER(D68),CO95,"")</f>
        <v/>
      </c>
      <c r="W68" s="466"/>
      <c r="X68" s="466"/>
      <c r="Y68" s="466"/>
      <c r="Z68" s="467"/>
      <c r="AA68" s="143" t="str">
        <f t="shared" ref="AA68:AA74" si="11">IF(ISNUMBER(D68),"/","")</f>
        <v/>
      </c>
      <c r="AB68" s="468" t="str">
        <f>IF(ISNUMBER(D68),((V68-CI68)/CI68*100),"")</f>
        <v/>
      </c>
      <c r="AC68" s="469"/>
      <c r="AD68" s="469"/>
      <c r="AE68" s="466" t="str">
        <f>IF(ISNUMBER(D68),CO96,"")</f>
        <v/>
      </c>
      <c r="AF68" s="466"/>
      <c r="AG68" s="466"/>
      <c r="AH68" s="466"/>
      <c r="AI68" s="467"/>
      <c r="AJ68" s="143" t="str">
        <f t="shared" ref="AJ68:AJ74" si="12">IF(ISNUMBER(D68),"/","")</f>
        <v/>
      </c>
      <c r="AK68" s="468" t="str">
        <f>IF(ISNUMBER(D68),((AE68-CI69)/CI69*100),"")</f>
        <v/>
      </c>
      <c r="AL68" s="469"/>
      <c r="AM68" s="469"/>
      <c r="AN68" s="467" t="str">
        <f>IF(ISNUMBER(D68),CO97,"")</f>
        <v/>
      </c>
      <c r="AO68" s="474"/>
      <c r="AP68" s="474"/>
      <c r="AQ68" s="474"/>
      <c r="AR68" s="474"/>
      <c r="AS68" s="143" t="str">
        <f t="shared" ref="AS68:AS74" si="13">IF(ISNUMBER(D68),"/","")</f>
        <v/>
      </c>
      <c r="AT68" s="468" t="str">
        <f>IF(ISNUMBER(D68),((AN68-CI70)/CI70*100),"")</f>
        <v/>
      </c>
      <c r="AU68" s="469"/>
      <c r="AV68" s="488"/>
      <c r="AW68" s="467"/>
      <c r="AX68" s="474"/>
      <c r="AY68" s="474"/>
      <c r="AZ68" s="474"/>
      <c r="BA68" s="474"/>
      <c r="BB68" s="143"/>
      <c r="BC68" s="473"/>
      <c r="BD68" s="489"/>
      <c r="BE68" s="490"/>
      <c r="BF68" s="475" t="str">
        <f t="shared" ref="BF68:BF74" si="14">IF(ISNUMBER(D68),"正常","")</f>
        <v/>
      </c>
      <c r="BG68" s="476"/>
      <c r="BH68" s="476"/>
      <c r="BI68" s="477"/>
      <c r="BJ68" s="478" t="str">
        <f>IFERROR(IF(VLOOKUP(CL53,table_2[],MATCH("50 電流標置",table_2[#Headers],0),FALSE)=0,"",VLOOKUP(CL53,table_2[],MATCH("50 電流標置",table_2[#Headers],0),FALSE)),"")</f>
        <v/>
      </c>
      <c r="BK68" s="447"/>
      <c r="BL68" s="447"/>
      <c r="BM68" s="447"/>
      <c r="BN68" s="447"/>
      <c r="BO68" s="479" t="str">
        <f>IF(ISNUMBER(BJ68),CO116,"")</f>
        <v/>
      </c>
      <c r="BP68" s="480"/>
      <c r="BQ68" s="480"/>
      <c r="BR68" s="480"/>
      <c r="BS68" s="481"/>
      <c r="BT68" s="482" t="str">
        <f t="shared" ref="BT68:BT74" si="15">IF(ISNUMBER(BJ68),BJ68*1.1,"")</f>
        <v/>
      </c>
      <c r="BU68" s="483"/>
      <c r="BV68" s="483"/>
      <c r="BW68" s="483"/>
      <c r="BX68" s="483"/>
      <c r="BY68" s="484" t="str">
        <f>IF(ISNUMBER(BJ68),CO120,"")</f>
        <v/>
      </c>
      <c r="BZ68" s="485"/>
      <c r="CA68" s="485"/>
      <c r="CB68" s="485"/>
      <c r="CC68" s="486"/>
      <c r="CD68" s="10"/>
      <c r="CE68" s="10"/>
      <c r="CF68" s="10"/>
      <c r="CG68" s="10"/>
      <c r="CH68" s="171">
        <v>2</v>
      </c>
      <c r="CI68" s="192" t="b">
        <f>IF(CJ68="IEC NI",J68*(0.14/(2^0.02-1)),
IF(CJ68="IEC VI",J68*(13.5/(2^1-1)),
IF(CJ68="IEC EI",J68*(80/(2^2-1)),
IF(CJ68="IEC LI",J68*(120/(2^1-1)),
IF(CJ68="ANSI NI",J68*(0.0086/(2^0.02-1)+0.0185),
IF(CJ68="ANSI EI",J68*(28.2/(2^2-1)+0.1217),
IF(CJ68="ANSI MI",J68*(0.0515/(2^0.02-1)+0.114),
IF(CJ68="ANSI VI",J68*(19.61/(2^2-1)+0.491)))))))))</f>
        <v>0</v>
      </c>
      <c r="CJ68" s="163" t="str">
        <f>IFERROR(IF(VLOOKUP(CL53,table_2[],MATCH("使用曲線",table_2[#Headers],0),FALSE)=0,"",VLOOKUP(CL53,table_2[],MATCH("使用曲線",table_2[#Headers],0),FALSE)),"")</f>
        <v/>
      </c>
      <c r="CK68" s="134"/>
      <c r="CL68" s="417"/>
      <c r="CM68" s="491"/>
      <c r="CN68" s="161" t="s">
        <v>342</v>
      </c>
      <c r="CO68" s="148"/>
      <c r="CQ68" s="416"/>
      <c r="CU68" s="472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U68" s="10"/>
      <c r="EB68" s="173"/>
      <c r="EC68" s="173"/>
      <c r="ED68" s="174"/>
      <c r="EG68" s="175"/>
      <c r="EH68" s="176"/>
    </row>
    <row r="69" spans="1:142" ht="17.7" customHeight="1">
      <c r="A69" s="459" t="str">
        <f>IF(ISNUMBER(D69),"ST","")</f>
        <v/>
      </c>
      <c r="B69" s="460"/>
      <c r="C69" s="460"/>
      <c r="D69" s="461" t="str">
        <f>IFERROR(IF(VLOOKUP(CL53,table_2[],MATCH("51 電流標置",table_2[#Headers],0),FALSE)=0,"",VLOOKUP(CL53,table_2[],MATCH("51 電流標置",table_2[#Headers],0),FALSE)),"")</f>
        <v/>
      </c>
      <c r="E69" s="462"/>
      <c r="F69" s="462"/>
      <c r="G69" s="462"/>
      <c r="H69" s="462"/>
      <c r="I69" s="505"/>
      <c r="J69" s="461" t="str">
        <f>IFERROR(IF(VLOOKUP(CL53,table_2[],MATCH("51 時間標置",table_2[#Headers],0),FALSE)=0,"",VLOOKUP(CL53,table_2[],MATCH("51 時間標置",table_2[#Headers],0),FALSE)),"")</f>
        <v/>
      </c>
      <c r="K69" s="462"/>
      <c r="L69" s="462"/>
      <c r="M69" s="462"/>
      <c r="N69" s="462"/>
      <c r="O69" s="505"/>
      <c r="P69" s="464" t="str">
        <f t="shared" ca="1" si="10"/>
        <v/>
      </c>
      <c r="Q69" s="464"/>
      <c r="R69" s="464"/>
      <c r="S69" s="464"/>
      <c r="T69" s="464"/>
      <c r="U69" s="464"/>
      <c r="V69" s="465" t="str">
        <f>IF(ISNUMBER(D69),CO98,"")</f>
        <v/>
      </c>
      <c r="W69" s="466"/>
      <c r="X69" s="466"/>
      <c r="Y69" s="466"/>
      <c r="Z69" s="467"/>
      <c r="AA69" s="143" t="str">
        <f t="shared" si="11"/>
        <v/>
      </c>
      <c r="AB69" s="473" t="str">
        <f>IF(ISNUMBER(D69),((V69-CI68)/CI68*100),"")</f>
        <v/>
      </c>
      <c r="AC69" s="473"/>
      <c r="AD69" s="468"/>
      <c r="AE69" s="466" t="str">
        <f>IF(ISNUMBER(D69),CO99,"")</f>
        <v/>
      </c>
      <c r="AF69" s="466"/>
      <c r="AG69" s="466"/>
      <c r="AH69" s="466"/>
      <c r="AI69" s="467"/>
      <c r="AJ69" s="143" t="str">
        <f t="shared" si="12"/>
        <v/>
      </c>
      <c r="AK69" s="468" t="str">
        <f>IF(ISNUMBER(D69),((AE69-CI69)/CI69*100),"")</f>
        <v/>
      </c>
      <c r="AL69" s="469"/>
      <c r="AM69" s="469"/>
      <c r="AN69" s="467" t="str">
        <f>IF(ISNUMBER(D68),CO100,"")</f>
        <v/>
      </c>
      <c r="AO69" s="474"/>
      <c r="AP69" s="474"/>
      <c r="AQ69" s="474"/>
      <c r="AR69" s="474"/>
      <c r="AS69" s="143" t="str">
        <f t="shared" si="13"/>
        <v/>
      </c>
      <c r="AT69" s="468" t="str">
        <f>IF(ISNUMBER(D69),((AN69-CI70)/CI70*100),"")</f>
        <v/>
      </c>
      <c r="AU69" s="469"/>
      <c r="AV69" s="488"/>
      <c r="AW69" s="467"/>
      <c r="AX69" s="474"/>
      <c r="AY69" s="474"/>
      <c r="AZ69" s="474"/>
      <c r="BA69" s="474"/>
      <c r="BB69" s="143"/>
      <c r="BC69" s="473"/>
      <c r="BD69" s="489"/>
      <c r="BE69" s="490"/>
      <c r="BF69" s="475" t="str">
        <f t="shared" si="14"/>
        <v/>
      </c>
      <c r="BG69" s="476"/>
      <c r="BH69" s="476"/>
      <c r="BI69" s="477"/>
      <c r="BJ69" s="478" t="str">
        <f>IFERROR(IF(VLOOKUP(CL53,table_2[],MATCH("50 電流標置",table_2[#Headers],0),FALSE)=0,"",VLOOKUP(CL53,table_2[],MATCH("50 電流標置",table_2[#Headers],0),FALSE)),"")</f>
        <v/>
      </c>
      <c r="BK69" s="447"/>
      <c r="BL69" s="447"/>
      <c r="BM69" s="447"/>
      <c r="BN69" s="447"/>
      <c r="BO69" s="479" t="str">
        <f t="shared" ref="BO69:BO71" si="16">IF(ISNUMBER(BJ69),CO117,"")</f>
        <v/>
      </c>
      <c r="BP69" s="480"/>
      <c r="BQ69" s="480"/>
      <c r="BR69" s="480"/>
      <c r="BS69" s="481"/>
      <c r="BT69" s="482" t="str">
        <f t="shared" si="15"/>
        <v/>
      </c>
      <c r="BU69" s="483"/>
      <c r="BV69" s="483"/>
      <c r="BW69" s="483"/>
      <c r="BX69" s="483"/>
      <c r="BY69" s="484" t="str">
        <f t="shared" ref="BY69:BY70" si="17">IF(ISNUMBER(BJ69),CO121,"")</f>
        <v/>
      </c>
      <c r="BZ69" s="485"/>
      <c r="CA69" s="485"/>
      <c r="CB69" s="485"/>
      <c r="CC69" s="486"/>
      <c r="CD69" s="10"/>
      <c r="CE69" s="10"/>
      <c r="CF69" s="10"/>
      <c r="CG69" s="10"/>
      <c r="CH69" s="171">
        <v>3</v>
      </c>
      <c r="CI69" s="192" t="b">
        <f>IF(CJ68="IEC NI",J68*(0.14/(3^0.02-1)),
IF(CJ68="IEC VI",J68*(13.5/(3^1-1)),
IF(CJ68="IEC EI",J68*(80/(3^2-1)),
IF(CJ68="IEC LI",J68*(120/(3^1-1)),
IF(CJ68="ANSI NI",J68*(0.0086/(3^0.02-1)+0.0185),
IF(CJ68="ANSI EI",J68*(28.2/(3^2-1)+0.1217),
IF(CJ68="ANSI MI",J68*(0.0515/(3^0.02-1)+0.114),
IF(CJ68="ANSI VI",J68*(19.61/(3^2-1)+0.491)))))))))</f>
        <v>0</v>
      </c>
      <c r="CJ69" s="163"/>
      <c r="CK69" s="134"/>
      <c r="CL69" s="417"/>
      <c r="CM69" s="417"/>
      <c r="CN69" s="161" t="s">
        <v>343</v>
      </c>
      <c r="CO69" s="148"/>
      <c r="CQ69" s="416"/>
      <c r="CU69" s="472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U69" s="10"/>
      <c r="EF69" s="173"/>
      <c r="EG69" s="173"/>
      <c r="EH69" s="174"/>
      <c r="EK69" s="175"/>
      <c r="EL69" s="176"/>
    </row>
    <row r="70" spans="1:142" ht="17.7" customHeight="1">
      <c r="A70" s="459" t="str">
        <f>IF(ISNUMBER(D70),"TR","")</f>
        <v/>
      </c>
      <c r="B70" s="460"/>
      <c r="C70" s="460"/>
      <c r="D70" s="461" t="str">
        <f>IFERROR(IF(VLOOKUP(CL53,table_2[],MATCH("51 電流標置",table_2[#Headers],0),FALSE)=0,"",VLOOKUP(CL53,table_2[],MATCH("51 電流標置",table_2[#Headers],0),FALSE)),"")</f>
        <v/>
      </c>
      <c r="E70" s="462"/>
      <c r="F70" s="462"/>
      <c r="G70" s="462"/>
      <c r="H70" s="462"/>
      <c r="I70" s="505"/>
      <c r="J70" s="461" t="str">
        <f>IFERROR(IF(VLOOKUP(CL53,table_2[],MATCH("51 時間標置",table_2[#Headers],0),FALSE)=0,"",VLOOKUP(CL53,table_2[],MATCH("51 時間標置",table_2[#Headers],0),FALSE)),"")</f>
        <v/>
      </c>
      <c r="K70" s="462"/>
      <c r="L70" s="462"/>
      <c r="M70" s="462"/>
      <c r="N70" s="462"/>
      <c r="O70" s="505"/>
      <c r="P70" s="464" t="str">
        <f t="shared" ca="1" si="10"/>
        <v/>
      </c>
      <c r="Q70" s="464"/>
      <c r="R70" s="464"/>
      <c r="S70" s="464"/>
      <c r="T70" s="464"/>
      <c r="U70" s="464"/>
      <c r="V70" s="465" t="str">
        <f>IF(ISNUMBER(D70),CO101,"")</f>
        <v/>
      </c>
      <c r="W70" s="466"/>
      <c r="X70" s="466"/>
      <c r="Y70" s="466"/>
      <c r="Z70" s="467"/>
      <c r="AA70" s="143" t="str">
        <f t="shared" si="11"/>
        <v/>
      </c>
      <c r="AB70" s="473" t="str">
        <f>IF(ISNUMBER(D70),((V70-CI68)/CI68*100),"")</f>
        <v/>
      </c>
      <c r="AC70" s="473"/>
      <c r="AD70" s="468"/>
      <c r="AE70" s="466" t="str">
        <f>IF(ISNUMBER(D70),CO102,"")</f>
        <v/>
      </c>
      <c r="AF70" s="466"/>
      <c r="AG70" s="466"/>
      <c r="AH70" s="466"/>
      <c r="AI70" s="467"/>
      <c r="AJ70" s="143" t="str">
        <f t="shared" si="12"/>
        <v/>
      </c>
      <c r="AK70" s="468" t="str">
        <f>IF(ISNUMBER(D70),((AE70-CI69)/CI69*100),"")</f>
        <v/>
      </c>
      <c r="AL70" s="469"/>
      <c r="AM70" s="469"/>
      <c r="AN70" s="467" t="str">
        <f>IF(ISNUMBER(D70),CO103,"")</f>
        <v/>
      </c>
      <c r="AO70" s="474"/>
      <c r="AP70" s="474"/>
      <c r="AQ70" s="474"/>
      <c r="AR70" s="474"/>
      <c r="AS70" s="143" t="str">
        <f t="shared" si="13"/>
        <v/>
      </c>
      <c r="AT70" s="468" t="str">
        <f>IF(ISNUMBER(D70),((AN70-CI70)/CI70*100),"")</f>
        <v/>
      </c>
      <c r="AU70" s="469"/>
      <c r="AV70" s="488"/>
      <c r="AW70" s="467"/>
      <c r="AX70" s="474"/>
      <c r="AY70" s="474"/>
      <c r="AZ70" s="474"/>
      <c r="BA70" s="474"/>
      <c r="BB70" s="143"/>
      <c r="BC70" s="473"/>
      <c r="BD70" s="489"/>
      <c r="BE70" s="490"/>
      <c r="BF70" s="475" t="str">
        <f t="shared" si="14"/>
        <v/>
      </c>
      <c r="BG70" s="476"/>
      <c r="BH70" s="476"/>
      <c r="BI70" s="477"/>
      <c r="BJ70" s="478" t="str">
        <f>IFERROR(IF(VLOOKUP(CL53,table_2[],MATCH("50 電流標置",table_2[#Headers],0),FALSE)=0,"",VLOOKUP(CL53,table_2[],MATCH("50 電流標置",table_2[#Headers],0),FALSE)),"")</f>
        <v/>
      </c>
      <c r="BK70" s="447"/>
      <c r="BL70" s="447"/>
      <c r="BM70" s="447"/>
      <c r="BN70" s="447"/>
      <c r="BO70" s="479" t="str">
        <f t="shared" si="16"/>
        <v/>
      </c>
      <c r="BP70" s="480"/>
      <c r="BQ70" s="480"/>
      <c r="BR70" s="480"/>
      <c r="BS70" s="481"/>
      <c r="BT70" s="482" t="str">
        <f t="shared" si="15"/>
        <v/>
      </c>
      <c r="BU70" s="483"/>
      <c r="BV70" s="483"/>
      <c r="BW70" s="483"/>
      <c r="BX70" s="483"/>
      <c r="BY70" s="484" t="str">
        <f t="shared" si="17"/>
        <v/>
      </c>
      <c r="BZ70" s="485"/>
      <c r="CA70" s="485"/>
      <c r="CB70" s="485"/>
      <c r="CC70" s="486"/>
      <c r="CD70" s="10"/>
      <c r="CE70" s="10"/>
      <c r="CF70" s="10"/>
      <c r="CG70" s="10"/>
      <c r="CH70" s="171">
        <v>5</v>
      </c>
      <c r="CI70" s="192" t="b">
        <f>IF(CJ68="IEC NI",J68*(0.14/(5^0.02-1)),
IF(CJ68="IEC VI",J68*(13.5/(5^1-1)),
IF(CJ68="IEC EI",J68*(80/(5^2-1)),
IF(CJ68="IEC LI",J68*(120/(5^1-1)),
IF(CJ68="ANSI NI",J68*(0.0086/(5^0.02-1)+0.0185),
IF(CJ68="ANSI EI",J68*(28.2/(5^2-1)+0.1217),
IF(CJ68="ANSI MI",J68*(0.0515/(5^0.02-1)+0.114),
IF(CJ68="ANSI VI",J68*(19.61/(5^2-1)+0.491)))))))))</f>
        <v>0</v>
      </c>
      <c r="CJ70" s="163"/>
      <c r="CK70" s="134"/>
      <c r="CL70" s="417"/>
      <c r="CM70" s="417"/>
      <c r="CN70" s="161" t="s">
        <v>344</v>
      </c>
      <c r="CO70" s="148"/>
      <c r="CQ70" s="416"/>
      <c r="CU70" s="472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U70" s="10"/>
      <c r="EF70" s="173"/>
      <c r="EG70" s="173"/>
      <c r="EH70" s="174"/>
      <c r="EK70" s="175"/>
    </row>
    <row r="71" spans="1:142" ht="17.7" customHeight="1">
      <c r="A71" s="459" t="str">
        <f>IF(ISNUMBER(D71),"3Φ","")</f>
        <v/>
      </c>
      <c r="B71" s="460"/>
      <c r="C71" s="460"/>
      <c r="D71" s="461" t="str">
        <f>IFERROR(IF(VLOOKUP(CL53,table_2[],MATCH("51 電流標置",table_2[#Headers],0),FALSE)=0,"",VLOOKUP(CL53,table_2[],MATCH("51 電流標置",table_2[#Headers],0),FALSE)),"")</f>
        <v/>
      </c>
      <c r="E71" s="462"/>
      <c r="F71" s="462"/>
      <c r="G71" s="462"/>
      <c r="H71" s="462"/>
      <c r="I71" s="463"/>
      <c r="J71" s="461" t="str">
        <f>IFERROR(IF(VLOOKUP(CL53,table_2[],MATCH("51 時間標置",table_2[#Headers],0),FALSE)=0,"",VLOOKUP(CL53,table_2[],MATCH("51 時間標置",table_2[#Headers],0),FALSE)),"")</f>
        <v/>
      </c>
      <c r="K71" s="462"/>
      <c r="L71" s="462"/>
      <c r="M71" s="462"/>
      <c r="N71" s="462"/>
      <c r="O71" s="463"/>
      <c r="P71" s="464" t="str">
        <f ca="1">IF(ISNUMBER(D70),D70+RAND()/40*1.1,"")</f>
        <v/>
      </c>
      <c r="Q71" s="464"/>
      <c r="R71" s="464"/>
      <c r="S71" s="464"/>
      <c r="T71" s="464"/>
      <c r="U71" s="464"/>
      <c r="V71" s="465" t="str">
        <f>IF(ISNUMBER(D71),CO104,"")</f>
        <v/>
      </c>
      <c r="W71" s="466"/>
      <c r="X71" s="466"/>
      <c r="Y71" s="466"/>
      <c r="Z71" s="467"/>
      <c r="AA71" s="143" t="str">
        <f t="shared" si="11"/>
        <v/>
      </c>
      <c r="AB71" s="473" t="str">
        <f>IF(ISNUMBER(D71),((V71-CI68)/CI68*100),"")</f>
        <v/>
      </c>
      <c r="AC71" s="473"/>
      <c r="AD71" s="468"/>
      <c r="AE71" s="466" t="str">
        <f>IF(ISNUMBER(D71),CO105,"")</f>
        <v/>
      </c>
      <c r="AF71" s="466"/>
      <c r="AG71" s="466"/>
      <c r="AH71" s="466"/>
      <c r="AI71" s="467"/>
      <c r="AJ71" s="143" t="str">
        <f t="shared" si="12"/>
        <v/>
      </c>
      <c r="AK71" s="468" t="str">
        <f>IF(ISNUMBER(D71),((AE71-CI69)/CI69*100),"")</f>
        <v/>
      </c>
      <c r="AL71" s="469"/>
      <c r="AM71" s="469"/>
      <c r="AN71" s="467" t="str">
        <f>IF(ISNUMBER(D71),CO106,"")</f>
        <v/>
      </c>
      <c r="AO71" s="474"/>
      <c r="AP71" s="474"/>
      <c r="AQ71" s="474"/>
      <c r="AR71" s="474"/>
      <c r="AS71" s="143" t="str">
        <f t="shared" si="13"/>
        <v/>
      </c>
      <c r="AT71" s="468" t="str">
        <f>IF(ISNUMBER(D71),((AN71-CI70)/CI70*100),"")</f>
        <v/>
      </c>
      <c r="AU71" s="469"/>
      <c r="AV71" s="488"/>
      <c r="AW71" s="467"/>
      <c r="AX71" s="474"/>
      <c r="AY71" s="474"/>
      <c r="AZ71" s="474"/>
      <c r="BA71" s="474"/>
      <c r="BB71" s="143"/>
      <c r="BC71" s="473"/>
      <c r="BD71" s="489"/>
      <c r="BE71" s="490"/>
      <c r="BF71" s="475" t="str">
        <f t="shared" si="14"/>
        <v/>
      </c>
      <c r="BG71" s="476"/>
      <c r="BH71" s="476"/>
      <c r="BI71" s="477"/>
      <c r="BJ71" s="478" t="str">
        <f>IFERROR(IF(VLOOKUP(CL53,table_2[],MATCH("50 電流標置",table_2[#Headers],0),FALSE)=0,"",VLOOKUP(CL53,table_2[],MATCH("50 電流標置",table_2[#Headers],0),FALSE)),"")</f>
        <v/>
      </c>
      <c r="BK71" s="447"/>
      <c r="BL71" s="447"/>
      <c r="BM71" s="447"/>
      <c r="BN71" s="447"/>
      <c r="BO71" s="479" t="str">
        <f t="shared" si="16"/>
        <v/>
      </c>
      <c r="BP71" s="480"/>
      <c r="BQ71" s="480"/>
      <c r="BR71" s="480"/>
      <c r="BS71" s="481"/>
      <c r="BT71" s="482" t="str">
        <f t="shared" si="15"/>
        <v/>
      </c>
      <c r="BU71" s="483"/>
      <c r="BV71" s="483"/>
      <c r="BW71" s="483"/>
      <c r="BX71" s="483"/>
      <c r="BY71" s="484" t="str">
        <f t="shared" ref="BY71" si="18">IF(ISNUMBER(BJ71),CO123,"")</f>
        <v/>
      </c>
      <c r="BZ71" s="485"/>
      <c r="CA71" s="485"/>
      <c r="CB71" s="485"/>
      <c r="CC71" s="486"/>
      <c r="CD71" s="10"/>
      <c r="CE71" s="10"/>
      <c r="CF71" s="10"/>
      <c r="CG71" s="10"/>
      <c r="CH71" s="172">
        <v>2</v>
      </c>
      <c r="CI71" s="192" t="b">
        <f>IF(CJ71="IEC NI",J72*(0.14/(2^0.02-1)),
IF(CJ71="IEC VI",J72*(13.5/(2^1-1)),
IF(CJ71="IEC EI",J72*(80/(2^2-1)),
IF(CJ71="IEC LI",J72*(120/(2^1-1)),
IF(CJ71="ANSI NI",J72*(0.0086/(2^0.02-1)+0.0185),
IF(CJ71="ANSI EI",J72*(28.2/(2^2-1)+0.1217),
IF(CJ71="ANSI MI",J72*(0.0515/(2^0.02-1)+0.114),
IF(CJ71="ANSI VI",J72*(19.61/(2^2-1)+0.491)))))))))</f>
        <v>0</v>
      </c>
      <c r="CJ71" s="163" t="str">
        <f>IFERROR(IF(VLOOKUP(CL53,table_2[],MATCH("備註",table_2[#Headers],0),FALSE)&lt;&gt;"",VLOOKUP(CL53,table_2[],MATCH("備註",table_2[#Headers],0),FALSE),VLOOKUP(CL53,table_2[],MATCH("使用曲線",table_2[#Headers],0),FALSE)),"")</f>
        <v/>
      </c>
      <c r="CK71" s="134"/>
      <c r="CL71" s="491"/>
      <c r="CM71" s="491"/>
      <c r="CN71" s="161" t="s">
        <v>345</v>
      </c>
      <c r="CO71" s="148"/>
      <c r="CP71" s="7"/>
      <c r="CQ71" s="416"/>
      <c r="CU71" s="472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Q71" s="10"/>
      <c r="EB71" s="173"/>
      <c r="EC71" s="173"/>
      <c r="ED71" s="174"/>
      <c r="EG71" s="175"/>
    </row>
    <row r="72" spans="1:142" ht="17.7" customHeight="1">
      <c r="A72" s="459" t="str">
        <f>IF(ISNUMBER(D72),"RN","")</f>
        <v/>
      </c>
      <c r="B72" s="460"/>
      <c r="C72" s="460"/>
      <c r="D72" s="461" t="str">
        <f>IFERROR(IF(VLOOKUP(CL53,table_2[],MATCH("51N 電流標置",table_2[#Headers],0),FALSE)=0,"",VLOOKUP(CL53,table_2[],MATCH("51N 電流標置",table_2[#Headers],0),FALSE)),"")</f>
        <v/>
      </c>
      <c r="E72" s="462"/>
      <c r="F72" s="462"/>
      <c r="G72" s="462"/>
      <c r="H72" s="462"/>
      <c r="I72" s="505"/>
      <c r="J72" s="461" t="str">
        <f>IFERROR(IF(VLOOKUP(CL53,table_2[],MATCH("51N 時間標置",table_2[#Headers],0),FALSE)=0,"",VLOOKUP(CL53,table_2[],MATCH("51N 時間標置",table_2[#Headers],0),FALSE)),"")</f>
        <v/>
      </c>
      <c r="K72" s="462"/>
      <c r="L72" s="462"/>
      <c r="M72" s="462"/>
      <c r="N72" s="462"/>
      <c r="O72" s="505"/>
      <c r="P72" s="464" t="str">
        <f t="shared" ca="1" si="10"/>
        <v/>
      </c>
      <c r="Q72" s="464"/>
      <c r="R72" s="464"/>
      <c r="S72" s="464"/>
      <c r="T72" s="464"/>
      <c r="U72" s="464"/>
      <c r="V72" s="465" t="str">
        <f>IF(ISNUMBER(D72),CO107,"")</f>
        <v/>
      </c>
      <c r="W72" s="466"/>
      <c r="X72" s="466"/>
      <c r="Y72" s="466"/>
      <c r="Z72" s="467"/>
      <c r="AA72" s="143" t="str">
        <f t="shared" si="11"/>
        <v/>
      </c>
      <c r="AB72" s="468" t="str">
        <f>IF(ISNUMBER(D72),((V72-CI71)/CI71*100),"")</f>
        <v/>
      </c>
      <c r="AC72" s="469"/>
      <c r="AD72" s="469"/>
      <c r="AE72" s="466" t="str">
        <f>IF(ISNUMBER(D72),CO108,"")</f>
        <v/>
      </c>
      <c r="AF72" s="466"/>
      <c r="AG72" s="466"/>
      <c r="AH72" s="466"/>
      <c r="AI72" s="467"/>
      <c r="AJ72" s="143" t="str">
        <f t="shared" si="12"/>
        <v/>
      </c>
      <c r="AK72" s="468" t="str">
        <f>IF(ISNUMBER(D72),((AE72-CI72)/CI72*100),"")</f>
        <v/>
      </c>
      <c r="AL72" s="469"/>
      <c r="AM72" s="469"/>
      <c r="AN72" s="467" t="str">
        <f>IF(ISNUMBER(D72),CO109,"")</f>
        <v/>
      </c>
      <c r="AO72" s="474"/>
      <c r="AP72" s="474"/>
      <c r="AQ72" s="474"/>
      <c r="AR72" s="474"/>
      <c r="AS72" s="143" t="str">
        <f t="shared" si="13"/>
        <v/>
      </c>
      <c r="AT72" s="468" t="str">
        <f>IF(ISNUMBER(D72),((AN72-CI73)/CI73*100),"")</f>
        <v/>
      </c>
      <c r="AU72" s="469"/>
      <c r="AV72" s="488"/>
      <c r="AW72" s="467"/>
      <c r="AX72" s="474"/>
      <c r="AY72" s="474"/>
      <c r="AZ72" s="474"/>
      <c r="BA72" s="474"/>
      <c r="BB72" s="143"/>
      <c r="BC72" s="473"/>
      <c r="BD72" s="489"/>
      <c r="BE72" s="490"/>
      <c r="BF72" s="475" t="str">
        <f t="shared" si="14"/>
        <v/>
      </c>
      <c r="BG72" s="476"/>
      <c r="BH72" s="476"/>
      <c r="BI72" s="477"/>
      <c r="BJ72" s="478" t="str">
        <f>IFERROR(IF(VLOOKUP(CL53,table_2[],MATCH("50N 電流標置",table_2[#Headers],0),FALSE)=0,"",VLOOKUP(CL53,table_2[],MATCH("50N 電流標置",table_2[#Headers],0),FALSE)),"")</f>
        <v/>
      </c>
      <c r="BK72" s="447"/>
      <c r="BL72" s="447"/>
      <c r="BM72" s="447"/>
      <c r="BN72" s="447"/>
      <c r="BO72" s="479" t="str">
        <f>IF(ISNUMBER(BJ72),CO124,"")</f>
        <v/>
      </c>
      <c r="BP72" s="480"/>
      <c r="BQ72" s="480"/>
      <c r="BR72" s="480"/>
      <c r="BS72" s="481"/>
      <c r="BT72" s="482" t="str">
        <f t="shared" si="15"/>
        <v/>
      </c>
      <c r="BU72" s="483"/>
      <c r="BV72" s="483"/>
      <c r="BW72" s="483"/>
      <c r="BX72" s="483"/>
      <c r="BY72" s="484" t="str">
        <f>IF(ISNUMBER(BJ72),CO127,"")</f>
        <v/>
      </c>
      <c r="BZ72" s="485"/>
      <c r="CA72" s="485"/>
      <c r="CB72" s="485"/>
      <c r="CC72" s="486"/>
      <c r="CD72" s="10"/>
      <c r="CE72" s="10"/>
      <c r="CF72" s="10"/>
      <c r="CG72" s="10"/>
      <c r="CH72" s="171">
        <v>3</v>
      </c>
      <c r="CI72" s="192" t="b">
        <f>IF(CJ71="IEC NI",J72*(0.14/(3^0.02-1)),
IF(CJ71="IEC VI",J72*(13.5/(3^1-1)),
IF(CJ71="IEC EI",J72*(80/(3^2-1)),
IF(CJ71="IEC LI",J72*(120/(3^1-1)),
IF(CJ71="ANSI NI",J72*(0.0086/(3^0.02-1)+0.0185),
IF(CJ71="ANSI EI",J72*(28.2/(3^2-1)+0.1217),
IF(CJ71="ANSI MI",J72*(0.0515/(3^0.02-1)+0.114),
IF(CJ71="ANSI VI",J72*(19.61/(3^2-1)+0.491)))))))))</f>
        <v>0</v>
      </c>
      <c r="CJ72" s="163"/>
      <c r="CK72" s="134"/>
      <c r="CL72" s="417"/>
      <c r="CM72" s="417"/>
      <c r="CN72" s="161" t="s">
        <v>346</v>
      </c>
      <c r="CO72" s="148"/>
      <c r="CP72" s="7"/>
      <c r="CQ72" s="416"/>
      <c r="CU72" s="472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Q72" s="7"/>
      <c r="DX72" s="131"/>
      <c r="DY72" s="131"/>
      <c r="EB72" s="173"/>
      <c r="EC72" s="173"/>
      <c r="ED72" s="174"/>
      <c r="EG72" s="175"/>
      <c r="EH72" s="8"/>
    </row>
    <row r="73" spans="1:142" ht="17.7" customHeight="1">
      <c r="A73" s="459" t="str">
        <f>IF(ISNUMBER(D73),"SN","")</f>
        <v/>
      </c>
      <c r="B73" s="460"/>
      <c r="C73" s="460"/>
      <c r="D73" s="461" t="str">
        <f>IFERROR(IF(VLOOKUP(CL53,table_2[],MATCH("51N 電流標置",table_2[#Headers],0),FALSE)=0,"",VLOOKUP(CL53,table_2[],MATCH("51N 電流標置",table_2[#Headers],0),FALSE)),"")</f>
        <v/>
      </c>
      <c r="E73" s="462"/>
      <c r="F73" s="462"/>
      <c r="G73" s="462"/>
      <c r="H73" s="462"/>
      <c r="I73" s="505"/>
      <c r="J73" s="461" t="str">
        <f>IFERROR(IF(VLOOKUP(CL53,table_2[],MATCH("51N 時間標置",table_2[#Headers],0),FALSE)=0,"",VLOOKUP(CL53,table_2[],MATCH("51N 時間標置",table_2[#Headers],0),FALSE)),"")</f>
        <v/>
      </c>
      <c r="K73" s="462"/>
      <c r="L73" s="462"/>
      <c r="M73" s="462"/>
      <c r="N73" s="462"/>
      <c r="O73" s="505"/>
      <c r="P73" s="464" t="str">
        <f t="shared" ca="1" si="10"/>
        <v/>
      </c>
      <c r="Q73" s="464"/>
      <c r="R73" s="464"/>
      <c r="S73" s="464"/>
      <c r="T73" s="464"/>
      <c r="U73" s="464"/>
      <c r="V73" s="465" t="str">
        <f>IF(ISNUMBER(D73),CO110,"")</f>
        <v/>
      </c>
      <c r="W73" s="466"/>
      <c r="X73" s="466"/>
      <c r="Y73" s="466"/>
      <c r="Z73" s="467"/>
      <c r="AA73" s="143" t="str">
        <f t="shared" si="11"/>
        <v/>
      </c>
      <c r="AB73" s="473" t="str">
        <f>IF(ISNUMBER(D73),((V73-CI71)/CI71*100),"")</f>
        <v/>
      </c>
      <c r="AC73" s="473"/>
      <c r="AD73" s="468"/>
      <c r="AE73" s="466" t="str">
        <f>IF(ISNUMBER(D73),CO111,"")</f>
        <v/>
      </c>
      <c r="AF73" s="466"/>
      <c r="AG73" s="466"/>
      <c r="AH73" s="466"/>
      <c r="AI73" s="467"/>
      <c r="AJ73" s="143" t="str">
        <f t="shared" si="12"/>
        <v/>
      </c>
      <c r="AK73" s="468" t="str">
        <f>IF(ISNUMBER(D73),((AE73-CI72)/CI72*100),"")</f>
        <v/>
      </c>
      <c r="AL73" s="469"/>
      <c r="AM73" s="469"/>
      <c r="AN73" s="467" t="str">
        <f>IF(ISNUMBER(D73),CO112,"")</f>
        <v/>
      </c>
      <c r="AO73" s="474"/>
      <c r="AP73" s="474"/>
      <c r="AQ73" s="474"/>
      <c r="AR73" s="474"/>
      <c r="AS73" s="143" t="str">
        <f t="shared" si="13"/>
        <v/>
      </c>
      <c r="AT73" s="468" t="str">
        <f>IF(ISNUMBER(D73),((AN73-CI73)/CI73*100),"")</f>
        <v/>
      </c>
      <c r="AU73" s="469"/>
      <c r="AV73" s="488"/>
      <c r="AW73" s="467"/>
      <c r="AX73" s="474"/>
      <c r="AY73" s="474"/>
      <c r="AZ73" s="474"/>
      <c r="BA73" s="474"/>
      <c r="BB73" s="143"/>
      <c r="BC73" s="473"/>
      <c r="BD73" s="489"/>
      <c r="BE73" s="490"/>
      <c r="BF73" s="475" t="str">
        <f t="shared" si="14"/>
        <v/>
      </c>
      <c r="BG73" s="476"/>
      <c r="BH73" s="476"/>
      <c r="BI73" s="477"/>
      <c r="BJ73" s="478" t="str">
        <f>IFERROR(IF(VLOOKUP(CL53,table_2[],MATCH("50N 電流標置",table_2[#Headers],0),FALSE)=0,"",VLOOKUP(CL53,table_2[],MATCH("50N 電流標置",table_2[#Headers],0),FALSE)),"")</f>
        <v/>
      </c>
      <c r="BK73" s="447"/>
      <c r="BL73" s="447"/>
      <c r="BM73" s="447"/>
      <c r="BN73" s="447"/>
      <c r="BO73" s="479" t="str">
        <f t="shared" ref="BO73:BO74" si="19">IF(ISNUMBER(BJ73),CO125,"")</f>
        <v/>
      </c>
      <c r="BP73" s="480"/>
      <c r="BQ73" s="480"/>
      <c r="BR73" s="480"/>
      <c r="BS73" s="481"/>
      <c r="BT73" s="482" t="str">
        <f t="shared" si="15"/>
        <v/>
      </c>
      <c r="BU73" s="483"/>
      <c r="BV73" s="483"/>
      <c r="BW73" s="483"/>
      <c r="BX73" s="483"/>
      <c r="BY73" s="484" t="str">
        <f t="shared" ref="BY73:BY74" si="20">IF(ISNUMBER(BJ73),CO128,"")</f>
        <v/>
      </c>
      <c r="BZ73" s="485"/>
      <c r="CA73" s="485"/>
      <c r="CB73" s="485"/>
      <c r="CC73" s="486"/>
      <c r="CD73" s="7"/>
      <c r="CE73" s="7"/>
      <c r="CF73" s="7"/>
      <c r="CG73" s="7"/>
      <c r="CH73" s="170">
        <v>5</v>
      </c>
      <c r="CI73" s="192" t="b">
        <f>IF(CJ71="IEC NI",J72*(0.14/(5^0.02-1)),
IF(CJ71="IEC VI",J72*(13.5/(5^1-1)),
IF(CJ71="IEC EI",J72*(80/(5^2-1)),
IF(CJ71="IEC LI",J72*(120/(5^1-1)),
IF(CJ71="ANSI NI",J72*(0.0086/(5^0.02-1)+0.0185),
IF(CJ71="ANSI EI",J72*(28.2/(5^2-1)+0.1217),
IF(CJ71="ANSI MI",J72*(0.0515/(5^0.02-1)+0.114),
IF(CJ71="ANSI VI",J72*(19.61/(5^2-1)+0.491)))))))))</f>
        <v>0</v>
      </c>
      <c r="CJ73" s="163"/>
      <c r="CK73" s="134"/>
      <c r="CL73" s="417"/>
      <c r="CM73" s="417"/>
      <c r="CN73" s="161" t="s">
        <v>347</v>
      </c>
      <c r="CO73" s="148"/>
      <c r="CP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Q73" s="10"/>
      <c r="DX73" s="132"/>
      <c r="DY73" s="132"/>
      <c r="EH73" s="177"/>
    </row>
    <row r="74" spans="1:142" ht="17.7" customHeight="1">
      <c r="A74" s="459" t="str">
        <f>IF(ISNUMBER(D74),"TN","")</f>
        <v/>
      </c>
      <c r="B74" s="460"/>
      <c r="C74" s="460"/>
      <c r="D74" s="511" t="str">
        <f>IFERROR(IF(VLOOKUP(CL53,table_2[],MATCH("51N 電流標置",table_2[#Headers],0),FALSE)=0,"",VLOOKUP(CL53,table_2[],MATCH("51N 電流標置",table_2[#Headers],0),FALSE)),"")</f>
        <v/>
      </c>
      <c r="E74" s="512"/>
      <c r="F74" s="512"/>
      <c r="G74" s="512"/>
      <c r="H74" s="512"/>
      <c r="I74" s="513"/>
      <c r="J74" s="511" t="str">
        <f>IFERROR(IF(VLOOKUP(CL53,table_2[],MATCH("51N 時間標置",table_2[#Headers],0),FALSE)=0,"",VLOOKUP(CL53,table_2[],MATCH("51N 時間標置",table_2[#Headers],0),FALSE)),"")</f>
        <v/>
      </c>
      <c r="K74" s="512"/>
      <c r="L74" s="512"/>
      <c r="M74" s="512"/>
      <c r="N74" s="512"/>
      <c r="O74" s="513"/>
      <c r="P74" s="464" t="str">
        <f t="shared" ca="1" si="10"/>
        <v/>
      </c>
      <c r="Q74" s="464"/>
      <c r="R74" s="464"/>
      <c r="S74" s="464"/>
      <c r="T74" s="464"/>
      <c r="U74" s="464"/>
      <c r="V74" s="465" t="str">
        <f>IF(ISNUMBER(D74),CO113,"")</f>
        <v/>
      </c>
      <c r="W74" s="466"/>
      <c r="X74" s="466"/>
      <c r="Y74" s="466"/>
      <c r="Z74" s="467"/>
      <c r="AA74" s="143" t="str">
        <f t="shared" si="11"/>
        <v/>
      </c>
      <c r="AB74" s="473" t="str">
        <f>IF(ISNUMBER(D74),((V74-CI71)/CI71*100),"")</f>
        <v/>
      </c>
      <c r="AC74" s="473"/>
      <c r="AD74" s="468"/>
      <c r="AE74" s="466" t="str">
        <f>IF(ISNUMBER(D74),CO114,"")</f>
        <v/>
      </c>
      <c r="AF74" s="466"/>
      <c r="AG74" s="466"/>
      <c r="AH74" s="466"/>
      <c r="AI74" s="467"/>
      <c r="AJ74" s="143" t="str">
        <f t="shared" si="12"/>
        <v/>
      </c>
      <c r="AK74" s="468" t="str">
        <f>IF(ISNUMBER(D74),((AE74-CI72)/CI72*100),"")</f>
        <v/>
      </c>
      <c r="AL74" s="469"/>
      <c r="AM74" s="469"/>
      <c r="AN74" s="495" t="str">
        <f>IF(ISNUMBER(D74),CO1115,"")</f>
        <v/>
      </c>
      <c r="AO74" s="496"/>
      <c r="AP74" s="496"/>
      <c r="AQ74" s="496"/>
      <c r="AR74" s="496"/>
      <c r="AS74" s="143" t="str">
        <f t="shared" si="13"/>
        <v/>
      </c>
      <c r="AT74" s="468" t="str">
        <f>IF(ISNUMBER(D74),((AN74-CI73)/CI73*100),"")</f>
        <v/>
      </c>
      <c r="AU74" s="469"/>
      <c r="AV74" s="488"/>
      <c r="AW74" s="495"/>
      <c r="AX74" s="496"/>
      <c r="AY74" s="496"/>
      <c r="AZ74" s="496"/>
      <c r="BA74" s="496"/>
      <c r="BB74" s="145"/>
      <c r="BC74" s="497"/>
      <c r="BD74" s="498"/>
      <c r="BE74" s="499"/>
      <c r="BF74" s="500" t="str">
        <f t="shared" si="14"/>
        <v/>
      </c>
      <c r="BG74" s="501"/>
      <c r="BH74" s="501"/>
      <c r="BI74" s="502"/>
      <c r="BJ74" s="503" t="str">
        <f>IFERROR(IF(VLOOKUP(CL53,table_2[],MATCH("50N 電流標置",table_2[#Headers],0),FALSE)=0,"",VLOOKUP(CL53,table_2[],MATCH("50N 電流標置",table_2[#Headers],0),FALSE)),"")</f>
        <v/>
      </c>
      <c r="BK74" s="504"/>
      <c r="BL74" s="504"/>
      <c r="BM74" s="504"/>
      <c r="BN74" s="504"/>
      <c r="BO74" s="479" t="str">
        <f t="shared" si="19"/>
        <v/>
      </c>
      <c r="BP74" s="480"/>
      <c r="BQ74" s="480"/>
      <c r="BR74" s="480"/>
      <c r="BS74" s="481"/>
      <c r="BT74" s="492" t="str">
        <f t="shared" si="15"/>
        <v/>
      </c>
      <c r="BU74" s="493"/>
      <c r="BV74" s="493"/>
      <c r="BW74" s="493"/>
      <c r="BX74" s="493"/>
      <c r="BY74" s="484" t="str">
        <f t="shared" si="20"/>
        <v/>
      </c>
      <c r="BZ74" s="485"/>
      <c r="CA74" s="485"/>
      <c r="CB74" s="485"/>
      <c r="CC74" s="486"/>
      <c r="CD74" s="10"/>
      <c r="CE74" s="10"/>
      <c r="CF74" s="10"/>
      <c r="CG74" s="10"/>
      <c r="CH74" s="166"/>
      <c r="CI74" s="166"/>
      <c r="CJ74" s="166"/>
      <c r="CK74" s="134"/>
      <c r="CL74" s="417"/>
      <c r="CM74" s="491"/>
      <c r="CN74" s="161" t="s">
        <v>348</v>
      </c>
      <c r="CO74" s="148"/>
      <c r="CP74" s="7"/>
      <c r="CU74" s="7"/>
      <c r="CV74" s="7"/>
      <c r="CW74" s="7"/>
      <c r="CX74" s="151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Q74" s="10"/>
      <c r="DR74" s="176"/>
      <c r="EB74" s="176"/>
      <c r="EC74" s="176"/>
      <c r="ED74" s="176"/>
      <c r="EE74" s="176"/>
      <c r="EF74" s="176"/>
      <c r="EG74" s="176"/>
    </row>
    <row r="75" spans="1:142" ht="17.7" customHeight="1">
      <c r="A75" s="506" t="s">
        <v>45</v>
      </c>
      <c r="B75" s="506"/>
      <c r="C75" s="506"/>
      <c r="D75" s="506"/>
      <c r="E75" s="506"/>
      <c r="F75" s="506"/>
      <c r="G75" s="506"/>
      <c r="H75" s="506"/>
      <c r="I75" s="506"/>
      <c r="J75" s="506"/>
      <c r="K75" s="506"/>
      <c r="L75" s="506"/>
      <c r="M75" s="506"/>
      <c r="N75" s="506"/>
      <c r="O75" s="506"/>
      <c r="P75" s="506"/>
      <c r="Q75" s="506"/>
      <c r="R75" s="506"/>
      <c r="S75" s="506"/>
      <c r="T75" s="506"/>
      <c r="U75" s="506"/>
      <c r="V75" s="506"/>
      <c r="W75" s="506"/>
      <c r="X75" s="506"/>
      <c r="Y75" s="506"/>
      <c r="Z75" s="506"/>
      <c r="AA75" s="506"/>
      <c r="AB75" s="506"/>
      <c r="AC75" s="506"/>
      <c r="AD75" s="506"/>
      <c r="AE75" s="506"/>
      <c r="AF75" s="506"/>
      <c r="AG75" s="506"/>
      <c r="AH75" s="506"/>
      <c r="AI75" s="506"/>
      <c r="AJ75" s="506"/>
      <c r="AK75" s="506"/>
      <c r="AL75" s="506"/>
      <c r="AM75" s="506"/>
      <c r="AN75" s="506"/>
      <c r="AO75" s="506"/>
      <c r="AP75" s="506"/>
      <c r="AQ75" s="506"/>
      <c r="AR75" s="506"/>
      <c r="AS75" s="506"/>
      <c r="AT75" s="506"/>
      <c r="AU75" s="506"/>
      <c r="AV75" s="506"/>
      <c r="AW75" s="506"/>
      <c r="AX75" s="506"/>
      <c r="AY75" s="506"/>
      <c r="AZ75" s="506"/>
      <c r="BA75" s="506"/>
      <c r="BB75" s="506"/>
      <c r="BC75" s="506"/>
      <c r="BD75" s="506"/>
      <c r="BE75" s="506"/>
      <c r="BF75" s="506"/>
      <c r="BG75" s="506"/>
      <c r="BH75" s="506"/>
      <c r="BI75" s="506"/>
      <c r="BJ75" s="506"/>
      <c r="BK75" s="506"/>
      <c r="BL75" s="506"/>
      <c r="BM75" s="506"/>
      <c r="BN75" s="506"/>
      <c r="BO75" s="506"/>
      <c r="BP75" s="506"/>
      <c r="BQ75" s="506"/>
      <c r="BR75" s="506"/>
      <c r="BS75" s="506"/>
      <c r="BT75" s="506"/>
      <c r="BU75" s="506"/>
      <c r="BV75" s="506"/>
      <c r="BW75" s="506"/>
      <c r="BX75" s="506"/>
      <c r="BY75" s="506"/>
      <c r="BZ75" s="506"/>
      <c r="CA75" s="506"/>
      <c r="CB75" s="506"/>
      <c r="CC75" s="506"/>
      <c r="CD75" s="10"/>
      <c r="CE75" s="10"/>
      <c r="CF75" s="10"/>
      <c r="CG75" s="10"/>
      <c r="CH75" s="147" t="s">
        <v>302</v>
      </c>
      <c r="CI75" s="147" t="s">
        <v>43</v>
      </c>
      <c r="CJ75" s="166"/>
      <c r="CK75" s="134"/>
      <c r="CL75" s="417"/>
      <c r="CM75" s="417"/>
      <c r="CN75" s="161" t="s">
        <v>349</v>
      </c>
      <c r="CO75" s="148"/>
      <c r="CP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Q75" s="10"/>
      <c r="DR75" s="176"/>
      <c r="EB75" s="176"/>
      <c r="EC75" s="176"/>
      <c r="ED75" s="176"/>
      <c r="EE75" s="176"/>
      <c r="EF75" s="176"/>
      <c r="EG75" s="176"/>
    </row>
    <row r="76" spans="1:142" ht="17.7" customHeight="1">
      <c r="A76" s="428" t="s">
        <v>29</v>
      </c>
      <c r="B76" s="428"/>
      <c r="C76" s="428"/>
      <c r="D76" s="508" t="s">
        <v>46</v>
      </c>
      <c r="E76" s="509"/>
      <c r="F76" s="509"/>
      <c r="G76" s="509"/>
      <c r="H76" s="509"/>
      <c r="I76" s="509"/>
      <c r="J76" s="509"/>
      <c r="K76" s="510"/>
      <c r="L76" s="508" t="s">
        <v>31</v>
      </c>
      <c r="M76" s="509"/>
      <c r="N76" s="509"/>
      <c r="O76" s="509"/>
      <c r="P76" s="509"/>
      <c r="Q76" s="509"/>
      <c r="R76" s="509"/>
      <c r="S76" s="510"/>
      <c r="T76" s="508" t="s">
        <v>301</v>
      </c>
      <c r="U76" s="509"/>
      <c r="V76" s="509"/>
      <c r="W76" s="509"/>
      <c r="X76" s="509"/>
      <c r="Y76" s="509"/>
      <c r="Z76" s="509"/>
      <c r="AA76" s="510"/>
      <c r="AB76" s="514" t="s">
        <v>47</v>
      </c>
      <c r="AC76" s="515"/>
      <c r="AD76" s="515"/>
      <c r="AE76" s="515"/>
      <c r="AF76" s="515"/>
      <c r="AG76" s="515"/>
      <c r="AH76" s="515"/>
      <c r="AI76" s="515"/>
      <c r="AJ76" s="515"/>
      <c r="AK76" s="515"/>
      <c r="AL76" s="515"/>
      <c r="AM76" s="515"/>
      <c r="AN76" s="515"/>
      <c r="AO76" s="515"/>
      <c r="AP76" s="515"/>
      <c r="AQ76" s="515"/>
      <c r="AR76" s="515"/>
      <c r="AS76" s="515"/>
      <c r="AT76" s="515"/>
      <c r="AU76" s="515"/>
      <c r="AV76" s="515"/>
      <c r="AW76" s="515"/>
      <c r="AX76" s="515"/>
      <c r="AY76" s="515"/>
      <c r="AZ76" s="515"/>
      <c r="BA76" s="515"/>
      <c r="BB76" s="515"/>
      <c r="BC76" s="515"/>
      <c r="BD76" s="515"/>
      <c r="BE76" s="515"/>
      <c r="BF76" s="515"/>
      <c r="BG76" s="515"/>
      <c r="BH76" s="515"/>
      <c r="BI76" s="515"/>
      <c r="BJ76" s="434"/>
      <c r="BK76" s="432"/>
      <c r="BL76" s="433" t="s">
        <v>34</v>
      </c>
      <c r="BM76" s="516"/>
      <c r="BN76" s="516"/>
      <c r="BO76" s="516"/>
      <c r="BP76" s="516"/>
      <c r="BQ76" s="517"/>
      <c r="BR76" s="518" t="s">
        <v>48</v>
      </c>
      <c r="BS76" s="519"/>
      <c r="BT76" s="519"/>
      <c r="BU76" s="519"/>
      <c r="BV76" s="519"/>
      <c r="BW76" s="519"/>
      <c r="BX76" s="519"/>
      <c r="BY76" s="519"/>
      <c r="BZ76" s="519"/>
      <c r="CA76" s="519"/>
      <c r="CB76" s="519"/>
      <c r="CC76" s="520"/>
      <c r="CD76" s="10"/>
      <c r="CE76" s="10"/>
      <c r="CF76" s="10"/>
      <c r="CG76" s="10"/>
      <c r="CH76" s="164">
        <v>1.1000000000000001</v>
      </c>
      <c r="CI76" s="162" t="str">
        <f>L78</f>
        <v/>
      </c>
      <c r="CJ76" s="166"/>
      <c r="CK76" s="134"/>
      <c r="CL76" s="417"/>
      <c r="CM76" s="417"/>
      <c r="CN76" s="161" t="s">
        <v>350</v>
      </c>
      <c r="CO76" s="148"/>
      <c r="CP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Q76" s="10"/>
      <c r="DR76" s="176"/>
      <c r="EB76" s="176"/>
      <c r="EC76" s="176"/>
      <c r="ED76" s="176"/>
      <c r="EE76" s="176"/>
      <c r="EF76" s="176"/>
      <c r="EG76" s="176"/>
    </row>
    <row r="77" spans="1:142" ht="17.7" customHeight="1">
      <c r="A77" s="507"/>
      <c r="B77" s="507"/>
      <c r="C77" s="507"/>
      <c r="D77" s="524" t="s">
        <v>49</v>
      </c>
      <c r="E77" s="525"/>
      <c r="F77" s="525"/>
      <c r="G77" s="525"/>
      <c r="H77" s="525"/>
      <c r="I77" s="525"/>
      <c r="J77" s="525"/>
      <c r="K77" s="526"/>
      <c r="L77" s="524" t="s">
        <v>37</v>
      </c>
      <c r="M77" s="525"/>
      <c r="N77" s="525"/>
      <c r="O77" s="525"/>
      <c r="P77" s="525"/>
      <c r="Q77" s="525"/>
      <c r="R77" s="525"/>
      <c r="S77" s="526"/>
      <c r="T77" s="524" t="s">
        <v>49</v>
      </c>
      <c r="U77" s="525"/>
      <c r="V77" s="525"/>
      <c r="W77" s="525"/>
      <c r="X77" s="525"/>
      <c r="Y77" s="525"/>
      <c r="Z77" s="525"/>
      <c r="AA77" s="525"/>
      <c r="AB77" s="527" t="s">
        <v>98</v>
      </c>
      <c r="AC77" s="454"/>
      <c r="AD77" s="454"/>
      <c r="AE77" s="454"/>
      <c r="AF77" s="454"/>
      <c r="AG77" s="454"/>
      <c r="AH77" s="454"/>
      <c r="AI77" s="454"/>
      <c r="AJ77" s="528"/>
      <c r="AK77" s="453" t="s">
        <v>99</v>
      </c>
      <c r="AL77" s="454"/>
      <c r="AM77" s="454"/>
      <c r="AN77" s="454"/>
      <c r="AO77" s="454"/>
      <c r="AP77" s="454"/>
      <c r="AQ77" s="454"/>
      <c r="AR77" s="454"/>
      <c r="AS77" s="528"/>
      <c r="AT77" s="453" t="s">
        <v>100</v>
      </c>
      <c r="AU77" s="454"/>
      <c r="AV77" s="454"/>
      <c r="AW77" s="454"/>
      <c r="AX77" s="454"/>
      <c r="AY77" s="454"/>
      <c r="AZ77" s="454"/>
      <c r="BA77" s="454"/>
      <c r="BB77" s="528"/>
      <c r="BC77" s="453" t="s">
        <v>73</v>
      </c>
      <c r="BD77" s="454"/>
      <c r="BE77" s="454"/>
      <c r="BF77" s="454"/>
      <c r="BG77" s="454"/>
      <c r="BH77" s="454"/>
      <c r="BI77" s="454"/>
      <c r="BJ77" s="454"/>
      <c r="BK77" s="455"/>
      <c r="BL77" s="540" t="s">
        <v>38</v>
      </c>
      <c r="BM77" s="541"/>
      <c r="BN77" s="541"/>
      <c r="BO77" s="541"/>
      <c r="BP77" s="541"/>
      <c r="BQ77" s="542"/>
      <c r="BR77" s="521"/>
      <c r="BS77" s="522"/>
      <c r="BT77" s="522"/>
      <c r="BU77" s="522"/>
      <c r="BV77" s="522"/>
      <c r="BW77" s="522"/>
      <c r="BX77" s="522"/>
      <c r="BY77" s="522"/>
      <c r="BZ77" s="522"/>
      <c r="CA77" s="522"/>
      <c r="CB77" s="522"/>
      <c r="CC77" s="523"/>
      <c r="CD77" s="10"/>
      <c r="CE77" s="10"/>
      <c r="CF77" s="10"/>
      <c r="CG77" s="10"/>
      <c r="CH77" s="164">
        <v>1.2</v>
      </c>
      <c r="CI77" s="162" t="str">
        <f>L79</f>
        <v/>
      </c>
      <c r="CJ77" s="166"/>
      <c r="CK77" s="134"/>
      <c r="CL77" s="417"/>
      <c r="CM77" s="491"/>
      <c r="CN77" s="161" t="s">
        <v>351</v>
      </c>
      <c r="CO77" s="148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U77" s="10"/>
      <c r="DV77" s="187"/>
      <c r="EF77" s="187"/>
      <c r="EG77" s="187"/>
      <c r="EH77" s="153"/>
    </row>
    <row r="78" spans="1:142" ht="17.7" customHeight="1">
      <c r="A78" s="543" t="str">
        <f>IF(ISNUMBER(D78),"3Φ","")</f>
        <v/>
      </c>
      <c r="B78" s="544"/>
      <c r="C78" s="544"/>
      <c r="D78" s="537" t="str">
        <f>IFERROR(IF(VLOOKUP(CL53,table_3[],MATCH("59 標置電壓 1",table_3[#Headers],0),FALSE)=0,"",VLOOKUP(CL53,table_3[],MATCH("59 標置電壓 1",table_3[#Headers],0),FALSE)),"")</f>
        <v/>
      </c>
      <c r="E78" s="539"/>
      <c r="F78" s="539"/>
      <c r="G78" s="539"/>
      <c r="H78" s="539"/>
      <c r="I78" s="539"/>
      <c r="J78" s="539"/>
      <c r="K78" s="463"/>
      <c r="L78" s="537" t="str">
        <f>IFERROR(IF(VLOOKUP(CL53,table_3[],MATCH("59 時間標置 1",table_3[#Headers],0),FALSE)=0,"",VLOOKUP(CL53,table_3[],MATCH("59 時間標置 1",table_3[#Headers],0),FALSE)),"")</f>
        <v/>
      </c>
      <c r="M78" s="539"/>
      <c r="N78" s="539"/>
      <c r="O78" s="539"/>
      <c r="P78" s="539"/>
      <c r="Q78" s="539"/>
      <c r="R78" s="539"/>
      <c r="S78" s="463"/>
      <c r="T78" s="537" t="str">
        <f>IF(ISNUMBER(D78),CO130,"")</f>
        <v/>
      </c>
      <c r="U78" s="539"/>
      <c r="V78" s="539"/>
      <c r="W78" s="539"/>
      <c r="X78" s="539"/>
      <c r="Y78" s="539"/>
      <c r="Z78" s="539"/>
      <c r="AA78" s="463"/>
      <c r="AB78" s="545" t="str">
        <f>IF(ISNUMBER(D78),CO131,"")</f>
        <v/>
      </c>
      <c r="AC78" s="530"/>
      <c r="AD78" s="530"/>
      <c r="AE78" s="530"/>
      <c r="AF78" s="531"/>
      <c r="AG78" s="143" t="str">
        <f>IF(ISNUMBER(D78),"/","")</f>
        <v/>
      </c>
      <c r="AH78" s="532" t="str">
        <f>IF(ISNUMBER(D78),(AB78-CI76)/CI76*100,"")</f>
        <v/>
      </c>
      <c r="AI78" s="533"/>
      <c r="AJ78" s="533"/>
      <c r="AK78" s="529" t="str">
        <f>IF(ISNUMBER(D78),CO132,"")</f>
        <v/>
      </c>
      <c r="AL78" s="530"/>
      <c r="AM78" s="530"/>
      <c r="AN78" s="530"/>
      <c r="AO78" s="531"/>
      <c r="AP78" s="143" t="str">
        <f>IF(ISNUMBER(D78),"/","")</f>
        <v/>
      </c>
      <c r="AQ78" s="532" t="str">
        <f>IF(ISNUMBER(D78),(AK78-CI76)/CI76*100,"")</f>
        <v/>
      </c>
      <c r="AR78" s="533"/>
      <c r="AS78" s="533"/>
      <c r="AT78" s="529" t="str">
        <f>IF(ISNUMBER(D78),CO133,"")</f>
        <v/>
      </c>
      <c r="AU78" s="530"/>
      <c r="AV78" s="530"/>
      <c r="AW78" s="530"/>
      <c r="AX78" s="531"/>
      <c r="AY78" s="143" t="str">
        <f>IF(ISNUMBER(D78),"/","")</f>
        <v/>
      </c>
      <c r="AZ78" s="532" t="str">
        <f>IF(ISNUMBER(D78),(AT78-CI76)/CI76*100,"")</f>
        <v/>
      </c>
      <c r="BA78" s="533"/>
      <c r="BB78" s="533"/>
      <c r="BC78" s="529"/>
      <c r="BD78" s="530"/>
      <c r="BE78" s="530"/>
      <c r="BF78" s="530"/>
      <c r="BG78" s="531"/>
      <c r="BH78" s="143"/>
      <c r="BI78" s="468"/>
      <c r="BJ78" s="469"/>
      <c r="BK78" s="469"/>
      <c r="BL78" s="534" t="str">
        <f>IF(ISNUMBER(D78),"正常","")</f>
        <v/>
      </c>
      <c r="BM78" s="535"/>
      <c r="BN78" s="535"/>
      <c r="BO78" s="535"/>
      <c r="BP78" s="535"/>
      <c r="BQ78" s="536"/>
      <c r="BR78" s="537"/>
      <c r="BS78" s="538"/>
      <c r="BT78" s="538"/>
      <c r="BU78" s="538"/>
      <c r="BV78" s="538"/>
      <c r="BW78" s="539"/>
      <c r="BX78" s="539"/>
      <c r="BY78" s="539"/>
      <c r="BZ78" s="539"/>
      <c r="CA78" s="539"/>
      <c r="CB78" s="539"/>
      <c r="CC78" s="463"/>
      <c r="CD78" s="10"/>
      <c r="CE78" s="10"/>
      <c r="CF78" s="10"/>
      <c r="CG78" s="10"/>
      <c r="CH78" s="164">
        <v>1.3</v>
      </c>
      <c r="CI78" s="162" t="str">
        <f>L80</f>
        <v/>
      </c>
      <c r="CJ78" s="166"/>
      <c r="CK78" s="134"/>
      <c r="CL78" s="417"/>
      <c r="CM78" s="417"/>
      <c r="CN78" s="161" t="s">
        <v>352</v>
      </c>
      <c r="CO78" s="148"/>
      <c r="CU78" s="7"/>
      <c r="CV78" s="151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U78" s="7"/>
      <c r="DV78" s="187"/>
      <c r="EF78" s="187"/>
      <c r="EG78" s="187"/>
      <c r="EH78" s="178"/>
    </row>
    <row r="79" spans="1:142" ht="17.7" customHeight="1">
      <c r="A79" s="566" t="s">
        <v>50</v>
      </c>
      <c r="B79" s="567"/>
      <c r="C79" s="568"/>
      <c r="D79" s="569" t="str">
        <f>IFERROR(IF(VLOOKUP(CL53,table_3[],MATCH("59 標置電壓 2",table_3[#Headers],0),FALSE)=0,"",VLOOKUP(CL53,table_3[],MATCH("59 標置電壓 2",table_3[#Headers],0),FALSE)),"")</f>
        <v/>
      </c>
      <c r="E79" s="570"/>
      <c r="F79" s="570"/>
      <c r="G79" s="570"/>
      <c r="H79" s="570"/>
      <c r="I79" s="570"/>
      <c r="J79" s="570"/>
      <c r="K79" s="571"/>
      <c r="L79" s="569" t="str">
        <f>IFERROR(IF(VLOOKUP(CL53,table_3[],MATCH("59 時間標置 2",table_3[#Headers],0),FALSE)=0,"",VLOOKUP(CL53,table_3[],MATCH("59 時間標置 2",table_3[#Headers],0),FALSE)),"")</f>
        <v/>
      </c>
      <c r="M79" s="570"/>
      <c r="N79" s="570"/>
      <c r="O79" s="570"/>
      <c r="P79" s="570"/>
      <c r="Q79" s="570"/>
      <c r="R79" s="570"/>
      <c r="S79" s="571"/>
      <c r="T79" s="537" t="str">
        <f>IF(ISNUMBER(D79),CS101,"")</f>
        <v/>
      </c>
      <c r="U79" s="538"/>
      <c r="V79" s="538"/>
      <c r="W79" s="538"/>
      <c r="X79" s="538"/>
      <c r="Y79" s="538"/>
      <c r="Z79" s="538"/>
      <c r="AA79" s="572"/>
      <c r="AB79" s="573" t="str">
        <f>IF(ISNUMBER(D79),CS107,"")</f>
        <v/>
      </c>
      <c r="AC79" s="548"/>
      <c r="AD79" s="548"/>
      <c r="AE79" s="548"/>
      <c r="AF79" s="549"/>
      <c r="AG79" s="143" t="str">
        <f>IF(ISNUMBER(D79),"/","")</f>
        <v/>
      </c>
      <c r="AH79" s="550" t="str">
        <f>IF(ISNUMBER(D79),(AB79-CI77)/CI77*100,"")</f>
        <v/>
      </c>
      <c r="AI79" s="551"/>
      <c r="AJ79" s="551"/>
      <c r="AK79" s="547" t="str">
        <f>IF(ISNUMBER(D79),CS108,"")</f>
        <v/>
      </c>
      <c r="AL79" s="548"/>
      <c r="AM79" s="548"/>
      <c r="AN79" s="548"/>
      <c r="AO79" s="549"/>
      <c r="AP79" s="143" t="str">
        <f>IF(ISNUMBER(D79),"/","")</f>
        <v/>
      </c>
      <c r="AQ79" s="550" t="str">
        <f>IF(ISNUMBER(D79),(AK79-CI77)/CI77*100,"")</f>
        <v/>
      </c>
      <c r="AR79" s="551"/>
      <c r="AS79" s="551"/>
      <c r="AT79" s="547" t="str">
        <f>IF(ISNUMBER(D79),CS109,"")</f>
        <v/>
      </c>
      <c r="AU79" s="548"/>
      <c r="AV79" s="548"/>
      <c r="AW79" s="548"/>
      <c r="AX79" s="549"/>
      <c r="AY79" s="143" t="str">
        <f>IF(ISNUMBER(D79),"/","")</f>
        <v/>
      </c>
      <c r="AZ79" s="550" t="str">
        <f>IF(ISNUMBER(D79),(AT79-CI77)/CI77*100,"")</f>
        <v/>
      </c>
      <c r="BA79" s="551"/>
      <c r="BB79" s="551"/>
      <c r="BC79" s="547"/>
      <c r="BD79" s="548"/>
      <c r="BE79" s="548"/>
      <c r="BF79" s="548"/>
      <c r="BG79" s="549"/>
      <c r="BH79" s="143"/>
      <c r="BI79" s="552"/>
      <c r="BJ79" s="553"/>
      <c r="BK79" s="554"/>
      <c r="BL79" s="546" t="str">
        <f>IF(ISNUMBER(D79),"正常","")</f>
        <v/>
      </c>
      <c r="BM79" s="539"/>
      <c r="BN79" s="539"/>
      <c r="BO79" s="539"/>
      <c r="BP79" s="539"/>
      <c r="BQ79" s="463"/>
      <c r="BR79" s="461"/>
      <c r="BS79" s="462"/>
      <c r="BT79" s="462"/>
      <c r="BU79" s="462"/>
      <c r="BV79" s="462"/>
      <c r="BW79" s="539"/>
      <c r="BX79" s="539"/>
      <c r="BY79" s="539"/>
      <c r="BZ79" s="539"/>
      <c r="CA79" s="539"/>
      <c r="CB79" s="539"/>
      <c r="CC79" s="463"/>
      <c r="CD79" s="7"/>
      <c r="CE79" s="7"/>
      <c r="CF79" s="7"/>
      <c r="CG79" s="7"/>
      <c r="CH79" s="166"/>
      <c r="CI79" s="166"/>
      <c r="CJ79" s="166"/>
      <c r="CK79" s="134"/>
      <c r="CL79" s="417"/>
      <c r="CM79" s="417"/>
      <c r="CN79" s="161" t="s">
        <v>353</v>
      </c>
      <c r="CO79" s="148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U79" s="10"/>
      <c r="DV79" s="187"/>
      <c r="EF79" s="187"/>
      <c r="EG79" s="187"/>
      <c r="EH79" s="179"/>
    </row>
    <row r="80" spans="1:142" ht="17.7" customHeight="1">
      <c r="A80" s="555" t="s">
        <v>50</v>
      </c>
      <c r="B80" s="556"/>
      <c r="C80" s="556"/>
      <c r="D80" s="557" t="str">
        <f>IFERROR(IF(VLOOKUP(CL53,table_3[],MATCH("59 標置電壓 3",table_3[#Headers],0),FALSE)=0,"",VLOOKUP(CL53,table_3[],MATCH("59 標置電壓 3",table_3[#Headers],0),FALSE)),"")</f>
        <v/>
      </c>
      <c r="E80" s="558"/>
      <c r="F80" s="558"/>
      <c r="G80" s="558"/>
      <c r="H80" s="558"/>
      <c r="I80" s="558"/>
      <c r="J80" s="558"/>
      <c r="K80" s="559"/>
      <c r="L80" s="557" t="str">
        <f>IFERROR(IF(VLOOKUP(CL53,table_3[],MATCH("59 時間標置 3",table_3[#Headers],0),FALSE)=0,"",VLOOKUP(CL53,table_3[],MATCH("59 時間標置 3",table_3[#Headers],0),FALSE)),"")</f>
        <v/>
      </c>
      <c r="M80" s="558"/>
      <c r="N80" s="558"/>
      <c r="O80" s="558"/>
      <c r="P80" s="558"/>
      <c r="Q80" s="558"/>
      <c r="R80" s="558"/>
      <c r="S80" s="559"/>
      <c r="T80" s="557" t="str">
        <f>IF(ISNUMBER(D80),CS102,"")</f>
        <v/>
      </c>
      <c r="U80" s="560"/>
      <c r="V80" s="560"/>
      <c r="W80" s="560"/>
      <c r="X80" s="560"/>
      <c r="Y80" s="560"/>
      <c r="Z80" s="560"/>
      <c r="AA80" s="561"/>
      <c r="AB80" s="562" t="str">
        <f>IF(ISNUMBER(D80),CS110,"")</f>
        <v/>
      </c>
      <c r="AC80" s="563"/>
      <c r="AD80" s="563"/>
      <c r="AE80" s="563"/>
      <c r="AF80" s="564"/>
      <c r="AG80" s="143" t="str">
        <f>IF(ISNUMBER(D80),"/","")</f>
        <v/>
      </c>
      <c r="AH80" s="550" t="str">
        <f>IF(ISNUMBER(D80),(AB80-CI78)/CI78*100,"")</f>
        <v/>
      </c>
      <c r="AI80" s="551"/>
      <c r="AJ80" s="551"/>
      <c r="AK80" s="565" t="str">
        <f>IF(ISNUMBER(D80),CS111,"")</f>
        <v/>
      </c>
      <c r="AL80" s="563"/>
      <c r="AM80" s="563"/>
      <c r="AN80" s="563"/>
      <c r="AO80" s="564"/>
      <c r="AP80" s="143" t="str">
        <f>IF(ISNUMBER(D80),"/","")</f>
        <v/>
      </c>
      <c r="AQ80" s="550" t="str">
        <f>IF(ISNUMBER(D80),(AK80-CI78)/CI78*100,"")</f>
        <v/>
      </c>
      <c r="AR80" s="551"/>
      <c r="AS80" s="551"/>
      <c r="AT80" s="565" t="str">
        <f>IF(ISNUMBER(D80),CS112,"")</f>
        <v/>
      </c>
      <c r="AU80" s="563"/>
      <c r="AV80" s="563"/>
      <c r="AW80" s="563"/>
      <c r="AX80" s="564"/>
      <c r="AY80" s="143" t="str">
        <f>IF(ISNUMBER(D80),"/","")</f>
        <v/>
      </c>
      <c r="AZ80" s="550" t="str">
        <f>IF(ISNUMBER(D80),(AT80-CI78)/CI78*100,"")</f>
        <v/>
      </c>
      <c r="BA80" s="551"/>
      <c r="BB80" s="551"/>
      <c r="BC80" s="565"/>
      <c r="BD80" s="563"/>
      <c r="BE80" s="563"/>
      <c r="BF80" s="563"/>
      <c r="BG80" s="564"/>
      <c r="BH80" s="143"/>
      <c r="BI80" s="575"/>
      <c r="BJ80" s="576"/>
      <c r="BK80" s="576"/>
      <c r="BL80" s="577" t="str">
        <f>IF(ISNUMBER(D80),"正常","")</f>
        <v/>
      </c>
      <c r="BM80" s="578"/>
      <c r="BN80" s="578"/>
      <c r="BO80" s="578"/>
      <c r="BP80" s="578"/>
      <c r="BQ80" s="579"/>
      <c r="BR80" s="557"/>
      <c r="BS80" s="560"/>
      <c r="BT80" s="560"/>
      <c r="BU80" s="560"/>
      <c r="BV80" s="560"/>
      <c r="BW80" s="558"/>
      <c r="BX80" s="558"/>
      <c r="BY80" s="558"/>
      <c r="BZ80" s="558"/>
      <c r="CA80" s="558"/>
      <c r="CB80" s="558"/>
      <c r="CC80" s="559"/>
      <c r="CD80" s="10"/>
      <c r="CE80" s="10"/>
      <c r="CF80" s="10"/>
      <c r="CG80" s="10"/>
      <c r="CH80" s="166"/>
      <c r="CI80" s="166"/>
      <c r="CJ80" s="166"/>
      <c r="CK80" s="134"/>
      <c r="CN80" s="147" t="s">
        <v>354</v>
      </c>
      <c r="CO80" s="163"/>
      <c r="CQ80" s="574"/>
      <c r="CR80" s="416"/>
      <c r="CS80" s="416"/>
      <c r="CU80" s="471"/>
      <c r="CV80" s="219"/>
      <c r="CW80" s="166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U80" s="10"/>
      <c r="DV80" s="187"/>
      <c r="EF80" s="187"/>
      <c r="EG80" s="187"/>
      <c r="EH80" s="179"/>
    </row>
    <row r="81" spans="1:138" ht="17.7" customHeight="1">
      <c r="A81" s="506" t="s">
        <v>51</v>
      </c>
      <c r="B81" s="506"/>
      <c r="C81" s="506"/>
      <c r="D81" s="506"/>
      <c r="E81" s="506"/>
      <c r="F81" s="506"/>
      <c r="G81" s="506"/>
      <c r="H81" s="506"/>
      <c r="I81" s="506"/>
      <c r="J81" s="506"/>
      <c r="K81" s="506"/>
      <c r="L81" s="506"/>
      <c r="M81" s="506"/>
      <c r="N81" s="506"/>
      <c r="O81" s="506"/>
      <c r="P81" s="506"/>
      <c r="Q81" s="506"/>
      <c r="R81" s="506"/>
      <c r="S81" s="506"/>
      <c r="T81" s="506"/>
      <c r="U81" s="506"/>
      <c r="V81" s="506"/>
      <c r="W81" s="506"/>
      <c r="X81" s="506"/>
      <c r="Y81" s="506"/>
      <c r="Z81" s="506"/>
      <c r="AA81" s="506"/>
      <c r="AB81" s="506"/>
      <c r="AC81" s="506"/>
      <c r="AD81" s="506"/>
      <c r="AE81" s="506"/>
      <c r="AF81" s="506"/>
      <c r="AG81" s="506"/>
      <c r="AH81" s="506"/>
      <c r="AI81" s="506"/>
      <c r="AJ81" s="506"/>
      <c r="AK81" s="506"/>
      <c r="AL81" s="506"/>
      <c r="AM81" s="506"/>
      <c r="AN81" s="506"/>
      <c r="AO81" s="506"/>
      <c r="AP81" s="506"/>
      <c r="AQ81" s="506"/>
      <c r="AR81" s="506"/>
      <c r="AS81" s="506"/>
      <c r="AT81" s="506"/>
      <c r="AU81" s="506"/>
      <c r="AV81" s="506"/>
      <c r="AW81" s="506"/>
      <c r="AX81" s="506"/>
      <c r="AY81" s="506"/>
      <c r="AZ81" s="506"/>
      <c r="BA81" s="506"/>
      <c r="BB81" s="506"/>
      <c r="BC81" s="506"/>
      <c r="BD81" s="506"/>
      <c r="BE81" s="506"/>
      <c r="BF81" s="506"/>
      <c r="BG81" s="506"/>
      <c r="BH81" s="506"/>
      <c r="BI81" s="506"/>
      <c r="BJ81" s="506"/>
      <c r="BK81" s="506"/>
      <c r="BL81" s="506"/>
      <c r="BM81" s="506"/>
      <c r="BN81" s="506"/>
      <c r="BO81" s="506"/>
      <c r="BP81" s="506"/>
      <c r="BQ81" s="506"/>
      <c r="BR81" s="506"/>
      <c r="BS81" s="506"/>
      <c r="BT81" s="506"/>
      <c r="BU81" s="506"/>
      <c r="BV81" s="506"/>
      <c r="BW81" s="506"/>
      <c r="BX81" s="506"/>
      <c r="BY81" s="506"/>
      <c r="BZ81" s="506"/>
      <c r="CA81" s="506"/>
      <c r="CB81" s="506"/>
      <c r="CC81" s="506"/>
      <c r="CD81" s="10"/>
      <c r="CE81" s="10"/>
      <c r="CF81" s="10"/>
      <c r="CG81" s="10"/>
      <c r="CH81" s="147">
        <v>27</v>
      </c>
      <c r="CI81" s="147" t="s">
        <v>43</v>
      </c>
      <c r="CJ81" s="166"/>
      <c r="CK81" s="134"/>
      <c r="CN81" s="147" t="s">
        <v>355</v>
      </c>
      <c r="CO81" s="163"/>
      <c r="CQ81" s="491"/>
      <c r="CU81" s="472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U81" s="10"/>
      <c r="DV81" s="187"/>
      <c r="EF81" s="187"/>
      <c r="EG81" s="187"/>
      <c r="EH81" s="179"/>
    </row>
    <row r="82" spans="1:138" ht="17.7" customHeight="1">
      <c r="A82" s="428" t="s">
        <v>29</v>
      </c>
      <c r="B82" s="428"/>
      <c r="C82" s="428"/>
      <c r="D82" s="508" t="s">
        <v>46</v>
      </c>
      <c r="E82" s="509"/>
      <c r="F82" s="509"/>
      <c r="G82" s="509"/>
      <c r="H82" s="509"/>
      <c r="I82" s="509"/>
      <c r="J82" s="509"/>
      <c r="K82" s="510"/>
      <c r="L82" s="508" t="s">
        <v>31</v>
      </c>
      <c r="M82" s="509"/>
      <c r="N82" s="509"/>
      <c r="O82" s="509"/>
      <c r="P82" s="509"/>
      <c r="Q82" s="509"/>
      <c r="R82" s="509"/>
      <c r="S82" s="510"/>
      <c r="T82" s="508" t="s">
        <v>301</v>
      </c>
      <c r="U82" s="509"/>
      <c r="V82" s="509"/>
      <c r="W82" s="509"/>
      <c r="X82" s="509"/>
      <c r="Y82" s="509"/>
      <c r="Z82" s="509"/>
      <c r="AA82" s="510"/>
      <c r="AB82" s="514" t="s">
        <v>47</v>
      </c>
      <c r="AC82" s="515"/>
      <c r="AD82" s="515"/>
      <c r="AE82" s="515"/>
      <c r="AF82" s="515"/>
      <c r="AG82" s="515"/>
      <c r="AH82" s="515"/>
      <c r="AI82" s="515"/>
      <c r="AJ82" s="515"/>
      <c r="AK82" s="515"/>
      <c r="AL82" s="515"/>
      <c r="AM82" s="515"/>
      <c r="AN82" s="515"/>
      <c r="AO82" s="515"/>
      <c r="AP82" s="515"/>
      <c r="AQ82" s="515"/>
      <c r="AR82" s="515"/>
      <c r="AS82" s="515"/>
      <c r="AT82" s="515"/>
      <c r="AU82" s="515"/>
      <c r="AV82" s="515"/>
      <c r="AW82" s="515"/>
      <c r="AX82" s="515"/>
      <c r="AY82" s="515"/>
      <c r="AZ82" s="515"/>
      <c r="BA82" s="515"/>
      <c r="BB82" s="515"/>
      <c r="BC82" s="515"/>
      <c r="BD82" s="515"/>
      <c r="BE82" s="515"/>
      <c r="BF82" s="515"/>
      <c r="BG82" s="515"/>
      <c r="BH82" s="515"/>
      <c r="BI82" s="515"/>
      <c r="BJ82" s="434"/>
      <c r="BK82" s="432"/>
      <c r="BL82" s="433" t="s">
        <v>34</v>
      </c>
      <c r="BM82" s="516"/>
      <c r="BN82" s="516"/>
      <c r="BO82" s="516"/>
      <c r="BP82" s="516"/>
      <c r="BQ82" s="517"/>
      <c r="BR82" s="518" t="s">
        <v>48</v>
      </c>
      <c r="BS82" s="519"/>
      <c r="BT82" s="519"/>
      <c r="BU82" s="519"/>
      <c r="BV82" s="519"/>
      <c r="BW82" s="519"/>
      <c r="BX82" s="519"/>
      <c r="BY82" s="519"/>
      <c r="BZ82" s="519"/>
      <c r="CA82" s="519"/>
      <c r="CB82" s="519"/>
      <c r="CC82" s="520"/>
      <c r="CD82" s="10"/>
      <c r="CE82" s="10"/>
      <c r="CF82" s="10"/>
      <c r="CG82" s="10"/>
      <c r="CH82" s="164">
        <v>0.9</v>
      </c>
      <c r="CI82" s="162" t="str">
        <f>L84</f>
        <v/>
      </c>
      <c r="CJ82" s="166"/>
      <c r="CK82" s="134"/>
      <c r="CN82" s="147" t="s">
        <v>356</v>
      </c>
      <c r="CO82" s="163"/>
      <c r="CQ82" s="416"/>
      <c r="CT82" s="217"/>
      <c r="CU82" s="472"/>
      <c r="CV82" s="166"/>
      <c r="CW82" s="218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U82" s="10"/>
      <c r="DV82" s="187"/>
      <c r="EF82" s="187"/>
      <c r="EG82" s="187"/>
      <c r="EH82" s="153"/>
    </row>
    <row r="83" spans="1:138" ht="17.7" customHeight="1">
      <c r="A83" s="507"/>
      <c r="B83" s="507"/>
      <c r="C83" s="507"/>
      <c r="D83" s="524" t="s">
        <v>49</v>
      </c>
      <c r="E83" s="525"/>
      <c r="F83" s="525"/>
      <c r="G83" s="525"/>
      <c r="H83" s="525"/>
      <c r="I83" s="525"/>
      <c r="J83" s="525"/>
      <c r="K83" s="526"/>
      <c r="L83" s="524" t="s">
        <v>37</v>
      </c>
      <c r="M83" s="525"/>
      <c r="N83" s="525"/>
      <c r="O83" s="525"/>
      <c r="P83" s="525"/>
      <c r="Q83" s="525"/>
      <c r="R83" s="525"/>
      <c r="S83" s="526"/>
      <c r="T83" s="524" t="s">
        <v>49</v>
      </c>
      <c r="U83" s="525"/>
      <c r="V83" s="525"/>
      <c r="W83" s="525"/>
      <c r="X83" s="525"/>
      <c r="Y83" s="525"/>
      <c r="Z83" s="525"/>
      <c r="AA83" s="525"/>
      <c r="AB83" s="527" t="s">
        <v>101</v>
      </c>
      <c r="AC83" s="454"/>
      <c r="AD83" s="454"/>
      <c r="AE83" s="454"/>
      <c r="AF83" s="454"/>
      <c r="AG83" s="454"/>
      <c r="AH83" s="454"/>
      <c r="AI83" s="454"/>
      <c r="AJ83" s="528"/>
      <c r="AK83" s="453" t="s">
        <v>102</v>
      </c>
      <c r="AL83" s="454"/>
      <c r="AM83" s="454"/>
      <c r="AN83" s="454"/>
      <c r="AO83" s="454"/>
      <c r="AP83" s="454"/>
      <c r="AQ83" s="454"/>
      <c r="AR83" s="454"/>
      <c r="AS83" s="528"/>
      <c r="AT83" s="453" t="s">
        <v>103</v>
      </c>
      <c r="AU83" s="454"/>
      <c r="AV83" s="454"/>
      <c r="AW83" s="454"/>
      <c r="AX83" s="454"/>
      <c r="AY83" s="454"/>
      <c r="AZ83" s="454"/>
      <c r="BA83" s="454"/>
      <c r="BB83" s="528"/>
      <c r="BC83" s="453" t="s">
        <v>73</v>
      </c>
      <c r="BD83" s="454"/>
      <c r="BE83" s="454"/>
      <c r="BF83" s="454"/>
      <c r="BG83" s="454"/>
      <c r="BH83" s="454"/>
      <c r="BI83" s="454"/>
      <c r="BJ83" s="454"/>
      <c r="BK83" s="455"/>
      <c r="BL83" s="540" t="s">
        <v>38</v>
      </c>
      <c r="BM83" s="541"/>
      <c r="BN83" s="541"/>
      <c r="BO83" s="541"/>
      <c r="BP83" s="541"/>
      <c r="BQ83" s="542"/>
      <c r="BR83" s="521"/>
      <c r="BS83" s="522"/>
      <c r="BT83" s="522"/>
      <c r="BU83" s="522"/>
      <c r="BV83" s="522"/>
      <c r="BW83" s="522"/>
      <c r="BX83" s="522"/>
      <c r="BY83" s="522"/>
      <c r="BZ83" s="522"/>
      <c r="CA83" s="522"/>
      <c r="CB83" s="522"/>
      <c r="CC83" s="523"/>
      <c r="CD83" s="10"/>
      <c r="CE83" s="10"/>
      <c r="CF83" s="10"/>
      <c r="CG83" s="10"/>
      <c r="CH83" s="164">
        <v>0.6</v>
      </c>
      <c r="CI83" s="162" t="str">
        <f>L85</f>
        <v/>
      </c>
      <c r="CJ83" s="166"/>
      <c r="CK83" s="134"/>
      <c r="CN83" s="147" t="s">
        <v>357</v>
      </c>
      <c r="CO83" s="163"/>
      <c r="CQ83" s="416"/>
      <c r="CU83" s="472"/>
      <c r="CV83" s="166"/>
      <c r="CW83" s="218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U83" s="10"/>
      <c r="DV83" s="187"/>
      <c r="EF83" s="187"/>
      <c r="EG83" s="187"/>
      <c r="EH83" s="179"/>
    </row>
    <row r="84" spans="1:138" ht="17.7" customHeight="1">
      <c r="A84" s="543" t="str">
        <f>IF(ISNUMBER(D84),"3Φ","")</f>
        <v/>
      </c>
      <c r="B84" s="544"/>
      <c r="C84" s="544"/>
      <c r="D84" s="537" t="str">
        <f>IFERROR(IF(VLOOKUP(CL53,table_4[],MATCH("27 標置電壓 1",table_4[#Headers],0),FALSE)=0,"",VLOOKUP(CL53,table_4[],MATCH("27 標置電壓 1",table_4[#Headers],0),FALSE)),"")</f>
        <v/>
      </c>
      <c r="E84" s="539"/>
      <c r="F84" s="539"/>
      <c r="G84" s="539"/>
      <c r="H84" s="539"/>
      <c r="I84" s="539"/>
      <c r="J84" s="539"/>
      <c r="K84" s="463"/>
      <c r="L84" s="537" t="str">
        <f>IFERROR(IF(VLOOKUP(CL53,table_4[],MATCH("27 時間標置 1",table_4[#Headers],0),FALSE)=0,"",VLOOKUP(CL53,table_4[],MATCH("27 時間標置 1",table_4[#Headers],0),FALSE)),"")</f>
        <v/>
      </c>
      <c r="M84" s="539"/>
      <c r="N84" s="539"/>
      <c r="O84" s="539"/>
      <c r="P84" s="539"/>
      <c r="Q84" s="539"/>
      <c r="R84" s="539"/>
      <c r="S84" s="463"/>
      <c r="T84" s="537" t="str">
        <f>IF(ISNUMBER(D84),CO134,"")</f>
        <v/>
      </c>
      <c r="U84" s="539"/>
      <c r="V84" s="539"/>
      <c r="W84" s="539"/>
      <c r="X84" s="539"/>
      <c r="Y84" s="539"/>
      <c r="Z84" s="539"/>
      <c r="AA84" s="463"/>
      <c r="AB84" s="545" t="str">
        <f>IF(ISNUMBER(D84),CO135,"")</f>
        <v/>
      </c>
      <c r="AC84" s="530"/>
      <c r="AD84" s="530"/>
      <c r="AE84" s="530"/>
      <c r="AF84" s="531"/>
      <c r="AG84" s="143" t="str">
        <f>IF(ISNUMBER(D84),"/","")</f>
        <v/>
      </c>
      <c r="AH84" s="532" t="str">
        <f>IF(ISNUMBER(D84),(AB84-CI82)/CI82*100,"")</f>
        <v/>
      </c>
      <c r="AI84" s="533"/>
      <c r="AJ84" s="533"/>
      <c r="AK84" s="529" t="str">
        <f>IF(ISNUMBER(D84),CO86,"")</f>
        <v/>
      </c>
      <c r="AL84" s="530"/>
      <c r="AM84" s="530"/>
      <c r="AN84" s="530"/>
      <c r="AO84" s="531"/>
      <c r="AP84" s="143" t="str">
        <f>IF(ISNUMBER(D84),"/","")</f>
        <v/>
      </c>
      <c r="AQ84" s="532" t="str">
        <f>IF(ISNUMBER(D84),(AK84-CI82)/CI82*100,"")</f>
        <v/>
      </c>
      <c r="AR84" s="533"/>
      <c r="AS84" s="533"/>
      <c r="AT84" s="529" t="str">
        <f>IF(ISNUMBER(D84),CO137,"")</f>
        <v/>
      </c>
      <c r="AU84" s="530"/>
      <c r="AV84" s="530"/>
      <c r="AW84" s="530"/>
      <c r="AX84" s="531"/>
      <c r="AY84" s="143" t="str">
        <f>IF(ISNUMBER(D84),"/","")</f>
        <v/>
      </c>
      <c r="AZ84" s="532" t="str">
        <f>IF(ISNUMBER(D84),(AT84-CI82)/CI82*100,"")</f>
        <v/>
      </c>
      <c r="BA84" s="533"/>
      <c r="BB84" s="533"/>
      <c r="BC84" s="529"/>
      <c r="BD84" s="530"/>
      <c r="BE84" s="530"/>
      <c r="BF84" s="530"/>
      <c r="BG84" s="531"/>
      <c r="BH84" s="143"/>
      <c r="BI84" s="468"/>
      <c r="BJ84" s="469"/>
      <c r="BK84" s="469"/>
      <c r="BL84" s="534" t="str">
        <f>IF(ISNUMBER(D84),"正常","")</f>
        <v/>
      </c>
      <c r="BM84" s="535"/>
      <c r="BN84" s="535"/>
      <c r="BO84" s="535"/>
      <c r="BP84" s="535"/>
      <c r="BQ84" s="536"/>
      <c r="BR84" s="537"/>
      <c r="BS84" s="538"/>
      <c r="BT84" s="538"/>
      <c r="BU84" s="538"/>
      <c r="BV84" s="538"/>
      <c r="BW84" s="539"/>
      <c r="BX84" s="539"/>
      <c r="BY84" s="539"/>
      <c r="BZ84" s="539"/>
      <c r="CA84" s="539"/>
      <c r="CB84" s="539"/>
      <c r="CC84" s="463"/>
      <c r="CD84" s="10"/>
      <c r="CE84" s="10"/>
      <c r="CF84" s="10"/>
      <c r="CG84" s="10"/>
      <c r="CH84" s="164">
        <v>0.3</v>
      </c>
      <c r="CI84" s="162" t="str">
        <f>L86</f>
        <v/>
      </c>
      <c r="CJ84" s="166"/>
      <c r="CK84" s="134"/>
      <c r="CN84" s="147" t="s">
        <v>358</v>
      </c>
      <c r="CO84" s="199"/>
      <c r="CQ84" s="416"/>
      <c r="CU84" s="472"/>
      <c r="CV84" s="166"/>
      <c r="CW84" s="218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U84" s="7"/>
      <c r="DV84" s="187"/>
      <c r="EF84" s="187"/>
      <c r="EG84" s="187"/>
      <c r="EH84" s="179"/>
    </row>
    <row r="85" spans="1:138" ht="17.7" customHeight="1">
      <c r="A85" s="566" t="s">
        <v>50</v>
      </c>
      <c r="B85" s="567"/>
      <c r="C85" s="568"/>
      <c r="D85" s="569" t="str">
        <f>IFERROR(IF(VLOOKUP(CQ54,table_4[],MATCH("27 標置電壓 2",table_4[#Headers],0),FALSE)=0,"",VLOOKUP(CQ54,table_4[],MATCH("27 標置電壓 2",table_4[#Headers],0),FALSE)),"")</f>
        <v/>
      </c>
      <c r="E85" s="570"/>
      <c r="F85" s="570"/>
      <c r="G85" s="570"/>
      <c r="H85" s="570"/>
      <c r="I85" s="570"/>
      <c r="J85" s="570"/>
      <c r="K85" s="571"/>
      <c r="L85" s="569" t="str">
        <f>IFERROR(IF(VLOOKUP(CQ54,table_4[],MATCH("27 時間標置 1",table_4[#Headers],0),FALSE)=0,"",VLOOKUP(CQ54,table_4[],MATCH("27 時間標置 1",table_4[#Headers],0),FALSE)),"")</f>
        <v/>
      </c>
      <c r="M85" s="570"/>
      <c r="N85" s="570"/>
      <c r="O85" s="570"/>
      <c r="P85" s="570"/>
      <c r="Q85" s="570"/>
      <c r="R85" s="570"/>
      <c r="S85" s="571"/>
      <c r="T85" s="537" t="str">
        <f>IF(ISNUMBER(D85),CW101,"")</f>
        <v/>
      </c>
      <c r="U85" s="538"/>
      <c r="V85" s="538"/>
      <c r="W85" s="538"/>
      <c r="X85" s="538"/>
      <c r="Y85" s="538"/>
      <c r="Z85" s="538"/>
      <c r="AA85" s="572"/>
      <c r="AB85" s="573" t="str">
        <f>IF(ISNUMBER(D85),CW107,"")</f>
        <v/>
      </c>
      <c r="AC85" s="548"/>
      <c r="AD85" s="548"/>
      <c r="AE85" s="548"/>
      <c r="AF85" s="549"/>
      <c r="AG85" s="143" t="str">
        <f>IF(ISNUMBER(D85),"/","")</f>
        <v/>
      </c>
      <c r="AH85" s="550" t="str">
        <f>IF(ISNUMBER(D85),(AB85-CI83)/CI83*100,"")</f>
        <v/>
      </c>
      <c r="AI85" s="551"/>
      <c r="AJ85" s="551"/>
      <c r="AK85" s="547" t="str">
        <f>IF(ISNUMBER(D85),CW108,"")</f>
        <v/>
      </c>
      <c r="AL85" s="548"/>
      <c r="AM85" s="548"/>
      <c r="AN85" s="548"/>
      <c r="AO85" s="549"/>
      <c r="AP85" s="143" t="str">
        <f>IF(ISNUMBER(D85),"/","")</f>
        <v/>
      </c>
      <c r="AQ85" s="550" t="str">
        <f>IF(ISNUMBER(D85),(AK85-CI83)/CI83*100,"")</f>
        <v/>
      </c>
      <c r="AR85" s="551"/>
      <c r="AS85" s="551"/>
      <c r="AT85" s="547" t="str">
        <f>IF(ISNUMBER(D85),CW109,"")</f>
        <v/>
      </c>
      <c r="AU85" s="548"/>
      <c r="AV85" s="548"/>
      <c r="AW85" s="548"/>
      <c r="AX85" s="549"/>
      <c r="AY85" s="143" t="str">
        <f>IF(ISNUMBER(D85),"/","")</f>
        <v/>
      </c>
      <c r="AZ85" s="550" t="str">
        <f>IF(ISNUMBER(D85),(AT85-CI83)/CI83*100,"")</f>
        <v/>
      </c>
      <c r="BA85" s="551"/>
      <c r="BB85" s="551"/>
      <c r="BC85" s="547"/>
      <c r="BD85" s="548"/>
      <c r="BE85" s="548"/>
      <c r="BF85" s="548"/>
      <c r="BG85" s="549"/>
      <c r="BH85" s="143"/>
      <c r="BI85" s="552"/>
      <c r="BJ85" s="553"/>
      <c r="BK85" s="554"/>
      <c r="BL85" s="546" t="str">
        <f>IF(ISNUMBER(D85),"正常","")</f>
        <v/>
      </c>
      <c r="BM85" s="539"/>
      <c r="BN85" s="539"/>
      <c r="BO85" s="539"/>
      <c r="BP85" s="539"/>
      <c r="BQ85" s="463"/>
      <c r="BR85" s="461"/>
      <c r="BS85" s="462"/>
      <c r="BT85" s="462"/>
      <c r="BU85" s="462"/>
      <c r="BV85" s="462"/>
      <c r="BW85" s="539"/>
      <c r="BX85" s="539"/>
      <c r="BY85" s="539"/>
      <c r="BZ85" s="539"/>
      <c r="CA85" s="539"/>
      <c r="CB85" s="539"/>
      <c r="CC85" s="463"/>
      <c r="CD85" s="7"/>
      <c r="CE85" s="7"/>
      <c r="CF85" s="7"/>
      <c r="CG85" s="7"/>
      <c r="CH85" s="166"/>
      <c r="CI85" s="166"/>
      <c r="CJ85" s="166"/>
      <c r="CK85" s="134"/>
      <c r="CN85" s="147" t="s">
        <v>359</v>
      </c>
      <c r="CO85" s="199"/>
      <c r="CQ85" s="416"/>
      <c r="CU85" s="472"/>
      <c r="CV85" s="220"/>
      <c r="CW85" s="166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U85" s="10"/>
      <c r="DV85" s="187"/>
      <c r="EF85" s="187"/>
      <c r="EG85" s="187"/>
      <c r="EH85" s="179"/>
    </row>
    <row r="86" spans="1:138" ht="17.7" customHeight="1">
      <c r="A86" s="555" t="s">
        <v>50</v>
      </c>
      <c r="B86" s="556"/>
      <c r="C86" s="556"/>
      <c r="D86" s="557" t="str">
        <f>IFERROR(IF(VLOOKUP(#REF!,table_4[],MATCH("27 標置電壓 2",table_4[#Headers],0),FALSE)=0,"",VLOOKUP(#REF!,table_4[],MATCH("27 標置電壓 2",table_4[#Headers],0),FALSE)),"")</f>
        <v/>
      </c>
      <c r="E86" s="558"/>
      <c r="F86" s="558"/>
      <c r="G86" s="558"/>
      <c r="H86" s="558"/>
      <c r="I86" s="558"/>
      <c r="J86" s="558"/>
      <c r="K86" s="559"/>
      <c r="L86" s="557" t="str">
        <f>IFERROR(IF(VLOOKUP(#REF!,table_4[],MATCH("27 時間標置 1",table_4[#Headers],0),FALSE)=0,"",VLOOKUP(#REF!,table_4[],MATCH("27 時間標置 1",table_4[#Headers],0),FALSE)),"")</f>
        <v/>
      </c>
      <c r="M86" s="558"/>
      <c r="N86" s="558"/>
      <c r="O86" s="558"/>
      <c r="P86" s="558"/>
      <c r="Q86" s="558"/>
      <c r="R86" s="558"/>
      <c r="S86" s="559"/>
      <c r="T86" s="557" t="str">
        <f>IF(ISNUMBER(D86),CW102,"")</f>
        <v/>
      </c>
      <c r="U86" s="560"/>
      <c r="V86" s="560"/>
      <c r="W86" s="560"/>
      <c r="X86" s="560"/>
      <c r="Y86" s="560"/>
      <c r="Z86" s="560"/>
      <c r="AA86" s="561"/>
      <c r="AB86" s="562" t="str">
        <f>IF(ISNUMBER(D86),CW110,"")</f>
        <v/>
      </c>
      <c r="AC86" s="563"/>
      <c r="AD86" s="563"/>
      <c r="AE86" s="563"/>
      <c r="AF86" s="564"/>
      <c r="AG86" s="143" t="str">
        <f>IF(ISNUMBER(D86),"/","")</f>
        <v/>
      </c>
      <c r="AH86" s="550" t="str">
        <f>IF(ISNUMBER(D86),(AB86-CI84)/CI84*100,"")</f>
        <v/>
      </c>
      <c r="AI86" s="551"/>
      <c r="AJ86" s="551"/>
      <c r="AK86" s="565" t="str">
        <f>IF(ISNUMBER(D86),CW111,"")</f>
        <v/>
      </c>
      <c r="AL86" s="563"/>
      <c r="AM86" s="563"/>
      <c r="AN86" s="563"/>
      <c r="AO86" s="564"/>
      <c r="AP86" s="143" t="str">
        <f>IF(ISNUMBER(D86),"/","")</f>
        <v/>
      </c>
      <c r="AQ86" s="550" t="str">
        <f>IF(ISNUMBER(D86),(AK86-CI84)/CI84*100,"")</f>
        <v/>
      </c>
      <c r="AR86" s="551"/>
      <c r="AS86" s="551"/>
      <c r="AT86" s="565" t="str">
        <f>IF(ISNUMBER(D86),CW112,"")</f>
        <v/>
      </c>
      <c r="AU86" s="563"/>
      <c r="AV86" s="563"/>
      <c r="AW86" s="563"/>
      <c r="AX86" s="564"/>
      <c r="AY86" s="143" t="str">
        <f>IF(ISNUMBER(D86),"/","")</f>
        <v/>
      </c>
      <c r="AZ86" s="550" t="str">
        <f>IF(ISNUMBER(D86),(AT86-CI84)/CI84*100,"")</f>
        <v/>
      </c>
      <c r="BA86" s="551"/>
      <c r="BB86" s="551"/>
      <c r="BC86" s="565"/>
      <c r="BD86" s="563"/>
      <c r="BE86" s="563"/>
      <c r="BF86" s="563"/>
      <c r="BG86" s="564"/>
      <c r="BH86" s="143"/>
      <c r="BI86" s="575"/>
      <c r="BJ86" s="576"/>
      <c r="BK86" s="576"/>
      <c r="BL86" s="577" t="str">
        <f>IF(ISNUMBER(D86),"正常","")</f>
        <v/>
      </c>
      <c r="BM86" s="578"/>
      <c r="BN86" s="578"/>
      <c r="BO86" s="578"/>
      <c r="BP86" s="578"/>
      <c r="BQ86" s="579"/>
      <c r="BR86" s="557"/>
      <c r="BS86" s="560"/>
      <c r="BT86" s="560"/>
      <c r="BU86" s="560"/>
      <c r="BV86" s="560"/>
      <c r="BW86" s="558"/>
      <c r="BX86" s="558"/>
      <c r="BY86" s="558"/>
      <c r="BZ86" s="558"/>
      <c r="CA86" s="558"/>
      <c r="CB86" s="558"/>
      <c r="CC86" s="559"/>
      <c r="CD86" s="7"/>
      <c r="CE86" s="7"/>
      <c r="CF86" s="7"/>
      <c r="CG86" s="7"/>
      <c r="CH86" s="166"/>
      <c r="CI86" s="166"/>
      <c r="CJ86" s="166"/>
      <c r="CK86" s="134"/>
      <c r="CN86" s="147" t="s">
        <v>361</v>
      </c>
      <c r="CO86" s="199"/>
      <c r="CQ86" s="416"/>
      <c r="CU86" s="472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U86" s="10"/>
      <c r="DV86" s="187"/>
      <c r="EF86" s="187"/>
      <c r="EG86" s="187"/>
      <c r="EH86" s="179"/>
    </row>
    <row r="87" spans="1:138" ht="17.7" customHeight="1">
      <c r="A87" s="506" t="s">
        <v>52</v>
      </c>
      <c r="B87" s="506"/>
      <c r="C87" s="506"/>
      <c r="D87" s="506"/>
      <c r="E87" s="506"/>
      <c r="F87" s="506"/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06"/>
      <c r="AE87" s="506"/>
      <c r="AF87" s="506"/>
      <c r="AG87" s="506"/>
      <c r="AH87" s="506"/>
      <c r="AI87" s="506"/>
      <c r="AJ87" s="506"/>
      <c r="AK87" s="506"/>
      <c r="AL87" s="506"/>
      <c r="AM87" s="506"/>
      <c r="AN87" s="506"/>
      <c r="AO87" s="506"/>
      <c r="AP87" s="506"/>
      <c r="AQ87" s="506"/>
      <c r="AR87" s="506"/>
      <c r="AS87" s="506"/>
      <c r="AT87" s="506"/>
      <c r="AU87" s="506"/>
      <c r="AV87" s="506"/>
      <c r="AW87" s="506"/>
      <c r="AX87" s="506"/>
      <c r="AY87" s="506"/>
      <c r="AZ87" s="506"/>
      <c r="BA87" s="506"/>
      <c r="BB87" s="506"/>
      <c r="BC87" s="506"/>
      <c r="BD87" s="506"/>
      <c r="BE87" s="506"/>
      <c r="BF87" s="506"/>
      <c r="BG87" s="506"/>
      <c r="BH87" s="506"/>
      <c r="BI87" s="506"/>
      <c r="BJ87" s="506"/>
      <c r="BK87" s="506"/>
      <c r="BL87" s="506"/>
      <c r="BM87" s="506"/>
      <c r="BN87" s="506"/>
      <c r="BO87" s="506"/>
      <c r="BP87" s="506"/>
      <c r="BQ87" s="506"/>
      <c r="BR87" s="506"/>
      <c r="BS87" s="506"/>
      <c r="BT87" s="506"/>
      <c r="BU87" s="506"/>
      <c r="BV87" s="506"/>
      <c r="BW87" s="506"/>
      <c r="BX87" s="506"/>
      <c r="BY87" s="506"/>
      <c r="BZ87" s="506"/>
      <c r="CA87" s="506"/>
      <c r="CB87" s="506"/>
      <c r="CC87" s="506"/>
      <c r="CD87" s="7"/>
      <c r="CE87" s="7"/>
      <c r="CF87" s="7"/>
      <c r="CG87" s="7"/>
      <c r="CH87" s="196">
        <v>79</v>
      </c>
      <c r="CI87" s="169" t="s">
        <v>136</v>
      </c>
      <c r="CJ87" s="169" t="s">
        <v>270</v>
      </c>
      <c r="CK87" s="134"/>
      <c r="CN87" s="147" t="s">
        <v>362</v>
      </c>
      <c r="CO87" s="199"/>
      <c r="CQ87" s="416"/>
      <c r="CU87" s="472"/>
      <c r="CV87" s="166"/>
      <c r="CW87" s="218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U87" s="10"/>
      <c r="DV87" s="10"/>
      <c r="DW87" s="10"/>
    </row>
    <row r="88" spans="1:138" ht="17.7" customHeight="1">
      <c r="A88" s="580" t="s">
        <v>29</v>
      </c>
      <c r="B88" s="580"/>
      <c r="C88" s="580"/>
      <c r="D88" s="582" t="s">
        <v>425</v>
      </c>
      <c r="E88" s="583"/>
      <c r="F88" s="583"/>
      <c r="G88" s="583"/>
      <c r="H88" s="516"/>
      <c r="I88" s="516"/>
      <c r="J88" s="516"/>
      <c r="K88" s="517"/>
      <c r="L88" s="584" t="s">
        <v>53</v>
      </c>
      <c r="M88" s="585"/>
      <c r="N88" s="585"/>
      <c r="O88" s="585"/>
      <c r="P88" s="585"/>
      <c r="Q88" s="585"/>
      <c r="R88" s="585"/>
      <c r="S88" s="585"/>
      <c r="T88" s="585"/>
      <c r="U88" s="585"/>
      <c r="V88" s="585"/>
      <c r="W88" s="585"/>
      <c r="X88" s="585"/>
      <c r="Y88" s="585"/>
      <c r="Z88" s="585"/>
      <c r="AA88" s="585"/>
      <c r="AB88" s="585"/>
      <c r="AC88" s="585"/>
      <c r="AD88" s="585"/>
      <c r="AE88" s="585"/>
      <c r="AF88" s="585"/>
      <c r="AG88" s="585"/>
      <c r="AH88" s="585"/>
      <c r="AI88" s="585"/>
      <c r="AJ88" s="585"/>
      <c r="AK88" s="585"/>
      <c r="AL88" s="585"/>
      <c r="AM88" s="585"/>
      <c r="AN88" s="585"/>
      <c r="AO88" s="585"/>
      <c r="AP88" s="585"/>
      <c r="AQ88" s="585"/>
      <c r="AR88" s="585"/>
      <c r="AS88" s="585"/>
      <c r="AT88" s="585"/>
      <c r="AU88" s="585"/>
      <c r="AV88" s="585"/>
      <c r="AW88" s="585"/>
      <c r="AX88" s="585"/>
      <c r="AY88" s="586"/>
      <c r="AZ88" s="586"/>
      <c r="BA88" s="586"/>
      <c r="BB88" s="586"/>
      <c r="BC88" s="586"/>
      <c r="BD88" s="586"/>
      <c r="BE88" s="586"/>
      <c r="BF88" s="586"/>
      <c r="BG88" s="586"/>
      <c r="BH88" s="586"/>
      <c r="BI88" s="586"/>
      <c r="BJ88" s="586"/>
      <c r="BK88" s="587"/>
      <c r="BL88" s="582" t="s">
        <v>54</v>
      </c>
      <c r="BM88" s="434"/>
      <c r="BN88" s="434"/>
      <c r="BO88" s="434"/>
      <c r="BP88" s="434"/>
      <c r="BQ88" s="434"/>
      <c r="BR88" s="434"/>
      <c r="BS88" s="434"/>
      <c r="BT88" s="432"/>
      <c r="BU88" s="588" t="s">
        <v>55</v>
      </c>
      <c r="BV88" s="516"/>
      <c r="BW88" s="516"/>
      <c r="BX88" s="516"/>
      <c r="BY88" s="516"/>
      <c r="BZ88" s="516"/>
      <c r="CA88" s="516"/>
      <c r="CB88" s="516"/>
      <c r="CC88" s="517"/>
      <c r="CD88" s="7"/>
      <c r="CE88" s="7"/>
      <c r="CF88" s="7"/>
      <c r="CG88" s="7"/>
      <c r="CH88" s="162">
        <v>1</v>
      </c>
      <c r="CI88" s="197" t="str">
        <f>IFERROR(IF(VLOOKUP(CL53,table_5[],MATCH("1st復閉時間 1",table_5[#Headers],0),FALSE)=0,"",VLOOKUP(CL53,table_5[],MATCH("1st復閉時間 1",table_5[#Headers],0),FALSE)),"")</f>
        <v/>
      </c>
      <c r="CJ88" s="196" t="str">
        <f>IFERROR(IF(VLOOKUP(CL53,table_5[],MATCH("1st復閉時間 2",table_5[#Headers],0),FALSE)=0,"",VLOOKUP(CL53,table_5[],MATCH("1st復閉時間 2",table_5[#Headers],0),FALSE)),"")</f>
        <v/>
      </c>
      <c r="CK88" s="134"/>
      <c r="CN88" s="147" t="s">
        <v>363</v>
      </c>
      <c r="CO88" s="163"/>
      <c r="CQ88" s="416"/>
      <c r="CU88" s="472"/>
      <c r="CV88" s="166"/>
      <c r="CW88" s="218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U88" s="10"/>
      <c r="DV88" s="10"/>
      <c r="DW88" s="10"/>
    </row>
    <row r="89" spans="1:138" ht="17.7" customHeight="1">
      <c r="A89" s="581"/>
      <c r="B89" s="581"/>
      <c r="C89" s="581"/>
      <c r="D89" s="589" t="s">
        <v>426</v>
      </c>
      <c r="E89" s="589"/>
      <c r="F89" s="589"/>
      <c r="G89" s="589"/>
      <c r="H89" s="589"/>
      <c r="I89" s="589"/>
      <c r="J89" s="589"/>
      <c r="K89" s="589"/>
      <c r="L89" s="590" t="s">
        <v>56</v>
      </c>
      <c r="M89" s="416"/>
      <c r="N89" s="416"/>
      <c r="O89" s="416"/>
      <c r="P89" s="416"/>
      <c r="Q89" s="416"/>
      <c r="R89" s="416"/>
      <c r="S89" s="11" t="s">
        <v>44</v>
      </c>
      <c r="T89" s="599" t="s">
        <v>57</v>
      </c>
      <c r="U89" s="416"/>
      <c r="V89" s="416"/>
      <c r="W89" s="416"/>
      <c r="X89" s="600"/>
      <c r="Y89" s="599" t="s">
        <v>58</v>
      </c>
      <c r="Z89" s="416"/>
      <c r="AA89" s="416"/>
      <c r="AB89" s="416"/>
      <c r="AC89" s="416"/>
      <c r="AD89" s="416"/>
      <c r="AE89" s="416"/>
      <c r="AF89" s="11" t="s">
        <v>44</v>
      </c>
      <c r="AG89" s="599" t="s">
        <v>57</v>
      </c>
      <c r="AH89" s="416"/>
      <c r="AI89" s="416"/>
      <c r="AJ89" s="416"/>
      <c r="AK89" s="600"/>
      <c r="AL89" s="599" t="s">
        <v>59</v>
      </c>
      <c r="AM89" s="416"/>
      <c r="AN89" s="416"/>
      <c r="AO89" s="416"/>
      <c r="AP89" s="416"/>
      <c r="AQ89" s="416"/>
      <c r="AR89" s="416"/>
      <c r="AS89" s="11" t="s">
        <v>44</v>
      </c>
      <c r="AT89" s="599" t="s">
        <v>57</v>
      </c>
      <c r="AU89" s="416"/>
      <c r="AV89" s="416"/>
      <c r="AW89" s="416"/>
      <c r="AX89" s="600"/>
      <c r="AY89" s="599" t="s">
        <v>60</v>
      </c>
      <c r="AZ89" s="416"/>
      <c r="BA89" s="416"/>
      <c r="BB89" s="416"/>
      <c r="BC89" s="416"/>
      <c r="BD89" s="416"/>
      <c r="BE89" s="416"/>
      <c r="BF89" s="11" t="s">
        <v>44</v>
      </c>
      <c r="BG89" s="599" t="s">
        <v>57</v>
      </c>
      <c r="BH89" s="416"/>
      <c r="BI89" s="416"/>
      <c r="BJ89" s="416"/>
      <c r="BK89" s="604"/>
      <c r="BL89" s="605" t="s">
        <v>61</v>
      </c>
      <c r="BM89" s="606"/>
      <c r="BN89" s="606"/>
      <c r="BO89" s="606"/>
      <c r="BP89" s="606"/>
      <c r="BQ89" s="606"/>
      <c r="BR89" s="606"/>
      <c r="BS89" s="606"/>
      <c r="BT89" s="443"/>
      <c r="BU89" s="607" t="s">
        <v>62</v>
      </c>
      <c r="BV89" s="411"/>
      <c r="BW89" s="411"/>
      <c r="BX89" s="411"/>
      <c r="BY89" s="411"/>
      <c r="BZ89" s="411"/>
      <c r="CA89" s="411"/>
      <c r="CB89" s="411"/>
      <c r="CC89" s="608"/>
      <c r="CD89" s="7"/>
      <c r="CE89" s="7"/>
      <c r="CF89" s="7"/>
      <c r="CG89" s="7"/>
      <c r="CH89" s="162">
        <v>2</v>
      </c>
      <c r="CI89" s="198" t="str">
        <f>IFERROR(IF(VLOOKUP(CL53,table_5[],MATCH("2nd復閉時間 1",table_5[#Headers],0),FALSE)=0,"",VLOOKUP(CL53,table_5[],MATCH("2nd復閉時間 1",table_5[#Headers],0),FALSE)),"")</f>
        <v/>
      </c>
      <c r="CJ89" s="196" t="str">
        <f>IFERROR(IF(VLOOKUP(CL53,table_5[],MATCH("2nd復閉時間 2",table_5[#Headers],0),FALSE)=0,"",VLOOKUP(CL53,table_5[],MATCH("2nd復閉時間 2",table_5[#Headers],0),FALSE)),"")</f>
        <v/>
      </c>
      <c r="CK89" s="134"/>
      <c r="CN89" s="147" t="s">
        <v>364</v>
      </c>
      <c r="CO89" s="163"/>
      <c r="CQ89" s="491"/>
      <c r="CU89" s="472"/>
      <c r="CV89" s="166"/>
      <c r="CW89" s="218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</row>
    <row r="90" spans="1:138" ht="17.7" customHeight="1">
      <c r="A90" s="591" t="str">
        <f t="shared" ref="A90:A91" ca="1" si="21">IF(ISNUMBER(D90),"3Φ","")</f>
        <v/>
      </c>
      <c r="B90" s="592"/>
      <c r="C90" s="592"/>
      <c r="D90" s="593" t="str">
        <f ca="1">IF(ISNUMBER(CI88),COUNT(OFFSET(table_5[#Data], MATCH(CL53, INDEX(table_5[],,1), 0)-1, 2, 1, 4)),"")</f>
        <v/>
      </c>
      <c r="E90" s="592"/>
      <c r="F90" s="592"/>
      <c r="G90" s="592"/>
      <c r="H90" s="592"/>
      <c r="I90" s="592"/>
      <c r="J90" s="592"/>
      <c r="K90" s="592"/>
      <c r="L90" s="594" t="str">
        <f>IF(ISNUMBER(CI88),CO138,"")</f>
        <v/>
      </c>
      <c r="M90" s="595"/>
      <c r="N90" s="595"/>
      <c r="O90" s="595"/>
      <c r="P90" s="595"/>
      <c r="Q90" s="595"/>
      <c r="R90" s="595"/>
      <c r="S90" s="144" t="str">
        <f>IF(ISNUMBER(CI88),"/","")</f>
        <v/>
      </c>
      <c r="T90" s="596" t="str">
        <f>IF(ISNUMBER(CI88),(L90-CI88)/CI88*100,"")</f>
        <v/>
      </c>
      <c r="U90" s="596"/>
      <c r="V90" s="596"/>
      <c r="W90" s="596"/>
      <c r="X90" s="597"/>
      <c r="Y90" s="595" t="str">
        <f>IF(ISNUMBER(CI89),CX60,"")</f>
        <v/>
      </c>
      <c r="Z90" s="598"/>
      <c r="AA90" s="598"/>
      <c r="AB90" s="598"/>
      <c r="AC90" s="598"/>
      <c r="AD90" s="598"/>
      <c r="AE90" s="598"/>
      <c r="AF90" s="146" t="str">
        <f>IF(ISNUMBER(CI89),"/","")</f>
        <v/>
      </c>
      <c r="AG90" s="596" t="str">
        <f>IF(ISNUMBER(CI89),(Y90-CI89)/CI89*100,"")</f>
        <v/>
      </c>
      <c r="AH90" s="596"/>
      <c r="AI90" s="596"/>
      <c r="AJ90" s="596"/>
      <c r="AK90" s="597"/>
      <c r="AL90" s="595" t="str">
        <f>IF(ISNUMBER(CI90),CX61,"")</f>
        <v/>
      </c>
      <c r="AM90" s="598"/>
      <c r="AN90" s="598"/>
      <c r="AO90" s="598"/>
      <c r="AP90" s="598"/>
      <c r="AQ90" s="598"/>
      <c r="AR90" s="598"/>
      <c r="AS90" s="146" t="str">
        <f>IF(ISNUMBER(CI90),"/","")</f>
        <v/>
      </c>
      <c r="AT90" s="596" t="str">
        <f>IF(ISNUMBER(CI90),(AL90-CI90)/CI90*100,"")</f>
        <v/>
      </c>
      <c r="AU90" s="596"/>
      <c r="AV90" s="596"/>
      <c r="AW90" s="596"/>
      <c r="AX90" s="597"/>
      <c r="AY90" s="595" t="str">
        <f>IF(ISNUMBER(CI91),CX62,"")</f>
        <v/>
      </c>
      <c r="AZ90" s="598"/>
      <c r="BA90" s="598"/>
      <c r="BB90" s="598"/>
      <c r="BC90" s="598"/>
      <c r="BD90" s="598"/>
      <c r="BE90" s="598"/>
      <c r="BF90" s="146" t="str">
        <f>IF(ISNUMBER(CI91),"/","")</f>
        <v/>
      </c>
      <c r="BG90" s="596" t="str">
        <f>IF(ISNUMBER(CI91),(AY90-CI91)/CI91*100,"")</f>
        <v/>
      </c>
      <c r="BH90" s="596"/>
      <c r="BI90" s="596"/>
      <c r="BJ90" s="596"/>
      <c r="BK90" s="597"/>
      <c r="BL90" s="534" t="str">
        <f>IF(ISNUMBER(CI88),"正常","")</f>
        <v/>
      </c>
      <c r="BM90" s="535"/>
      <c r="BN90" s="535"/>
      <c r="BO90" s="535"/>
      <c r="BP90" s="535"/>
      <c r="BQ90" s="535"/>
      <c r="BR90" s="535"/>
      <c r="BS90" s="535"/>
      <c r="BT90" s="535"/>
      <c r="BU90" s="534" t="str">
        <f>IF(ISNUMBER(CI88),"正常","")</f>
        <v/>
      </c>
      <c r="BV90" s="535"/>
      <c r="BW90" s="535"/>
      <c r="BX90" s="535"/>
      <c r="BY90" s="535"/>
      <c r="BZ90" s="535"/>
      <c r="CA90" s="535"/>
      <c r="CB90" s="535"/>
      <c r="CC90" s="536"/>
      <c r="CD90" s="7"/>
      <c r="CE90" s="7"/>
      <c r="CF90" s="7"/>
      <c r="CG90" s="7"/>
      <c r="CH90" s="162">
        <v>3</v>
      </c>
      <c r="CI90" s="162" t="str">
        <f>IFERROR(IF(VLOOKUP(CL53,table_5[],MATCH("3rd復閉時間 1",table_5[#Headers],0),FALSE)=0,"",VLOOKUP(CL53,table_5[],MATCH("3rd復閉時間 1",table_5[#Headers],0),FALSE)),"")</f>
        <v/>
      </c>
      <c r="CJ90" s="196" t="str">
        <f>IFERROR(IF(VLOOKUP(CL53,table_5[],MATCH("3rd復閉時間 2",table_5[#Headers],0),FALSE)=0,"",VLOOKUP(CL53,table_5[],MATCH("3rd復閉時間 2",table_5[#Headers],0),FALSE)),"")</f>
        <v/>
      </c>
      <c r="CK90" s="133"/>
      <c r="CN90" s="147" t="s">
        <v>365</v>
      </c>
      <c r="CO90" s="163"/>
      <c r="CP90" s="7"/>
      <c r="CQ90" s="416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S90" s="7"/>
      <c r="DT90" s="7"/>
      <c r="DU90" s="7"/>
      <c r="DV90" s="7"/>
    </row>
    <row r="91" spans="1:138" ht="17.7" customHeight="1">
      <c r="A91" s="609" t="str">
        <f t="shared" ca="1" si="21"/>
        <v/>
      </c>
      <c r="B91" s="610"/>
      <c r="C91" s="610"/>
      <c r="D91" s="611" t="str">
        <f ca="1">IF(ISNUMBER(CJ88),COUNT(OFFSET(table_5[#Data], MATCH(CL53, INDEX(table_5[],,1), 0)-1, 4, 1, 4)),"")</f>
        <v/>
      </c>
      <c r="E91" s="610"/>
      <c r="F91" s="610"/>
      <c r="G91" s="610"/>
      <c r="H91" s="610"/>
      <c r="I91" s="610"/>
      <c r="J91" s="610"/>
      <c r="K91" s="610"/>
      <c r="L91" s="594" t="str">
        <f>IF(ISNUMBER(CJ88),CO139,"")</f>
        <v/>
      </c>
      <c r="M91" s="595"/>
      <c r="N91" s="595"/>
      <c r="O91" s="595"/>
      <c r="P91" s="595"/>
      <c r="Q91" s="595"/>
      <c r="R91" s="595"/>
      <c r="S91" s="144" t="str">
        <f>IF(ISNUMBER(CJ88),"/","")</f>
        <v/>
      </c>
      <c r="T91" s="596" t="str">
        <f>IF(ISNUMBER(CJ88),(L91-CJ88)/CJ88*100,"")</f>
        <v/>
      </c>
      <c r="U91" s="596"/>
      <c r="V91" s="596"/>
      <c r="W91" s="596"/>
      <c r="X91" s="597"/>
      <c r="Y91" s="595" t="str">
        <f>IF(ISNUMBER(CJ89),CX65,"")</f>
        <v/>
      </c>
      <c r="Z91" s="598"/>
      <c r="AA91" s="598"/>
      <c r="AB91" s="598"/>
      <c r="AC91" s="598"/>
      <c r="AD91" s="598"/>
      <c r="AE91" s="598"/>
      <c r="AF91" s="146" t="str">
        <f>IF(ISNUMBER(CJ89),"/","")</f>
        <v/>
      </c>
      <c r="AG91" s="596" t="str">
        <f>IF(ISNUMBER(CJ89),(Y91-CJ89)/CJ89*100,"")</f>
        <v/>
      </c>
      <c r="AH91" s="596"/>
      <c r="AI91" s="596"/>
      <c r="AJ91" s="596"/>
      <c r="AK91" s="597"/>
      <c r="AL91" s="595" t="str">
        <f>IF(ISNUMBER(CJ90),CX66,"")</f>
        <v/>
      </c>
      <c r="AM91" s="598"/>
      <c r="AN91" s="598"/>
      <c r="AO91" s="598"/>
      <c r="AP91" s="598"/>
      <c r="AQ91" s="598"/>
      <c r="AR91" s="598"/>
      <c r="AS91" s="146" t="str">
        <f>IF(ISNUMBER(CJ90),"/","")</f>
        <v/>
      </c>
      <c r="AT91" s="596" t="str">
        <f>IF(ISNUMBER(CJ90),(AL91-CJ90)/CJ90*100,"")</f>
        <v/>
      </c>
      <c r="AU91" s="596"/>
      <c r="AV91" s="596"/>
      <c r="AW91" s="596"/>
      <c r="AX91" s="597"/>
      <c r="AY91" s="595" t="str">
        <f>IF(ISNUMBER(CJ91),CX67,"")</f>
        <v/>
      </c>
      <c r="AZ91" s="598"/>
      <c r="BA91" s="598"/>
      <c r="BB91" s="598"/>
      <c r="BC91" s="598"/>
      <c r="BD91" s="598"/>
      <c r="BE91" s="598"/>
      <c r="BF91" s="146" t="str">
        <f>IF(ISNUMBER(CJ91),"/","")</f>
        <v/>
      </c>
      <c r="BG91" s="596" t="str">
        <f>IF(ISNUMBER(CJ91),(AY91-CJ91)/CJ91*100,"")</f>
        <v/>
      </c>
      <c r="BH91" s="596"/>
      <c r="BI91" s="596"/>
      <c r="BJ91" s="596"/>
      <c r="BK91" s="597"/>
      <c r="BL91" s="577" t="str">
        <f>IF(ISNUMBER(CJ88),"正常","")</f>
        <v/>
      </c>
      <c r="BM91" s="578"/>
      <c r="BN91" s="578"/>
      <c r="BO91" s="578"/>
      <c r="BP91" s="578"/>
      <c r="BQ91" s="578"/>
      <c r="BR91" s="578"/>
      <c r="BS91" s="578"/>
      <c r="BT91" s="578"/>
      <c r="BU91" s="577" t="str">
        <f>IF(ISNUMBER(CJ88),"正常","")</f>
        <v/>
      </c>
      <c r="BV91" s="578"/>
      <c r="BW91" s="578"/>
      <c r="BX91" s="578"/>
      <c r="BY91" s="578"/>
      <c r="BZ91" s="578"/>
      <c r="CA91" s="578"/>
      <c r="CB91" s="578"/>
      <c r="CC91" s="579"/>
      <c r="CD91" s="12"/>
      <c r="CE91" s="12"/>
      <c r="CF91" s="12"/>
      <c r="CG91" s="12"/>
      <c r="CH91" s="162">
        <v>4</v>
      </c>
      <c r="CI91" s="162" t="str">
        <f>IFERROR(IF(VLOOKUP(CL53,table_5[],MATCH("4th復閉時間 1",table_5[#Headers],0),FALSE)=0,"",VLOOKUP(CL53,table_5[],MATCH("4th復閉時間 1",table_5[#Headers],0),FALSE)),"")</f>
        <v/>
      </c>
      <c r="CJ91" s="196" t="str">
        <f>IFERROR(IF(VLOOKUP(CL53,table_5[],MATCH("4th復閉時間 2",table_5[#Headers],0),FALSE)=0,"",VLOOKUP(CL53,table_5[],MATCH("4th復閉時間 2",table_5[#Headers],0),FALSE)),"")</f>
        <v/>
      </c>
      <c r="CK91" s="136"/>
      <c r="CN91" s="147" t="s">
        <v>366</v>
      </c>
      <c r="CO91" s="199"/>
      <c r="CP91" s="12"/>
      <c r="CQ91" s="416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S91" s="7"/>
      <c r="DT91" s="7"/>
      <c r="DU91" s="7"/>
      <c r="DV91" s="7"/>
    </row>
    <row r="92" spans="1:138" ht="17.7" customHeight="1">
      <c r="A92" s="506" t="s">
        <v>63</v>
      </c>
      <c r="B92" s="506"/>
      <c r="C92" s="506"/>
      <c r="D92" s="506"/>
      <c r="E92" s="506"/>
      <c r="F92" s="506"/>
      <c r="G92" s="506"/>
      <c r="H92" s="506"/>
      <c r="I92" s="506"/>
      <c r="J92" s="506"/>
      <c r="K92" s="506"/>
      <c r="L92" s="506"/>
      <c r="M92" s="506"/>
      <c r="N92" s="506"/>
      <c r="O92" s="506"/>
      <c r="P92" s="506"/>
      <c r="Q92" s="506"/>
      <c r="R92" s="506"/>
      <c r="S92" s="506"/>
      <c r="T92" s="506"/>
      <c r="U92" s="506"/>
      <c r="V92" s="506"/>
      <c r="W92" s="506"/>
      <c r="X92" s="506"/>
      <c r="Y92" s="506"/>
      <c r="Z92" s="506"/>
      <c r="AA92" s="506"/>
      <c r="AB92" s="506"/>
      <c r="AC92" s="506"/>
      <c r="AD92" s="506"/>
      <c r="AE92" s="506"/>
      <c r="AF92" s="506"/>
      <c r="AG92" s="506"/>
      <c r="AH92" s="506"/>
      <c r="AI92" s="506"/>
      <c r="AJ92" s="506"/>
      <c r="AK92" s="506"/>
      <c r="AL92" s="506"/>
      <c r="AM92" s="506"/>
      <c r="AN92" s="506"/>
      <c r="AO92" s="506"/>
      <c r="AP92" s="506"/>
      <c r="AQ92" s="506"/>
      <c r="AR92" s="506"/>
      <c r="AS92" s="506"/>
      <c r="AT92" s="506"/>
      <c r="AU92" s="506"/>
      <c r="AV92" s="506"/>
      <c r="AW92" s="506"/>
      <c r="AX92" s="506"/>
      <c r="AY92" s="506"/>
      <c r="AZ92" s="506"/>
      <c r="BA92" s="506"/>
      <c r="BB92" s="506"/>
      <c r="BC92" s="506"/>
      <c r="BD92" s="506"/>
      <c r="BE92" s="506"/>
      <c r="BF92" s="506"/>
      <c r="BG92" s="506"/>
      <c r="BH92" s="506"/>
      <c r="BI92" s="506"/>
      <c r="BJ92" s="506"/>
      <c r="BK92" s="506"/>
      <c r="BL92" s="506"/>
      <c r="BM92" s="506"/>
      <c r="BN92" s="506"/>
      <c r="BO92" s="506"/>
      <c r="BP92" s="506"/>
      <c r="BQ92" s="506"/>
      <c r="BR92" s="506"/>
      <c r="BS92" s="506"/>
      <c r="BT92" s="506"/>
      <c r="BU92" s="506"/>
      <c r="BV92" s="506"/>
      <c r="BW92" s="506"/>
      <c r="BX92" s="506"/>
      <c r="BY92" s="506"/>
      <c r="BZ92" s="506"/>
      <c r="CA92" s="506"/>
      <c r="CB92" s="506"/>
      <c r="CC92" s="506"/>
      <c r="CD92" s="13"/>
      <c r="CE92" s="13"/>
      <c r="CF92" s="13"/>
      <c r="CG92" s="13"/>
      <c r="CH92" s="13"/>
      <c r="CI92" s="20"/>
      <c r="CJ92" s="135"/>
      <c r="CK92" s="135"/>
      <c r="CN92" s="147" t="s">
        <v>367</v>
      </c>
      <c r="CO92" s="199"/>
      <c r="CP92" s="13"/>
      <c r="CQ92" s="416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S92" s="7"/>
      <c r="DT92" s="7"/>
      <c r="DU92" s="7"/>
      <c r="DV92" s="7"/>
    </row>
    <row r="93" spans="1:138" ht="17.7" customHeight="1">
      <c r="A93" s="601" t="s">
        <v>121</v>
      </c>
      <c r="B93" s="602"/>
      <c r="C93" s="602"/>
      <c r="D93" s="602"/>
      <c r="E93" s="602"/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3"/>
      <c r="R93" s="613" t="s">
        <v>427</v>
      </c>
      <c r="S93" s="614"/>
      <c r="T93" s="614"/>
      <c r="U93" s="614"/>
      <c r="V93" s="614"/>
      <c r="W93" s="614"/>
      <c r="X93" s="614"/>
      <c r="Y93" s="614"/>
      <c r="Z93" s="614"/>
      <c r="AA93" s="614"/>
      <c r="AB93" s="614"/>
      <c r="AC93" s="614"/>
      <c r="AD93" s="614"/>
      <c r="AE93" s="614"/>
      <c r="AF93" s="614"/>
      <c r="AG93" s="615"/>
      <c r="AH93" s="613" t="s">
        <v>428</v>
      </c>
      <c r="AI93" s="614"/>
      <c r="AJ93" s="614"/>
      <c r="AK93" s="614"/>
      <c r="AL93" s="614"/>
      <c r="AM93" s="614"/>
      <c r="AN93" s="614"/>
      <c r="AO93" s="614"/>
      <c r="AP93" s="614"/>
      <c r="AQ93" s="614"/>
      <c r="AR93" s="614"/>
      <c r="AS93" s="614"/>
      <c r="AT93" s="614"/>
      <c r="AU93" s="614"/>
      <c r="AV93" s="614"/>
      <c r="AW93" s="615"/>
      <c r="AX93" s="601" t="s">
        <v>64</v>
      </c>
      <c r="AY93" s="602"/>
      <c r="AZ93" s="602"/>
      <c r="BA93" s="602"/>
      <c r="BB93" s="602"/>
      <c r="BC93" s="602"/>
      <c r="BD93" s="602"/>
      <c r="BE93" s="602"/>
      <c r="BF93" s="602"/>
      <c r="BG93" s="602"/>
      <c r="BH93" s="602"/>
      <c r="BI93" s="602"/>
      <c r="BJ93" s="602"/>
      <c r="BK93" s="602"/>
      <c r="BL93" s="602"/>
      <c r="BM93" s="603"/>
      <c r="BN93" s="601" t="s">
        <v>65</v>
      </c>
      <c r="BO93" s="602"/>
      <c r="BP93" s="602"/>
      <c r="BQ93" s="602"/>
      <c r="BR93" s="602"/>
      <c r="BS93" s="602"/>
      <c r="BT93" s="602"/>
      <c r="BU93" s="602"/>
      <c r="BV93" s="602"/>
      <c r="BW93" s="602"/>
      <c r="BX93" s="602"/>
      <c r="BY93" s="602"/>
      <c r="BZ93" s="602"/>
      <c r="CA93" s="602"/>
      <c r="CB93" s="602"/>
      <c r="CC93" s="603"/>
      <c r="CD93" s="7"/>
      <c r="CE93" s="7"/>
      <c r="CF93" s="7"/>
      <c r="CG93" s="7"/>
      <c r="CH93" s="7"/>
      <c r="CI93" s="22"/>
      <c r="CJ93" s="133"/>
      <c r="CK93" s="133"/>
      <c r="CN93" s="147" t="s">
        <v>368</v>
      </c>
      <c r="CO93" s="199"/>
      <c r="CP93" s="7"/>
      <c r="CQ93" s="416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180"/>
      <c r="DP93" s="180"/>
      <c r="DQ93" s="180"/>
      <c r="DR93" s="181"/>
      <c r="DS93" s="7"/>
      <c r="DT93" s="7"/>
      <c r="DU93" s="7"/>
      <c r="DV93" s="7"/>
    </row>
    <row r="94" spans="1:138" ht="17.7" customHeight="1">
      <c r="A94" s="612" t="str">
        <f>IFERROR(IF(VLOOKUP(CL53,table_6[],MATCH("閉鎖電驛(86)",table_6[#Headers],0),FALSE)=0,"",VLOOKUP(CL53,table_6[],MATCH("閉鎖電驛(86)",table_6[#Headers],0),FALSE)),"")</f>
        <v/>
      </c>
      <c r="B94" s="612"/>
      <c r="C94" s="612"/>
      <c r="D94" s="612"/>
      <c r="E94" s="612"/>
      <c r="F94" s="612"/>
      <c r="G94" s="612"/>
      <c r="H94" s="612"/>
      <c r="I94" s="612"/>
      <c r="J94" s="612"/>
      <c r="K94" s="612"/>
      <c r="L94" s="612"/>
      <c r="M94" s="612"/>
      <c r="N94" s="612"/>
      <c r="O94" s="612"/>
      <c r="P94" s="612"/>
      <c r="Q94" s="612"/>
      <c r="R94" s="612" t="str">
        <f>IFERROR(IF(VLOOKUP(CL53,table_6[],MATCH("相間接點(PHA)",table_6[#Headers],0),FALSE)=0,"",VLOOKUP(CL53,table_6[],MATCH("相間接點(PHA)",table_6[#Headers],0),FALSE)),"")</f>
        <v/>
      </c>
      <c r="S94" s="612"/>
      <c r="T94" s="612"/>
      <c r="U94" s="612"/>
      <c r="V94" s="612"/>
      <c r="W94" s="612"/>
      <c r="X94" s="612"/>
      <c r="Y94" s="612"/>
      <c r="Z94" s="612"/>
      <c r="AA94" s="612"/>
      <c r="AB94" s="612"/>
      <c r="AC94" s="612"/>
      <c r="AD94" s="612"/>
      <c r="AE94" s="612"/>
      <c r="AF94" s="612"/>
      <c r="AG94" s="612"/>
      <c r="AH94" s="612" t="str">
        <f>IFERROR(IF(VLOOKUP(CL53,table_6[],MATCH("對地接點(GDA)",table_6[#Headers],0),FALSE)=0,"",VLOOKUP(CL53,table_6[],MATCH("對地接點(GDA)",table_6[#Headers],0),FALSE)),"")</f>
        <v/>
      </c>
      <c r="AI94" s="612"/>
      <c r="AJ94" s="612"/>
      <c r="AK94" s="612"/>
      <c r="AL94" s="612"/>
      <c r="AM94" s="612"/>
      <c r="AN94" s="612"/>
      <c r="AO94" s="612"/>
      <c r="AP94" s="612"/>
      <c r="AQ94" s="612"/>
      <c r="AR94" s="612"/>
      <c r="AS94" s="612"/>
      <c r="AT94" s="612"/>
      <c r="AU94" s="612"/>
      <c r="AV94" s="612"/>
      <c r="AW94" s="612"/>
      <c r="AX94" s="612" t="str">
        <f>IFERROR(IF(VLOOKUP(CL53,table_6[],MATCH("閉鎖接點(79 LOA)",table_6[#Headers],0),FALSE)=0,"",VLOOKUP(CL53,table_6[],MATCH("閉鎖接點(79 LOA)",table_6[#Headers],0),FALSE)),"")</f>
        <v/>
      </c>
      <c r="AY94" s="612"/>
      <c r="AZ94" s="612"/>
      <c r="BA94" s="612"/>
      <c r="BB94" s="612"/>
      <c r="BC94" s="612"/>
      <c r="BD94" s="612"/>
      <c r="BE94" s="612"/>
      <c r="BF94" s="612"/>
      <c r="BG94" s="612"/>
      <c r="BH94" s="612"/>
      <c r="BI94" s="612"/>
      <c r="BJ94" s="612"/>
      <c r="BK94" s="612"/>
      <c r="BL94" s="612"/>
      <c r="BM94" s="612"/>
      <c r="BN94" s="612" t="str">
        <f>IFERROR(IF(VLOOKUP(CL53,table_6[],MATCH("斷路器接點",table_6[#Headers],0),FALSE)=0,"",VLOOKUP(CL53,table_6[],MATCH("斷路器接點",table_6[#Headers],0),FALSE)),"")</f>
        <v/>
      </c>
      <c r="BO94" s="612"/>
      <c r="BP94" s="612"/>
      <c r="BQ94" s="612"/>
      <c r="BR94" s="612"/>
      <c r="BS94" s="612"/>
      <c r="BT94" s="612"/>
      <c r="BU94" s="612"/>
      <c r="BV94" s="612"/>
      <c r="BW94" s="612"/>
      <c r="BX94" s="612"/>
      <c r="BY94" s="612"/>
      <c r="BZ94" s="612"/>
      <c r="CA94" s="612"/>
      <c r="CB94" s="612"/>
      <c r="CC94" s="612"/>
      <c r="CD94" s="7"/>
      <c r="CE94" s="7"/>
      <c r="CF94" s="7"/>
      <c r="CG94" s="7"/>
      <c r="CH94" s="7"/>
      <c r="CI94" s="7"/>
      <c r="CJ94" s="133"/>
      <c r="CK94" s="133"/>
      <c r="CN94" s="215" t="s">
        <v>360</v>
      </c>
      <c r="CO94" s="215"/>
      <c r="CP94" s="7"/>
      <c r="CQ94" s="416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150"/>
      <c r="DP94" s="150"/>
      <c r="DQ94" s="150"/>
      <c r="DR94" s="151"/>
      <c r="DS94" s="7"/>
      <c r="DT94" s="7"/>
      <c r="DU94" s="7"/>
      <c r="DV94" s="7"/>
    </row>
    <row r="95" spans="1:138" ht="17.7" customHeight="1">
      <c r="A95" s="79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5"/>
      <c r="R95" s="14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4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4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4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7"/>
      <c r="CE95" s="7"/>
      <c r="CF95" s="7"/>
      <c r="CG95" s="7"/>
      <c r="CH95" s="7"/>
      <c r="CI95" s="7"/>
      <c r="CJ95" s="134"/>
      <c r="CK95" s="134"/>
      <c r="CN95" s="161" t="s">
        <v>369</v>
      </c>
      <c r="CO95" s="148"/>
      <c r="CP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150"/>
      <c r="DP95" s="150"/>
      <c r="DQ95" s="150"/>
      <c r="DR95" s="151"/>
      <c r="DS95" s="7"/>
      <c r="DT95" s="7"/>
      <c r="DU95" s="7"/>
      <c r="DV95" s="7"/>
    </row>
    <row r="96" spans="1:138" ht="17.7" customHeight="1">
      <c r="A96" s="16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17"/>
      <c r="R96" s="8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8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8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8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7"/>
      <c r="CE96" s="7"/>
      <c r="CF96" s="7"/>
      <c r="CG96" s="7"/>
      <c r="CH96" s="7"/>
      <c r="CJ96" s="134"/>
      <c r="CK96" s="134"/>
      <c r="CN96" s="161" t="s">
        <v>370</v>
      </c>
      <c r="CO96" s="148"/>
      <c r="CP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149"/>
      <c r="DP96" s="150"/>
      <c r="DQ96" s="150"/>
      <c r="DR96" s="150"/>
      <c r="DS96" s="150"/>
      <c r="DT96" s="151"/>
      <c r="DU96" s="7"/>
      <c r="DV96" s="7"/>
      <c r="DW96" s="7"/>
      <c r="DX96" s="7"/>
    </row>
    <row r="97" spans="1:128" ht="17.7" customHeight="1">
      <c r="A97" s="16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17"/>
      <c r="R97" s="8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8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8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8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20"/>
      <c r="CE97" s="20"/>
      <c r="CF97" s="20"/>
      <c r="CG97" s="20"/>
      <c r="CH97" s="20"/>
      <c r="CJ97" s="134"/>
      <c r="CK97" s="134"/>
      <c r="CN97" s="161" t="s">
        <v>371</v>
      </c>
      <c r="CO97" s="148"/>
      <c r="CP97" s="20"/>
      <c r="CX97" s="153"/>
      <c r="DC97" s="9"/>
      <c r="DD97" s="9"/>
      <c r="DO97" s="149"/>
      <c r="DP97" s="150"/>
      <c r="DQ97" s="150"/>
      <c r="DR97" s="150"/>
      <c r="DS97" s="150"/>
      <c r="DT97" s="151"/>
      <c r="DU97" s="7"/>
      <c r="DV97" s="7"/>
      <c r="DW97" s="7"/>
      <c r="DX97" s="7"/>
    </row>
    <row r="98" spans="1:128" ht="17.7" customHeight="1">
      <c r="A98" s="16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17"/>
      <c r="R98" s="8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8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8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8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22"/>
      <c r="CE98" s="22"/>
      <c r="CF98" s="22"/>
      <c r="CG98" s="22"/>
      <c r="CH98" s="22"/>
      <c r="CJ98" s="134"/>
      <c r="CK98" s="134"/>
      <c r="CN98" s="161" t="s">
        <v>372</v>
      </c>
      <c r="CO98" s="148"/>
      <c r="CP98" s="22"/>
      <c r="CX98" s="153"/>
      <c r="DC98" s="9"/>
      <c r="DD98" s="9"/>
      <c r="DO98" s="182"/>
      <c r="DP98" s="183"/>
      <c r="DQ98" s="183"/>
      <c r="DR98" s="183"/>
      <c r="DS98" s="183"/>
      <c r="DT98" s="184"/>
      <c r="DU98" s="7"/>
      <c r="DV98" s="7"/>
      <c r="DW98" s="7"/>
      <c r="DX98" s="7"/>
    </row>
    <row r="99" spans="1:128" ht="17.7" customHeight="1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8"/>
      <c r="T99" s="18"/>
      <c r="U99" s="18"/>
      <c r="V99" s="18"/>
      <c r="W99" s="18"/>
      <c r="X99" s="18"/>
      <c r="Y99" s="18"/>
      <c r="Z99" s="18"/>
      <c r="AA99" s="18"/>
      <c r="AB99" s="16"/>
      <c r="AC99" s="16"/>
      <c r="AD99" s="16"/>
      <c r="AE99" s="16"/>
      <c r="AF99" s="16"/>
      <c r="AG99" s="16"/>
      <c r="AH99" s="19"/>
      <c r="AI99" s="19"/>
      <c r="AJ99" s="19"/>
      <c r="AK99" s="19"/>
      <c r="AL99" s="19"/>
      <c r="AM99" s="19"/>
      <c r="AN99" s="19"/>
      <c r="AO99" s="19"/>
      <c r="AP99" s="19"/>
      <c r="AQ99" s="16"/>
      <c r="AR99" s="16"/>
      <c r="AS99" s="16"/>
      <c r="AT99" s="16"/>
      <c r="AU99" s="16"/>
      <c r="AV99" s="16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7"/>
      <c r="CE99" s="7"/>
      <c r="CF99" s="7"/>
      <c r="CG99" s="7"/>
      <c r="CH99" s="7"/>
      <c r="CJ99" s="134"/>
      <c r="CK99" s="134"/>
      <c r="CN99" s="161" t="s">
        <v>373</v>
      </c>
      <c r="CO99" s="148"/>
      <c r="CP99" s="7"/>
      <c r="CX99" s="153"/>
      <c r="DC99" s="9"/>
      <c r="DD99" s="9"/>
      <c r="DO99" s="157"/>
      <c r="DP99" s="158"/>
      <c r="DQ99" s="158"/>
      <c r="DR99" s="158"/>
      <c r="DS99" s="158"/>
      <c r="DT99" s="157"/>
      <c r="DU99" s="7"/>
      <c r="DV99" s="7"/>
      <c r="DW99" s="7"/>
      <c r="DX99" s="7"/>
    </row>
    <row r="100" spans="1:128" ht="17.7" customHeight="1" thickBot="1">
      <c r="A100" s="424" t="s">
        <v>66</v>
      </c>
      <c r="B100" s="424"/>
      <c r="C100" s="424"/>
      <c r="D100" s="424"/>
      <c r="E100" s="424"/>
      <c r="F100" s="424"/>
      <c r="G100" s="424"/>
      <c r="H100" s="21" t="s">
        <v>67</v>
      </c>
      <c r="I100" s="425" t="e">
        <f>VLOOKUP(CL53,table_0[],MATCH("試驗日期",s0!$2:$2,0),FALSE)</f>
        <v>#N/A</v>
      </c>
      <c r="J100" s="425"/>
      <c r="K100" s="425"/>
      <c r="L100" s="425"/>
      <c r="M100" s="425"/>
      <c r="N100" s="425"/>
      <c r="O100" s="425"/>
      <c r="P100" s="425"/>
      <c r="Q100" s="425"/>
      <c r="R100" s="425"/>
      <c r="S100" s="425"/>
      <c r="T100" s="425"/>
      <c r="U100" s="425"/>
      <c r="V100" s="425"/>
      <c r="W100" s="425"/>
      <c r="X100" s="425"/>
      <c r="Y100" s="425"/>
      <c r="Z100" s="425"/>
      <c r="AA100" s="425"/>
      <c r="AB100" s="425"/>
      <c r="AC100" s="426" t="s">
        <v>68</v>
      </c>
      <c r="AD100" s="426"/>
      <c r="AE100" s="426"/>
      <c r="AF100" s="426"/>
      <c r="AG100" s="426"/>
      <c r="AH100" s="426"/>
      <c r="AI100" s="426"/>
      <c r="AJ100" s="58" t="s">
        <v>67</v>
      </c>
      <c r="AK100" s="425" t="e">
        <f>VLOOKUP(CL53,table_0[],MATCH("環境溫度(℃)",s0!$2:$2,0),FALSE)&amp;"℃"</f>
        <v>#N/A</v>
      </c>
      <c r="AL100" s="425"/>
      <c r="AM100" s="425"/>
      <c r="AN100" s="425"/>
      <c r="AO100" s="425"/>
      <c r="AP100" s="425"/>
      <c r="AQ100" s="425"/>
      <c r="AR100" s="425"/>
      <c r="AS100" s="425"/>
      <c r="AT100" s="425"/>
      <c r="AU100" s="425"/>
      <c r="AV100" s="425"/>
      <c r="AW100" s="425"/>
      <c r="AX100" s="425"/>
      <c r="AY100" s="425"/>
      <c r="AZ100" s="425"/>
      <c r="BA100" s="425"/>
      <c r="BB100" s="424" t="s">
        <v>69</v>
      </c>
      <c r="BC100" s="424"/>
      <c r="BD100" s="424"/>
      <c r="BE100" s="424"/>
      <c r="BF100" s="424"/>
      <c r="BG100" s="424"/>
      <c r="BH100" s="424"/>
      <c r="BI100" s="424"/>
      <c r="BJ100" s="58" t="s">
        <v>67</v>
      </c>
      <c r="BK100" s="425" t="e">
        <f>VLOOKUP(CL53,table_0[],MATCH("相對濕度(%)",s0!$2:$2,0),FALSE)&amp;"%"</f>
        <v>#N/A</v>
      </c>
      <c r="BL100" s="425"/>
      <c r="BM100" s="425"/>
      <c r="BN100" s="425"/>
      <c r="BO100" s="425"/>
      <c r="BP100" s="425"/>
      <c r="BQ100" s="425"/>
      <c r="BR100" s="425"/>
      <c r="BS100" s="425"/>
      <c r="BT100" s="425"/>
      <c r="BU100" s="425"/>
      <c r="BV100" s="425"/>
      <c r="BW100" s="425"/>
      <c r="BX100" s="425"/>
      <c r="BY100" s="425"/>
      <c r="BZ100" s="425"/>
      <c r="CA100" s="425"/>
      <c r="CB100" s="425"/>
      <c r="CC100" s="425"/>
      <c r="CD100" s="7"/>
      <c r="CE100" s="7"/>
      <c r="CF100" s="7"/>
      <c r="CG100" s="7"/>
      <c r="CH100" s="7"/>
      <c r="CJ100" s="134"/>
      <c r="CK100" s="134"/>
      <c r="CN100" s="161" t="s">
        <v>374</v>
      </c>
      <c r="CO100" s="148"/>
      <c r="CP100" s="7"/>
      <c r="CX100" s="7"/>
      <c r="CY100" s="7"/>
      <c r="CZ100" s="7"/>
      <c r="DC100" s="9"/>
      <c r="DD100" s="9"/>
      <c r="DO100" s="149"/>
      <c r="DP100" s="150"/>
      <c r="DQ100" s="150"/>
      <c r="DR100" s="150"/>
      <c r="DS100" s="150"/>
      <c r="DT100" s="151"/>
      <c r="DU100" s="7"/>
      <c r="DV100" s="7"/>
      <c r="DW100" s="7"/>
      <c r="DX100" s="7"/>
    </row>
    <row r="101" spans="1:128" ht="17.7" customHeight="1" thickTop="1">
      <c r="A101" s="7"/>
      <c r="CJ101" s="134"/>
      <c r="CK101" s="134"/>
      <c r="CN101" s="161" t="s">
        <v>375</v>
      </c>
      <c r="CO101" s="148"/>
      <c r="DC101" s="9"/>
      <c r="DD101" s="9"/>
      <c r="DO101" s="149"/>
      <c r="DP101" s="150"/>
      <c r="DQ101" s="150"/>
      <c r="DR101" s="150"/>
      <c r="DS101" s="150"/>
      <c r="DT101" s="151"/>
    </row>
    <row r="102" spans="1:128" ht="17.7" customHeight="1">
      <c r="A102" s="7"/>
      <c r="CJ102" s="134"/>
      <c r="CK102" s="134"/>
      <c r="CM102" s="9"/>
      <c r="CN102" s="161" t="s">
        <v>376</v>
      </c>
      <c r="CO102" s="148"/>
      <c r="DC102" s="9"/>
      <c r="DD102" s="9"/>
      <c r="DO102" s="153"/>
      <c r="DP102" s="153"/>
      <c r="DQ102" s="153"/>
      <c r="DR102" s="153"/>
      <c r="DS102" s="153"/>
      <c r="DT102" s="153"/>
    </row>
    <row r="103" spans="1:128" ht="17.7" customHeight="1">
      <c r="CJ103" s="134"/>
      <c r="CK103" s="134"/>
      <c r="CM103" s="9"/>
      <c r="CN103" s="161" t="s">
        <v>377</v>
      </c>
      <c r="CO103" s="148"/>
      <c r="CT103" s="7"/>
      <c r="DC103" s="9"/>
      <c r="DD103" s="9"/>
      <c r="DO103" s="153"/>
      <c r="DP103" s="153"/>
      <c r="DQ103" s="153"/>
      <c r="DR103" s="153"/>
      <c r="DS103" s="153"/>
      <c r="DT103" s="153"/>
    </row>
    <row r="104" spans="1:128" ht="17.7" customHeight="1">
      <c r="CJ104" s="134"/>
      <c r="CK104" s="134"/>
      <c r="CM104" s="9"/>
      <c r="CN104" s="161" t="s">
        <v>378</v>
      </c>
      <c r="CO104" s="148"/>
      <c r="CT104" s="7"/>
      <c r="DC104" s="9"/>
      <c r="DD104" s="9"/>
      <c r="DO104" s="153"/>
      <c r="DP104" s="153"/>
      <c r="DQ104" s="153"/>
      <c r="DR104" s="153"/>
      <c r="DS104" s="153"/>
      <c r="DT104" s="153"/>
    </row>
    <row r="105" spans="1:128" ht="17.7" customHeight="1">
      <c r="CJ105" s="134"/>
      <c r="CK105" s="134"/>
      <c r="CM105" s="9"/>
      <c r="CN105" s="161" t="s">
        <v>379</v>
      </c>
      <c r="CO105" s="148"/>
      <c r="CQ105" s="176"/>
      <c r="CR105" s="166"/>
      <c r="CS105" s="218"/>
      <c r="CT105" s="7"/>
      <c r="CW105" s="153"/>
      <c r="DC105" s="9"/>
      <c r="DD105" s="9"/>
      <c r="DN105" s="132"/>
      <c r="DO105" s="153"/>
      <c r="DP105" s="153"/>
      <c r="DQ105" s="153"/>
      <c r="DR105" s="153"/>
      <c r="DS105" s="153"/>
      <c r="DT105" s="153"/>
    </row>
    <row r="106" spans="1:128" ht="17.7" customHeight="1">
      <c r="CJ106" s="134"/>
      <c r="CK106" s="134"/>
      <c r="CM106" s="9"/>
      <c r="CN106" s="161" t="s">
        <v>380</v>
      </c>
      <c r="CO106" s="148"/>
      <c r="CQ106" s="176"/>
      <c r="CR106" s="166"/>
      <c r="CS106" s="218"/>
      <c r="CT106" s="7"/>
      <c r="CW106" s="153"/>
      <c r="DC106" s="9"/>
      <c r="DD106" s="9"/>
      <c r="DN106" s="132"/>
      <c r="DO106" s="153"/>
      <c r="DP106" s="153"/>
      <c r="DQ106" s="153"/>
      <c r="DR106" s="153"/>
      <c r="DS106" s="153"/>
      <c r="DT106" s="153"/>
    </row>
    <row r="107" spans="1:128" ht="17.7" customHeight="1">
      <c r="CJ107" s="134"/>
      <c r="CK107" s="134"/>
      <c r="CM107" s="9"/>
      <c r="CN107" s="161" t="s">
        <v>381</v>
      </c>
      <c r="CO107" s="148"/>
      <c r="CQ107" s="176"/>
      <c r="CR107" s="166"/>
      <c r="CS107" s="218"/>
      <c r="CT107" s="7"/>
      <c r="CW107" s="153"/>
      <c r="DC107" s="9"/>
      <c r="DD107" s="9"/>
      <c r="DN107" s="132"/>
      <c r="DO107" s="153"/>
      <c r="DP107" s="153"/>
      <c r="DQ107" s="153"/>
      <c r="DR107" s="153"/>
      <c r="DS107" s="153"/>
      <c r="DT107" s="153"/>
    </row>
    <row r="108" spans="1:128" ht="17.7" customHeight="1">
      <c r="CJ108" s="134"/>
      <c r="CK108" s="134"/>
      <c r="CM108" s="9"/>
      <c r="CN108" s="161" t="s">
        <v>382</v>
      </c>
      <c r="CO108" s="148"/>
      <c r="CQ108" s="176"/>
      <c r="CR108" s="166"/>
      <c r="CS108" s="218"/>
      <c r="CT108" s="7"/>
      <c r="CW108" s="153"/>
      <c r="DC108" s="9"/>
      <c r="DD108" s="9"/>
      <c r="DN108" s="132"/>
      <c r="DO108" s="153"/>
      <c r="DP108" s="153"/>
      <c r="DQ108" s="153"/>
      <c r="DR108" s="153"/>
      <c r="DS108" s="153"/>
      <c r="DT108" s="153"/>
    </row>
    <row r="109" spans="1:128" ht="17.7" customHeight="1">
      <c r="CJ109" s="134"/>
      <c r="CK109" s="134"/>
      <c r="CM109" s="9"/>
      <c r="CN109" s="161" t="s">
        <v>383</v>
      </c>
      <c r="CO109" s="148"/>
      <c r="CQ109" s="176"/>
      <c r="CR109" s="166"/>
      <c r="CS109" s="218"/>
      <c r="CT109" s="7"/>
      <c r="CW109" s="153"/>
      <c r="DC109" s="9"/>
      <c r="DD109" s="9"/>
      <c r="DN109" s="131"/>
      <c r="DO109" s="153"/>
      <c r="DP109" s="153"/>
      <c r="DQ109" s="153"/>
      <c r="DR109" s="153"/>
      <c r="DS109" s="153"/>
      <c r="DT109" s="153"/>
    </row>
    <row r="110" spans="1:128" ht="17.7" customHeight="1">
      <c r="CJ110" s="134"/>
      <c r="CK110" s="134"/>
      <c r="CM110" s="9"/>
      <c r="CN110" s="161" t="s">
        <v>384</v>
      </c>
      <c r="CO110" s="148"/>
      <c r="CQ110" s="176"/>
      <c r="CR110" s="166"/>
      <c r="CS110" s="218"/>
      <c r="CT110" s="7"/>
      <c r="CW110" s="153"/>
      <c r="DC110" s="9"/>
      <c r="DD110" s="9"/>
      <c r="DN110" s="132"/>
      <c r="DO110" s="153"/>
      <c r="DP110" s="153"/>
      <c r="DQ110" s="153"/>
      <c r="DR110" s="153"/>
      <c r="DS110" s="153"/>
      <c r="DT110" s="153"/>
    </row>
    <row r="111" spans="1:128" ht="17.7" customHeight="1">
      <c r="CJ111" s="134"/>
      <c r="CK111" s="134"/>
      <c r="CM111" s="9"/>
      <c r="CN111" s="161" t="s">
        <v>385</v>
      </c>
      <c r="CO111" s="148"/>
      <c r="CQ111" s="176"/>
      <c r="CR111" s="20"/>
      <c r="CS111" s="20"/>
      <c r="CT111" s="7"/>
      <c r="CW111" s="153"/>
      <c r="DC111" s="9"/>
      <c r="DD111" s="9"/>
      <c r="DN111" s="132"/>
      <c r="DO111" s="153"/>
      <c r="DP111" s="153"/>
      <c r="DQ111" s="153"/>
      <c r="DR111" s="153"/>
      <c r="DS111" s="153"/>
      <c r="DT111" s="153"/>
    </row>
    <row r="112" spans="1:128" ht="17.7" customHeight="1">
      <c r="CJ112" s="134"/>
      <c r="CK112" s="134"/>
      <c r="CM112" s="9"/>
      <c r="CN112" s="161" t="s">
        <v>386</v>
      </c>
      <c r="CO112" s="148"/>
      <c r="CQ112" s="176"/>
      <c r="CR112" s="22"/>
      <c r="CS112" s="22"/>
      <c r="CT112" s="7"/>
      <c r="CW112" s="153"/>
      <c r="DC112" s="9"/>
      <c r="DD112" s="9"/>
      <c r="DN112" s="132"/>
      <c r="DO112" s="153"/>
      <c r="DP112" s="153"/>
      <c r="DQ112" s="153"/>
      <c r="DR112" s="153"/>
      <c r="DS112" s="153"/>
      <c r="DT112" s="153"/>
    </row>
    <row r="113" spans="88:124" ht="17.7" customHeight="1">
      <c r="CJ113" s="134"/>
      <c r="CK113" s="134"/>
      <c r="CL113" s="574"/>
      <c r="CM113" s="417"/>
      <c r="CN113" s="161" t="s">
        <v>387</v>
      </c>
      <c r="CO113" s="148"/>
      <c r="CQ113" s="20"/>
      <c r="CR113" s="7"/>
      <c r="CS113" s="7"/>
      <c r="CT113" s="176"/>
      <c r="CW113" s="153"/>
      <c r="DC113" s="9"/>
      <c r="DD113" s="9"/>
      <c r="DN113" s="132"/>
      <c r="DO113" s="153"/>
      <c r="DP113" s="153"/>
      <c r="DQ113" s="153"/>
      <c r="DR113" s="153"/>
      <c r="DS113" s="153"/>
      <c r="DT113" s="153"/>
    </row>
    <row r="114" spans="88:124" ht="17.7" customHeight="1">
      <c r="CJ114" s="134"/>
      <c r="CK114" s="134"/>
      <c r="CL114" s="491"/>
      <c r="CM114" s="491"/>
      <c r="CN114" s="161" t="s">
        <v>388</v>
      </c>
      <c r="CO114" s="148"/>
      <c r="CQ114" s="22"/>
      <c r="CR114" s="7"/>
      <c r="CS114" s="7"/>
      <c r="CT114" s="176"/>
      <c r="CW114" s="153"/>
      <c r="DC114" s="9"/>
      <c r="DD114" s="9"/>
      <c r="DN114" s="132"/>
      <c r="DO114" s="153"/>
      <c r="DP114" s="153"/>
      <c r="DQ114" s="153"/>
      <c r="DR114" s="153"/>
      <c r="DS114" s="153"/>
      <c r="DT114" s="153"/>
    </row>
    <row r="115" spans="88:124" ht="17.7" customHeight="1">
      <c r="CJ115" s="134"/>
      <c r="CK115" s="134"/>
      <c r="CL115" s="417"/>
      <c r="CM115" s="417"/>
      <c r="CN115" s="161" t="s">
        <v>389</v>
      </c>
      <c r="CO115" s="148"/>
      <c r="CQ115" s="7"/>
      <c r="CT115" s="185"/>
      <c r="CW115" s="153"/>
      <c r="CX115" s="153"/>
      <c r="DC115" s="9"/>
      <c r="DD115" s="9"/>
      <c r="DO115" s="153"/>
      <c r="DP115" s="153"/>
      <c r="DQ115" s="153"/>
      <c r="DR115" s="153"/>
      <c r="DS115" s="153"/>
      <c r="DT115" s="153"/>
    </row>
    <row r="116" spans="88:124" ht="17.7" customHeight="1">
      <c r="CJ116" s="134"/>
      <c r="CK116" s="134"/>
      <c r="CL116" s="417"/>
      <c r="CM116" s="417"/>
      <c r="CN116" s="147" t="s">
        <v>390</v>
      </c>
      <c r="CO116" s="163"/>
      <c r="CQ116" s="7"/>
      <c r="CT116" s="188"/>
      <c r="CW116" s="153"/>
      <c r="CX116" s="153"/>
      <c r="DC116" s="9"/>
      <c r="DD116" s="9"/>
      <c r="DO116" s="153"/>
      <c r="DP116" s="153"/>
      <c r="DQ116" s="153"/>
      <c r="DR116" s="153"/>
      <c r="DS116" s="153"/>
      <c r="DT116" s="153"/>
    </row>
    <row r="117" spans="88:124" ht="17.7" customHeight="1">
      <c r="CJ117" s="134"/>
      <c r="CK117" s="134"/>
      <c r="CL117" s="417"/>
      <c r="CM117" s="491"/>
      <c r="CN117" s="147" t="s">
        <v>391</v>
      </c>
      <c r="CO117" s="163"/>
      <c r="CT117" s="188"/>
      <c r="CW117" s="153"/>
      <c r="CX117" s="153"/>
      <c r="DC117" s="9"/>
      <c r="DD117" s="9"/>
    </row>
    <row r="118" spans="88:124" ht="17.7" customHeight="1">
      <c r="CJ118" s="134"/>
      <c r="CK118" s="134"/>
      <c r="CL118" s="417"/>
      <c r="CM118" s="417"/>
      <c r="CN118" s="147" t="s">
        <v>392</v>
      </c>
      <c r="CO118" s="163"/>
      <c r="CT118" s="188"/>
      <c r="CW118" s="153"/>
      <c r="CX118" s="153"/>
      <c r="DC118" s="9"/>
      <c r="DD118" s="9"/>
    </row>
    <row r="119" spans="88:124" ht="17.7" customHeight="1">
      <c r="CJ119" s="134"/>
      <c r="CK119" s="134"/>
      <c r="CL119" s="417"/>
      <c r="CM119" s="417"/>
      <c r="CN119" s="147" t="s">
        <v>393</v>
      </c>
      <c r="CO119" s="163"/>
      <c r="CU119" s="176"/>
      <c r="CV119" s="176"/>
      <c r="CW119" s="176"/>
      <c r="CX119" s="153"/>
      <c r="DC119" s="9"/>
      <c r="DD119" s="9"/>
    </row>
    <row r="120" spans="88:124" ht="17.7" customHeight="1">
      <c r="CJ120" s="134"/>
      <c r="CK120" s="134"/>
      <c r="CL120" s="417"/>
      <c r="CM120" s="491"/>
      <c r="CN120" s="147" t="s">
        <v>394</v>
      </c>
      <c r="CO120" s="199"/>
      <c r="CU120" s="176"/>
      <c r="CV120" s="176"/>
      <c r="CW120" s="176"/>
      <c r="CX120" s="153"/>
      <c r="DC120" s="9"/>
      <c r="DD120" s="9"/>
    </row>
    <row r="121" spans="88:124" ht="17.7" customHeight="1">
      <c r="CJ121" s="134"/>
      <c r="CK121" s="134"/>
      <c r="CL121" s="417"/>
      <c r="CM121" s="417"/>
      <c r="CN121" s="147" t="s">
        <v>395</v>
      </c>
      <c r="CO121" s="199"/>
      <c r="CU121" s="176"/>
      <c r="CV121" s="176"/>
      <c r="CW121" s="176"/>
      <c r="CX121" s="153"/>
      <c r="DC121" s="9"/>
      <c r="DD121" s="9"/>
    </row>
    <row r="122" spans="88:124" ht="17.7" customHeight="1">
      <c r="CJ122" s="134"/>
      <c r="CK122" s="134"/>
      <c r="CL122" s="417"/>
      <c r="CM122" s="417"/>
      <c r="CN122" s="147" t="s">
        <v>396</v>
      </c>
      <c r="CO122" s="199"/>
      <c r="CU122" s="166"/>
      <c r="CV122" s="174"/>
      <c r="CW122" s="166"/>
      <c r="CX122" s="153"/>
      <c r="DC122" s="9"/>
      <c r="DD122" s="9"/>
    </row>
    <row r="123" spans="88:124" ht="17.7" customHeight="1">
      <c r="CJ123" s="134"/>
      <c r="CK123" s="134"/>
      <c r="CL123" s="417"/>
      <c r="CM123" s="491"/>
      <c r="CN123" s="147" t="s">
        <v>397</v>
      </c>
      <c r="CO123" s="199"/>
      <c r="CW123" s="173"/>
      <c r="CX123" s="153"/>
      <c r="DC123" s="9"/>
      <c r="DD123" s="9"/>
    </row>
    <row r="124" spans="88:124" ht="17.7" customHeight="1">
      <c r="CJ124" s="134"/>
      <c r="CK124" s="134"/>
      <c r="CL124" s="417"/>
      <c r="CM124" s="417"/>
      <c r="CN124" s="147" t="s">
        <v>398</v>
      </c>
      <c r="CO124" s="163"/>
      <c r="CV124" s="132"/>
      <c r="CW124" s="173"/>
      <c r="CX124" s="153"/>
      <c r="DC124" s="9"/>
      <c r="DD124" s="9"/>
    </row>
    <row r="125" spans="88:124" ht="17.7" customHeight="1">
      <c r="CJ125" s="134"/>
      <c r="CK125" s="134"/>
      <c r="CL125" s="417"/>
      <c r="CM125" s="417"/>
      <c r="CN125" s="147" t="s">
        <v>399</v>
      </c>
      <c r="CO125" s="163"/>
      <c r="CV125" s="132"/>
      <c r="CW125" s="173"/>
      <c r="CX125" s="153"/>
      <c r="DC125" s="9"/>
      <c r="DD125" s="9"/>
    </row>
    <row r="126" spans="88:124" ht="17.7" customHeight="1">
      <c r="CJ126" s="134"/>
      <c r="CK126" s="134"/>
      <c r="CL126" s="491"/>
      <c r="CM126" s="491"/>
      <c r="CN126" s="147" t="s">
        <v>400</v>
      </c>
      <c r="CO126" s="163"/>
      <c r="CW126" s="173"/>
      <c r="CX126" s="153"/>
      <c r="DC126" s="9"/>
      <c r="DD126" s="9"/>
    </row>
    <row r="127" spans="88:124" ht="17.7" customHeight="1">
      <c r="CJ127" s="134"/>
      <c r="CK127" s="134"/>
      <c r="CL127" s="417"/>
      <c r="CM127" s="417"/>
      <c r="CN127" s="147" t="s">
        <v>401</v>
      </c>
      <c r="CO127" s="199"/>
      <c r="CV127" s="132"/>
      <c r="CW127" s="173"/>
      <c r="CX127" s="176"/>
      <c r="CY127" s="176"/>
      <c r="CZ127" s="176"/>
      <c r="DC127" s="9"/>
      <c r="DD127" s="9"/>
    </row>
    <row r="128" spans="88:124" ht="17.7" customHeight="1">
      <c r="CJ128" s="134"/>
      <c r="CK128" s="134"/>
      <c r="CL128" s="417"/>
      <c r="CM128" s="417"/>
      <c r="CN128" s="147" t="s">
        <v>402</v>
      </c>
      <c r="CO128" s="199"/>
      <c r="CV128" s="132"/>
      <c r="CW128" s="173"/>
      <c r="CX128" s="176"/>
      <c r="CY128" s="176"/>
      <c r="CZ128" s="176"/>
      <c r="DC128" s="9"/>
      <c r="DD128" s="9"/>
    </row>
    <row r="129" spans="88:108" ht="17.7" customHeight="1">
      <c r="CJ129" s="134"/>
      <c r="CK129" s="134"/>
      <c r="CL129" s="417"/>
      <c r="CM129" s="491"/>
      <c r="CN129" s="147" t="s">
        <v>403</v>
      </c>
      <c r="CO129" s="199"/>
      <c r="CW129" s="173"/>
      <c r="CX129" s="176"/>
      <c r="CY129" s="176"/>
      <c r="CZ129" s="176"/>
      <c r="DC129" s="9"/>
      <c r="DD129" s="9"/>
    </row>
    <row r="130" spans="88:108" ht="17.7" customHeight="1">
      <c r="CJ130" s="134"/>
      <c r="CK130" s="134"/>
      <c r="CL130" s="417"/>
      <c r="CM130" s="417"/>
      <c r="CN130" s="147" t="s">
        <v>404</v>
      </c>
      <c r="CO130" s="162"/>
      <c r="CV130" s="132"/>
      <c r="CW130" s="173"/>
      <c r="CX130" s="166"/>
      <c r="CY130" s="166"/>
      <c r="CZ130" s="174"/>
      <c r="DC130" s="9"/>
      <c r="DD130" s="9"/>
    </row>
    <row r="131" spans="88:108" ht="17.7" customHeight="1">
      <c r="CJ131" s="134"/>
      <c r="CK131" s="134"/>
      <c r="CL131" s="417"/>
      <c r="CM131" s="417"/>
      <c r="CN131" s="159" t="s">
        <v>405</v>
      </c>
      <c r="CO131" s="148"/>
      <c r="CV131" s="132"/>
      <c r="CW131" s="173"/>
      <c r="CX131" s="173"/>
      <c r="CY131" s="173"/>
      <c r="DC131" s="9"/>
      <c r="DD131" s="9"/>
    </row>
    <row r="132" spans="88:108" ht="17.7" customHeight="1">
      <c r="CJ132" s="134"/>
      <c r="CK132" s="134"/>
      <c r="CL132" s="417"/>
      <c r="CM132" s="491"/>
      <c r="CN132" s="159" t="s">
        <v>406</v>
      </c>
      <c r="CO132" s="148"/>
      <c r="CW132" s="153"/>
      <c r="CX132" s="173"/>
      <c r="CY132" s="173"/>
      <c r="DC132" s="9"/>
      <c r="DD132" s="9"/>
    </row>
    <row r="133" spans="88:108" ht="17.7" customHeight="1">
      <c r="CJ133" s="134"/>
      <c r="CK133" s="134"/>
      <c r="CL133" s="417"/>
      <c r="CM133" s="417"/>
      <c r="CN133" s="159" t="s">
        <v>407</v>
      </c>
      <c r="CO133" s="148"/>
      <c r="CW133" s="153"/>
      <c r="CX133" s="173"/>
      <c r="CY133" s="173"/>
      <c r="DC133" s="9"/>
      <c r="DD133" s="9"/>
    </row>
    <row r="134" spans="88:108" ht="17.7" customHeight="1">
      <c r="CJ134" s="134"/>
      <c r="CK134" s="134"/>
      <c r="CL134" s="417"/>
      <c r="CM134" s="417"/>
      <c r="CN134" s="159" t="s">
        <v>408</v>
      </c>
      <c r="CO134" s="162"/>
      <c r="CW134" s="153"/>
      <c r="CX134" s="173"/>
      <c r="CY134" s="173"/>
      <c r="DC134" s="9"/>
      <c r="DD134" s="9"/>
    </row>
    <row r="135" spans="88:108" ht="17.7" customHeight="1">
      <c r="CJ135" s="134"/>
      <c r="CK135" s="134"/>
      <c r="CM135" s="9"/>
      <c r="CN135" s="164" t="s">
        <v>409</v>
      </c>
      <c r="CO135" s="148"/>
      <c r="CW135" s="153"/>
      <c r="CX135" s="173"/>
      <c r="CY135" s="173"/>
      <c r="DC135" s="9"/>
      <c r="DD135" s="9"/>
    </row>
    <row r="136" spans="88:108" ht="17.7" customHeight="1">
      <c r="CJ136" s="134"/>
      <c r="CK136" s="134"/>
      <c r="CM136" s="9"/>
      <c r="CN136" s="164" t="s">
        <v>410</v>
      </c>
      <c r="CO136" s="148"/>
      <c r="CU136" s="176"/>
      <c r="CV136" s="176"/>
      <c r="CW136" s="176"/>
      <c r="CX136" s="173"/>
      <c r="CY136" s="173"/>
      <c r="DC136" s="9"/>
      <c r="DD136" s="9"/>
    </row>
    <row r="137" spans="88:108" ht="17.7" customHeight="1">
      <c r="CJ137" s="134"/>
      <c r="CK137" s="134"/>
      <c r="CM137" s="9"/>
      <c r="CN137" s="164" t="s">
        <v>411</v>
      </c>
      <c r="CO137" s="148"/>
      <c r="CU137" s="176"/>
      <c r="CV137" s="176"/>
      <c r="CW137" s="176"/>
      <c r="CX137" s="173"/>
      <c r="CY137" s="173"/>
      <c r="DC137" s="9"/>
      <c r="DD137" s="9"/>
    </row>
    <row r="138" spans="88:108" ht="17.7" customHeight="1">
      <c r="CJ138" s="134"/>
      <c r="CK138" s="134"/>
      <c r="CM138" s="9"/>
      <c r="CN138" s="159" t="s">
        <v>412</v>
      </c>
      <c r="CO138" s="165"/>
      <c r="CU138" s="176"/>
      <c r="CV138" s="176"/>
      <c r="CW138" s="176"/>
      <c r="CX138" s="173"/>
      <c r="CY138" s="173"/>
      <c r="DC138" s="9"/>
      <c r="DD138" s="9"/>
    </row>
    <row r="139" spans="88:108" ht="17.7" customHeight="1">
      <c r="CJ139" s="134"/>
      <c r="CK139" s="134"/>
      <c r="CM139" s="9"/>
      <c r="CN139" s="159" t="s">
        <v>413</v>
      </c>
      <c r="CO139" s="148"/>
      <c r="CU139" s="166"/>
      <c r="CV139" s="174"/>
      <c r="CW139" s="166"/>
      <c r="CX139" s="173"/>
      <c r="CY139" s="173"/>
      <c r="DC139" s="9"/>
      <c r="DD139" s="9"/>
    </row>
    <row r="140" spans="88:108" ht="17.7" customHeight="1">
      <c r="CJ140" s="134"/>
      <c r="CK140" s="134"/>
      <c r="CM140" s="9"/>
      <c r="CN140" s="9"/>
      <c r="CO140" s="9"/>
      <c r="CU140" s="173"/>
      <c r="CX140" s="153"/>
      <c r="DC140" s="9"/>
      <c r="DD140" s="9"/>
    </row>
    <row r="141" spans="88:108" ht="17.7" customHeight="1">
      <c r="CJ141" s="134"/>
      <c r="CK141" s="134"/>
      <c r="CM141" s="9"/>
      <c r="CN141" s="9"/>
      <c r="CO141" s="9"/>
      <c r="CU141" s="173"/>
      <c r="CV141" s="174"/>
      <c r="CX141" s="153"/>
      <c r="DC141" s="9"/>
      <c r="DD141" s="9"/>
    </row>
    <row r="142" spans="88:108" ht="17.7" customHeight="1">
      <c r="CJ142" s="134"/>
      <c r="CK142" s="134"/>
      <c r="CM142" s="9"/>
      <c r="CN142" s="9"/>
      <c r="CO142" s="9"/>
      <c r="CU142" s="173"/>
      <c r="CV142" s="174"/>
      <c r="CX142" s="153"/>
      <c r="DC142" s="9"/>
      <c r="DD142" s="9"/>
    </row>
    <row r="143" spans="88:108" ht="17.7" customHeight="1">
      <c r="CJ143" s="134"/>
      <c r="CK143" s="134"/>
      <c r="CM143" s="9"/>
      <c r="CN143" s="9"/>
      <c r="CO143" s="9"/>
      <c r="CT143" s="176"/>
      <c r="CX143" s="153"/>
      <c r="DC143" s="9"/>
      <c r="DD143" s="9"/>
    </row>
    <row r="144" spans="88:108" ht="17.7" customHeight="1">
      <c r="CJ144" s="134"/>
      <c r="CK144" s="134"/>
      <c r="CM144" s="9"/>
      <c r="CN144" s="9"/>
      <c r="CO144" s="9"/>
      <c r="CT144" s="176"/>
      <c r="CV144" s="132"/>
      <c r="CX144" s="176"/>
      <c r="CY144" s="176"/>
      <c r="CZ144" s="176"/>
      <c r="DC144" s="9"/>
      <c r="DD144" s="9"/>
    </row>
    <row r="145" spans="88:108" ht="17.7" customHeight="1">
      <c r="CJ145" s="134"/>
      <c r="CK145" s="134"/>
      <c r="CM145" s="9"/>
      <c r="CN145" s="153"/>
      <c r="CT145" s="176"/>
      <c r="CV145" s="132"/>
      <c r="CX145" s="176"/>
      <c r="CY145" s="176"/>
      <c r="CZ145" s="176"/>
      <c r="DC145" s="9"/>
      <c r="DD145" s="9"/>
    </row>
    <row r="146" spans="88:108" ht="17.7" customHeight="1">
      <c r="CJ146" s="134"/>
      <c r="CK146" s="134"/>
      <c r="CM146" s="9"/>
      <c r="CN146" s="9"/>
      <c r="CO146" s="9"/>
      <c r="CT146" s="166"/>
      <c r="CX146" s="176"/>
      <c r="CY146" s="176"/>
      <c r="CZ146" s="176"/>
      <c r="DC146" s="9"/>
      <c r="DD146" s="9"/>
    </row>
    <row r="147" spans="88:108" ht="17.7" customHeight="1">
      <c r="CJ147" s="134"/>
      <c r="CK147" s="134"/>
      <c r="CM147" s="153"/>
      <c r="CN147" s="9"/>
      <c r="CO147" s="9"/>
      <c r="CV147" s="132"/>
      <c r="CX147" s="166"/>
      <c r="CY147" s="166"/>
      <c r="CZ147" s="174"/>
      <c r="DC147" s="9"/>
      <c r="DD147" s="9"/>
    </row>
    <row r="148" spans="88:108" ht="17.7" customHeight="1">
      <c r="CJ148" s="134"/>
      <c r="CK148" s="134"/>
      <c r="CM148" s="9"/>
      <c r="CN148" s="9"/>
      <c r="CO148" s="9"/>
      <c r="CV148" s="132"/>
      <c r="DC148" s="9"/>
      <c r="DD148" s="9"/>
    </row>
    <row r="149" spans="88:108" ht="17.7" customHeight="1">
      <c r="CJ149" s="134"/>
      <c r="CK149" s="134"/>
      <c r="CM149" s="9"/>
      <c r="CN149" s="9"/>
      <c r="CO149" s="9"/>
      <c r="CW149" s="153"/>
      <c r="DC149" s="9"/>
      <c r="DD149" s="9"/>
    </row>
    <row r="150" spans="88:108" ht="17.7" customHeight="1">
      <c r="CJ150" s="134"/>
      <c r="CK150" s="134"/>
      <c r="CM150" s="9"/>
      <c r="CN150" s="9"/>
      <c r="CO150" s="9"/>
      <c r="CW150" s="153"/>
      <c r="DC150" s="9"/>
      <c r="DD150" s="9"/>
    </row>
    <row r="151" spans="88:108" ht="17.7" customHeight="1">
      <c r="CJ151" s="134"/>
      <c r="CK151" s="134"/>
      <c r="CM151" s="9"/>
      <c r="CN151" s="9"/>
      <c r="CO151" s="9"/>
      <c r="CW151" s="153"/>
      <c r="DC151" s="9"/>
      <c r="DD151" s="9"/>
    </row>
    <row r="152" spans="88:108" ht="17.7" customHeight="1">
      <c r="CJ152" s="134"/>
      <c r="CK152" s="134"/>
      <c r="CM152" s="9"/>
      <c r="CN152" s="9"/>
      <c r="CO152" s="9"/>
      <c r="CW152" s="153"/>
      <c r="DC152" s="9"/>
      <c r="DD152" s="9"/>
    </row>
    <row r="153" spans="88:108" ht="17.7" customHeight="1">
      <c r="CJ153" s="134"/>
      <c r="CK153" s="134"/>
      <c r="CM153" s="9"/>
      <c r="CN153" s="9"/>
      <c r="CO153" s="9"/>
      <c r="CU153" s="187"/>
      <c r="CW153" s="153"/>
      <c r="DC153" s="9"/>
      <c r="DD153" s="9"/>
    </row>
    <row r="154" spans="88:108" ht="17.7" customHeight="1">
      <c r="CJ154" s="134"/>
      <c r="CK154" s="134"/>
      <c r="CM154" s="9"/>
      <c r="CN154" s="9"/>
      <c r="CO154" s="9"/>
      <c r="CU154" s="187"/>
      <c r="CW154" s="153"/>
      <c r="DC154" s="9"/>
      <c r="DD154" s="9"/>
    </row>
    <row r="155" spans="88:108" ht="17.7" customHeight="1">
      <c r="CJ155" s="134"/>
      <c r="CK155" s="134"/>
      <c r="CM155" s="9"/>
      <c r="CN155" s="9"/>
      <c r="CO155" s="9"/>
      <c r="CU155" s="187"/>
      <c r="CW155" s="153"/>
      <c r="DC155" s="9"/>
      <c r="DD155" s="9"/>
    </row>
    <row r="156" spans="88:108" ht="17.7" customHeight="1">
      <c r="CJ156" s="134"/>
      <c r="CK156" s="134"/>
      <c r="CM156" s="9"/>
      <c r="CN156" s="9"/>
      <c r="CO156" s="9"/>
      <c r="CU156" s="187"/>
      <c r="CW156" s="153"/>
      <c r="DC156" s="9"/>
      <c r="DD156" s="9"/>
    </row>
    <row r="157" spans="88:108" ht="17.7" customHeight="1">
      <c r="CJ157" s="134"/>
      <c r="CK157" s="134"/>
      <c r="CM157" s="9"/>
      <c r="CN157" s="9"/>
      <c r="CO157" s="9"/>
      <c r="CU157" s="187"/>
      <c r="CW157" s="153"/>
      <c r="CX157" s="153"/>
      <c r="DC157" s="9"/>
      <c r="DD157" s="9"/>
    </row>
    <row r="158" spans="88:108" ht="17.7" customHeight="1">
      <c r="CJ158" s="134"/>
      <c r="CK158" s="134"/>
      <c r="CM158" s="9"/>
      <c r="CN158" s="9"/>
      <c r="CO158" s="9"/>
      <c r="CU158" s="187"/>
      <c r="CW158" s="153"/>
      <c r="CX158" s="153"/>
      <c r="DC158" s="9"/>
      <c r="DD158" s="9"/>
    </row>
    <row r="159" spans="88:108" ht="17.7" customHeight="1">
      <c r="CJ159" s="134"/>
      <c r="CK159" s="134"/>
      <c r="CM159" s="9"/>
      <c r="CN159" s="9"/>
      <c r="CO159" s="9"/>
      <c r="CU159" s="187"/>
      <c r="CW159" s="153"/>
      <c r="CX159" s="153"/>
      <c r="DC159" s="9"/>
      <c r="DD159" s="9"/>
    </row>
    <row r="160" spans="88:108" ht="17.7" customHeight="1">
      <c r="CJ160" s="134"/>
      <c r="CK160" s="134"/>
      <c r="CM160" s="9"/>
      <c r="CN160" s="9"/>
      <c r="CT160" s="176"/>
      <c r="CV160" s="187"/>
      <c r="CW160" s="187"/>
      <c r="CX160" s="153"/>
      <c r="DC160" s="9"/>
      <c r="DD160" s="9"/>
    </row>
    <row r="161" spans="88:108" ht="17.7" customHeight="1">
      <c r="CJ161" s="134"/>
      <c r="CK161" s="134"/>
      <c r="CM161" s="9"/>
      <c r="CN161" s="9"/>
      <c r="CO161" s="9"/>
      <c r="CT161" s="176"/>
      <c r="CV161" s="187"/>
      <c r="CW161" s="187"/>
      <c r="CX161" s="153"/>
      <c r="DC161" s="9"/>
      <c r="DD161" s="9"/>
    </row>
    <row r="162" spans="88:108" ht="17.7" customHeight="1">
      <c r="CJ162" s="134"/>
      <c r="CK162" s="134"/>
      <c r="CM162" s="9"/>
      <c r="CN162" s="9"/>
      <c r="CO162" s="9"/>
      <c r="CT162" s="176"/>
      <c r="CV162" s="187"/>
      <c r="CW162" s="187"/>
      <c r="CX162" s="153"/>
      <c r="DC162" s="9"/>
      <c r="DD162" s="9"/>
    </row>
    <row r="163" spans="88:108" ht="17.7" customHeight="1">
      <c r="CJ163" s="134"/>
      <c r="CK163" s="134"/>
      <c r="CM163" s="9"/>
      <c r="CN163" s="9"/>
      <c r="CO163" s="9"/>
      <c r="CT163" s="166"/>
      <c r="CX163" s="153"/>
      <c r="DC163" s="9"/>
      <c r="DD163" s="9"/>
    </row>
    <row r="164" spans="88:108" ht="17.7" customHeight="1">
      <c r="CJ164" s="134"/>
      <c r="CK164" s="134"/>
      <c r="CM164" s="9"/>
      <c r="CN164" s="9"/>
      <c r="CO164" s="9"/>
      <c r="CT164" s="173"/>
      <c r="CX164" s="153"/>
      <c r="DC164" s="9"/>
      <c r="DD164" s="9"/>
    </row>
    <row r="165" spans="88:108" ht="17.7" customHeight="1">
      <c r="CJ165" s="134"/>
      <c r="CK165" s="134"/>
      <c r="CM165" s="9"/>
      <c r="CN165" s="9"/>
      <c r="CO165" s="9"/>
      <c r="CT165" s="173"/>
      <c r="CX165" s="153"/>
      <c r="DC165" s="9"/>
      <c r="DD165" s="9"/>
    </row>
    <row r="166" spans="88:108" ht="17.7" customHeight="1">
      <c r="CJ166" s="134"/>
      <c r="CK166" s="134"/>
      <c r="CM166" s="9"/>
      <c r="CN166" s="9"/>
      <c r="CO166" s="9"/>
      <c r="CT166" s="173"/>
      <c r="CX166" s="153"/>
      <c r="DC166" s="9"/>
      <c r="DD166" s="9"/>
    </row>
    <row r="167" spans="88:108" ht="17.7" customHeight="1">
      <c r="CJ167" s="134"/>
      <c r="CK167" s="134"/>
      <c r="CM167" s="9"/>
      <c r="CN167" s="9"/>
      <c r="CO167" s="9"/>
      <c r="CX167" s="153"/>
      <c r="DC167" s="9"/>
      <c r="DD167" s="9"/>
    </row>
    <row r="168" spans="88:108" ht="17.7" customHeight="1">
      <c r="CM168" s="9"/>
      <c r="CN168" s="9"/>
      <c r="CO168" s="9"/>
    </row>
    <row r="169" spans="88:108" ht="17.7" customHeight="1">
      <c r="CM169" s="9"/>
      <c r="CN169" s="9"/>
      <c r="CO169" s="9"/>
    </row>
    <row r="170" spans="88:108" ht="17.7" customHeight="1">
      <c r="CM170" s="9"/>
    </row>
    <row r="171" spans="88:108" ht="17.7" customHeight="1">
      <c r="CM171" s="9"/>
      <c r="CN171" s="9"/>
    </row>
    <row r="173" spans="88:108" ht="17.7" customHeight="1">
      <c r="CM173" s="9"/>
    </row>
    <row r="177" spans="98:98" ht="17.7" customHeight="1">
      <c r="CT177" s="187"/>
    </row>
    <row r="178" spans="98:98" ht="17.7" customHeight="1">
      <c r="CT178" s="187"/>
    </row>
    <row r="179" spans="98:98" ht="17.7" customHeight="1">
      <c r="CT179" s="187"/>
    </row>
    <row r="180" spans="98:98" ht="17.7" customHeight="1">
      <c r="CT180" s="187"/>
    </row>
    <row r="181" spans="98:98" ht="17.7" customHeight="1">
      <c r="CT181" s="187"/>
    </row>
    <row r="182" spans="98:98" ht="17.7" customHeight="1">
      <c r="CT182" s="187"/>
    </row>
    <row r="183" spans="98:98" ht="17.7" customHeight="1">
      <c r="CT183" s="187"/>
    </row>
  </sheetData>
  <mergeCells count="763">
    <mergeCell ref="AX94:BM94"/>
    <mergeCell ref="BN94:CC94"/>
    <mergeCell ref="A100:G100"/>
    <mergeCell ref="I100:AB100"/>
    <mergeCell ref="AC100:AI100"/>
    <mergeCell ref="AK100:BA100"/>
    <mergeCell ref="BB100:BI100"/>
    <mergeCell ref="CL126:CL134"/>
    <mergeCell ref="CM126:CM128"/>
    <mergeCell ref="CM129:CM131"/>
    <mergeCell ref="CM132:CM134"/>
    <mergeCell ref="BK100:CC100"/>
    <mergeCell ref="CL113:CM113"/>
    <mergeCell ref="CL114:CL125"/>
    <mergeCell ref="CM114:CM116"/>
    <mergeCell ref="CM117:CM119"/>
    <mergeCell ref="CM120:CM122"/>
    <mergeCell ref="CM123:CM125"/>
    <mergeCell ref="D91:K91"/>
    <mergeCell ref="L91:R91"/>
    <mergeCell ref="T91:X91"/>
    <mergeCell ref="Y91:AE91"/>
    <mergeCell ref="AG91:AK91"/>
    <mergeCell ref="A94:Q94"/>
    <mergeCell ref="R94:AG94"/>
    <mergeCell ref="AH94:AW94"/>
    <mergeCell ref="R93:AG93"/>
    <mergeCell ref="AH93:AW93"/>
    <mergeCell ref="AX93:BM93"/>
    <mergeCell ref="BN93:CC93"/>
    <mergeCell ref="AL91:AR91"/>
    <mergeCell ref="AT91:AX91"/>
    <mergeCell ref="AY91:BE91"/>
    <mergeCell ref="BG91:BK91"/>
    <mergeCell ref="BL91:BT91"/>
    <mergeCell ref="BU91:CC91"/>
    <mergeCell ref="CQ89:CQ94"/>
    <mergeCell ref="AL89:AR89"/>
    <mergeCell ref="AT89:AX89"/>
    <mergeCell ref="AY89:BE89"/>
    <mergeCell ref="AL90:AR90"/>
    <mergeCell ref="AT90:AX90"/>
    <mergeCell ref="AY90:BE90"/>
    <mergeCell ref="BG90:BK90"/>
    <mergeCell ref="BL90:BT90"/>
    <mergeCell ref="BU90:CC90"/>
    <mergeCell ref="BG89:BK89"/>
    <mergeCell ref="BL89:BT89"/>
    <mergeCell ref="BU89:CC89"/>
    <mergeCell ref="A92:CC92"/>
    <mergeCell ref="A93:Q93"/>
    <mergeCell ref="A91:C91"/>
    <mergeCell ref="A90:C90"/>
    <mergeCell ref="D90:K90"/>
    <mergeCell ref="L90:R90"/>
    <mergeCell ref="T90:X90"/>
    <mergeCell ref="Y90:AE90"/>
    <mergeCell ref="AG90:AK90"/>
    <mergeCell ref="T89:X89"/>
    <mergeCell ref="Y89:AE89"/>
    <mergeCell ref="AG89:AK89"/>
    <mergeCell ref="BL86:BQ86"/>
    <mergeCell ref="BR86:CC86"/>
    <mergeCell ref="A87:CC87"/>
    <mergeCell ref="A88:C89"/>
    <mergeCell ref="D88:K88"/>
    <mergeCell ref="L88:BK88"/>
    <mergeCell ref="BL88:BT88"/>
    <mergeCell ref="BU88:CC88"/>
    <mergeCell ref="D89:K89"/>
    <mergeCell ref="L89:R89"/>
    <mergeCell ref="AK86:AO86"/>
    <mergeCell ref="AQ86:AS86"/>
    <mergeCell ref="AT86:AX86"/>
    <mergeCell ref="AZ86:BB86"/>
    <mergeCell ref="BC86:BG86"/>
    <mergeCell ref="BI86:BK86"/>
    <mergeCell ref="A86:C86"/>
    <mergeCell ref="D86:K86"/>
    <mergeCell ref="L86:S86"/>
    <mergeCell ref="T86:AA86"/>
    <mergeCell ref="AB86:AF86"/>
    <mergeCell ref="AH86:AJ86"/>
    <mergeCell ref="BR85:CC85"/>
    <mergeCell ref="BL84:BQ84"/>
    <mergeCell ref="BR84:CC84"/>
    <mergeCell ref="A85:C85"/>
    <mergeCell ref="D85:K85"/>
    <mergeCell ref="L85:S85"/>
    <mergeCell ref="T85:AA85"/>
    <mergeCell ref="AB85:AF85"/>
    <mergeCell ref="AH85:AJ85"/>
    <mergeCell ref="AK85:AO85"/>
    <mergeCell ref="AQ85:AS85"/>
    <mergeCell ref="AK84:AO84"/>
    <mergeCell ref="AQ84:AS84"/>
    <mergeCell ref="AT84:AX84"/>
    <mergeCell ref="AZ84:BB84"/>
    <mergeCell ref="BC84:BG84"/>
    <mergeCell ref="BI84:BK84"/>
    <mergeCell ref="A84:C84"/>
    <mergeCell ref="D84:K84"/>
    <mergeCell ref="AB83:AJ83"/>
    <mergeCell ref="AK83:AS83"/>
    <mergeCell ref="AT83:BB83"/>
    <mergeCell ref="BC83:BK83"/>
    <mergeCell ref="BL83:BQ83"/>
    <mergeCell ref="AT85:AX85"/>
    <mergeCell ref="AZ85:BB85"/>
    <mergeCell ref="BC85:BG85"/>
    <mergeCell ref="BI85:BK85"/>
    <mergeCell ref="BL85:BQ85"/>
    <mergeCell ref="CQ80:CS80"/>
    <mergeCell ref="CU80:CU89"/>
    <mergeCell ref="A81:CC81"/>
    <mergeCell ref="CQ81:CQ88"/>
    <mergeCell ref="A82:C83"/>
    <mergeCell ref="D82:K82"/>
    <mergeCell ref="L82:S82"/>
    <mergeCell ref="T82:AA82"/>
    <mergeCell ref="AB82:BK82"/>
    <mergeCell ref="BL82:BQ82"/>
    <mergeCell ref="AT80:AX80"/>
    <mergeCell ref="AZ80:BB80"/>
    <mergeCell ref="BC80:BG80"/>
    <mergeCell ref="BI80:BK80"/>
    <mergeCell ref="BL80:BQ80"/>
    <mergeCell ref="BR80:CC80"/>
    <mergeCell ref="L84:S84"/>
    <mergeCell ref="T84:AA84"/>
    <mergeCell ref="AB84:AF84"/>
    <mergeCell ref="AH84:AJ84"/>
    <mergeCell ref="BR82:CC83"/>
    <mergeCell ref="D83:K83"/>
    <mergeCell ref="L83:S83"/>
    <mergeCell ref="T83:AA83"/>
    <mergeCell ref="A80:C80"/>
    <mergeCell ref="D80:K80"/>
    <mergeCell ref="L80:S80"/>
    <mergeCell ref="T80:AA80"/>
    <mergeCell ref="AB80:AF80"/>
    <mergeCell ref="AH80:AJ80"/>
    <mergeCell ref="AK80:AO80"/>
    <mergeCell ref="AQ80:AS80"/>
    <mergeCell ref="AK79:AO79"/>
    <mergeCell ref="AQ79:AS79"/>
    <mergeCell ref="A79:C79"/>
    <mergeCell ref="D79:K79"/>
    <mergeCell ref="L79:S79"/>
    <mergeCell ref="T79:AA79"/>
    <mergeCell ref="AB79:AF79"/>
    <mergeCell ref="AH79:AJ79"/>
    <mergeCell ref="CM77:CM79"/>
    <mergeCell ref="A78:C78"/>
    <mergeCell ref="D78:K78"/>
    <mergeCell ref="L78:S78"/>
    <mergeCell ref="T78:AA78"/>
    <mergeCell ref="AB78:AF78"/>
    <mergeCell ref="AH78:AJ78"/>
    <mergeCell ref="AK78:AO78"/>
    <mergeCell ref="AQ78:AS78"/>
    <mergeCell ref="BL79:BQ79"/>
    <mergeCell ref="BR79:CC79"/>
    <mergeCell ref="AT79:AX79"/>
    <mergeCell ref="AZ79:BB79"/>
    <mergeCell ref="BC79:BG79"/>
    <mergeCell ref="BI79:BK79"/>
    <mergeCell ref="BL76:BQ76"/>
    <mergeCell ref="BR76:CC77"/>
    <mergeCell ref="D77:K77"/>
    <mergeCell ref="L77:S77"/>
    <mergeCell ref="T77:AA77"/>
    <mergeCell ref="AB77:AJ77"/>
    <mergeCell ref="AK77:AS77"/>
    <mergeCell ref="AT77:BB77"/>
    <mergeCell ref="AT78:AX78"/>
    <mergeCell ref="AZ78:BB78"/>
    <mergeCell ref="BC78:BG78"/>
    <mergeCell ref="BI78:BK78"/>
    <mergeCell ref="BL78:BQ78"/>
    <mergeCell ref="BR78:CC78"/>
    <mergeCell ref="BL77:BQ77"/>
    <mergeCell ref="BF74:BI74"/>
    <mergeCell ref="BJ74:BN74"/>
    <mergeCell ref="BO74:BS74"/>
    <mergeCell ref="BT74:BX74"/>
    <mergeCell ref="BY74:CC74"/>
    <mergeCell ref="CM74:CM76"/>
    <mergeCell ref="A75:CC75"/>
    <mergeCell ref="A76:C77"/>
    <mergeCell ref="D76:K76"/>
    <mergeCell ref="L76:S76"/>
    <mergeCell ref="AE74:AI74"/>
    <mergeCell ref="AK74:AM74"/>
    <mergeCell ref="AN74:AR74"/>
    <mergeCell ref="AT74:AV74"/>
    <mergeCell ref="AW74:BA74"/>
    <mergeCell ref="BC74:BE74"/>
    <mergeCell ref="A74:C74"/>
    <mergeCell ref="D74:I74"/>
    <mergeCell ref="J74:O74"/>
    <mergeCell ref="P74:U74"/>
    <mergeCell ref="V74:Z74"/>
    <mergeCell ref="AB74:AD74"/>
    <mergeCell ref="T76:AA76"/>
    <mergeCell ref="AB76:BK76"/>
    <mergeCell ref="BJ73:BN73"/>
    <mergeCell ref="BO73:BS73"/>
    <mergeCell ref="BT73:BX73"/>
    <mergeCell ref="BY73:CC73"/>
    <mergeCell ref="AB73:AD73"/>
    <mergeCell ref="AE73:AI73"/>
    <mergeCell ref="AK73:AM73"/>
    <mergeCell ref="AN73:AR73"/>
    <mergeCell ref="AT73:AV73"/>
    <mergeCell ref="AW73:BA73"/>
    <mergeCell ref="BF72:BI72"/>
    <mergeCell ref="BJ72:BN72"/>
    <mergeCell ref="BO72:BS72"/>
    <mergeCell ref="BT72:BX72"/>
    <mergeCell ref="BY72:CC72"/>
    <mergeCell ref="A73:C73"/>
    <mergeCell ref="D73:I73"/>
    <mergeCell ref="J73:O73"/>
    <mergeCell ref="P73:U73"/>
    <mergeCell ref="V73:Z73"/>
    <mergeCell ref="AE72:AI72"/>
    <mergeCell ref="AK72:AM72"/>
    <mergeCell ref="AN72:AR72"/>
    <mergeCell ref="AT72:AV72"/>
    <mergeCell ref="AW72:BA72"/>
    <mergeCell ref="BC72:BE72"/>
    <mergeCell ref="A72:C72"/>
    <mergeCell ref="D72:I72"/>
    <mergeCell ref="J72:O72"/>
    <mergeCell ref="P72:U72"/>
    <mergeCell ref="V72:Z72"/>
    <mergeCell ref="AB72:AD72"/>
    <mergeCell ref="BC73:BE73"/>
    <mergeCell ref="BF73:BI73"/>
    <mergeCell ref="BJ71:BN71"/>
    <mergeCell ref="BO71:BS71"/>
    <mergeCell ref="BT71:BX71"/>
    <mergeCell ref="BY71:CC71"/>
    <mergeCell ref="AB71:AD71"/>
    <mergeCell ref="AE71:AI71"/>
    <mergeCell ref="AK71:AM71"/>
    <mergeCell ref="AN71:AR71"/>
    <mergeCell ref="AT71:AV71"/>
    <mergeCell ref="AW71:BA71"/>
    <mergeCell ref="BF70:BI70"/>
    <mergeCell ref="BJ70:BN70"/>
    <mergeCell ref="BO70:BS70"/>
    <mergeCell ref="BT70:BX70"/>
    <mergeCell ref="BY70:CC70"/>
    <mergeCell ref="A71:C71"/>
    <mergeCell ref="D71:I71"/>
    <mergeCell ref="J71:O71"/>
    <mergeCell ref="P71:U71"/>
    <mergeCell ref="V71:Z71"/>
    <mergeCell ref="AE70:AI70"/>
    <mergeCell ref="AK70:AM70"/>
    <mergeCell ref="AN70:AR70"/>
    <mergeCell ref="AT70:AV70"/>
    <mergeCell ref="AW70:BA70"/>
    <mergeCell ref="BC70:BE70"/>
    <mergeCell ref="A70:C70"/>
    <mergeCell ref="D70:I70"/>
    <mergeCell ref="J70:O70"/>
    <mergeCell ref="P70:U70"/>
    <mergeCell ref="V70:Z70"/>
    <mergeCell ref="AB70:AD70"/>
    <mergeCell ref="BC71:BE71"/>
    <mergeCell ref="BF71:BI71"/>
    <mergeCell ref="AT69:AV69"/>
    <mergeCell ref="AW69:BA69"/>
    <mergeCell ref="BC69:BE69"/>
    <mergeCell ref="A69:C69"/>
    <mergeCell ref="D69:I69"/>
    <mergeCell ref="J69:O69"/>
    <mergeCell ref="P69:U69"/>
    <mergeCell ref="V69:Z69"/>
    <mergeCell ref="AB69:AD69"/>
    <mergeCell ref="A68:C68"/>
    <mergeCell ref="D68:I68"/>
    <mergeCell ref="J68:O68"/>
    <mergeCell ref="P68:U68"/>
    <mergeCell ref="V68:Z68"/>
    <mergeCell ref="AB68:AD68"/>
    <mergeCell ref="BF68:BI68"/>
    <mergeCell ref="BJ68:BN68"/>
    <mergeCell ref="BO68:BS68"/>
    <mergeCell ref="BT67:BX67"/>
    <mergeCell ref="BY67:CC67"/>
    <mergeCell ref="CQ67:CQ72"/>
    <mergeCell ref="CU67:CU72"/>
    <mergeCell ref="BY69:CC69"/>
    <mergeCell ref="CL71:CL79"/>
    <mergeCell ref="CM71:CM73"/>
    <mergeCell ref="BC77:BK77"/>
    <mergeCell ref="AE68:AI68"/>
    <mergeCell ref="AK68:AM68"/>
    <mergeCell ref="AN68:AR68"/>
    <mergeCell ref="AT68:AV68"/>
    <mergeCell ref="AW68:BA68"/>
    <mergeCell ref="BC68:BE68"/>
    <mergeCell ref="BT68:BX68"/>
    <mergeCell ref="BY68:CC68"/>
    <mergeCell ref="CM68:CM70"/>
    <mergeCell ref="BF69:BI69"/>
    <mergeCell ref="BJ69:BN69"/>
    <mergeCell ref="BO69:BS69"/>
    <mergeCell ref="BT69:BX69"/>
    <mergeCell ref="AE69:AI69"/>
    <mergeCell ref="AK69:AM69"/>
    <mergeCell ref="AN69:AR69"/>
    <mergeCell ref="J67:O67"/>
    <mergeCell ref="P67:U67"/>
    <mergeCell ref="V67:AD67"/>
    <mergeCell ref="AE67:AM67"/>
    <mergeCell ref="AN67:AV67"/>
    <mergeCell ref="AW67:BE67"/>
    <mergeCell ref="BF67:BI67"/>
    <mergeCell ref="BJ67:BN67"/>
    <mergeCell ref="BO67:BS67"/>
    <mergeCell ref="A65:CC65"/>
    <mergeCell ref="CM65:CM67"/>
    <mergeCell ref="A66:C67"/>
    <mergeCell ref="D66:I66"/>
    <mergeCell ref="J66:O66"/>
    <mergeCell ref="P66:U66"/>
    <mergeCell ref="V66:BE66"/>
    <mergeCell ref="AN64:AR64"/>
    <mergeCell ref="AT64:AV64"/>
    <mergeCell ref="AW64:BA64"/>
    <mergeCell ref="BC64:BE64"/>
    <mergeCell ref="BF64:BI64"/>
    <mergeCell ref="BJ64:BN64"/>
    <mergeCell ref="CM62:CM64"/>
    <mergeCell ref="AN63:AR63"/>
    <mergeCell ref="BC62:BE62"/>
    <mergeCell ref="BF62:BI62"/>
    <mergeCell ref="BJ62:BN62"/>
    <mergeCell ref="BO62:BS62"/>
    <mergeCell ref="BT62:BX62"/>
    <mergeCell ref="BY62:CC62"/>
    <mergeCell ref="BF66:BI66"/>
    <mergeCell ref="BJ66:CC66"/>
    <mergeCell ref="D67:I67"/>
    <mergeCell ref="J63:O63"/>
    <mergeCell ref="P63:U63"/>
    <mergeCell ref="V63:Z63"/>
    <mergeCell ref="AB63:AD63"/>
    <mergeCell ref="AE63:AI63"/>
    <mergeCell ref="AK63:AM63"/>
    <mergeCell ref="BO64:BS64"/>
    <mergeCell ref="BT64:BX64"/>
    <mergeCell ref="BY64:CC64"/>
    <mergeCell ref="AN62:AR62"/>
    <mergeCell ref="AT62:AV62"/>
    <mergeCell ref="AW62:BA62"/>
    <mergeCell ref="BF61:BI61"/>
    <mergeCell ref="BJ61:BN61"/>
    <mergeCell ref="BO61:BS61"/>
    <mergeCell ref="BT63:BX63"/>
    <mergeCell ref="BY63:CC63"/>
    <mergeCell ref="A64:C64"/>
    <mergeCell ref="D64:I64"/>
    <mergeCell ref="J64:O64"/>
    <mergeCell ref="P64:U64"/>
    <mergeCell ref="V64:Z64"/>
    <mergeCell ref="AB64:AD64"/>
    <mergeCell ref="AE64:AI64"/>
    <mergeCell ref="AK64:AM64"/>
    <mergeCell ref="AT63:AV63"/>
    <mergeCell ref="AW63:BA63"/>
    <mergeCell ref="BC63:BE63"/>
    <mergeCell ref="BF63:BI63"/>
    <mergeCell ref="BJ63:BN63"/>
    <mergeCell ref="BO63:BS63"/>
    <mergeCell ref="A63:C63"/>
    <mergeCell ref="D63:I63"/>
    <mergeCell ref="AT60:AV60"/>
    <mergeCell ref="AW60:BA60"/>
    <mergeCell ref="BT61:BX61"/>
    <mergeCell ref="BY61:CC61"/>
    <mergeCell ref="A62:C62"/>
    <mergeCell ref="D62:I62"/>
    <mergeCell ref="J62:O62"/>
    <mergeCell ref="P62:U62"/>
    <mergeCell ref="V62:Z62"/>
    <mergeCell ref="AE61:AI61"/>
    <mergeCell ref="AK61:AM61"/>
    <mergeCell ref="AN61:AR61"/>
    <mergeCell ref="AT61:AV61"/>
    <mergeCell ref="AW61:BA61"/>
    <mergeCell ref="BC61:BE61"/>
    <mergeCell ref="A61:C61"/>
    <mergeCell ref="D61:I61"/>
    <mergeCell ref="J61:O61"/>
    <mergeCell ref="P61:U61"/>
    <mergeCell ref="V61:Z61"/>
    <mergeCell ref="AB61:AD61"/>
    <mergeCell ref="AB62:AD62"/>
    <mergeCell ref="AE62:AI62"/>
    <mergeCell ref="AK62:AM62"/>
    <mergeCell ref="CL59:CL70"/>
    <mergeCell ref="CM59:CM61"/>
    <mergeCell ref="CQ59:CQ66"/>
    <mergeCell ref="A60:C60"/>
    <mergeCell ref="D60:I60"/>
    <mergeCell ref="J60:O60"/>
    <mergeCell ref="P60:U60"/>
    <mergeCell ref="V60:Z60"/>
    <mergeCell ref="AT59:AV59"/>
    <mergeCell ref="AW59:BA59"/>
    <mergeCell ref="BC59:BE59"/>
    <mergeCell ref="BF59:BI59"/>
    <mergeCell ref="BJ59:BN59"/>
    <mergeCell ref="BO59:BS59"/>
    <mergeCell ref="BC60:BE60"/>
    <mergeCell ref="BF60:BI60"/>
    <mergeCell ref="BJ60:BN60"/>
    <mergeCell ref="BO60:BS60"/>
    <mergeCell ref="BT60:BX60"/>
    <mergeCell ref="BY60:CC60"/>
    <mergeCell ref="AB60:AD60"/>
    <mergeCell ref="AE60:AI60"/>
    <mergeCell ref="AK60:AM60"/>
    <mergeCell ref="AN60:AR60"/>
    <mergeCell ref="CU58:CU63"/>
    <mergeCell ref="A59:C59"/>
    <mergeCell ref="D59:I59"/>
    <mergeCell ref="J59:O59"/>
    <mergeCell ref="P59:U59"/>
    <mergeCell ref="V59:Z59"/>
    <mergeCell ref="AB59:AD59"/>
    <mergeCell ref="AE59:AI59"/>
    <mergeCell ref="AK59:AM59"/>
    <mergeCell ref="AN59:AR59"/>
    <mergeCell ref="BF58:BI58"/>
    <mergeCell ref="BJ58:BN58"/>
    <mergeCell ref="BO58:BS58"/>
    <mergeCell ref="BT58:BX58"/>
    <mergeCell ref="BY58:CC58"/>
    <mergeCell ref="CL58:CM58"/>
    <mergeCell ref="AE58:AI58"/>
    <mergeCell ref="AK58:AM58"/>
    <mergeCell ref="AN58:AR58"/>
    <mergeCell ref="AT58:AV58"/>
    <mergeCell ref="AW58:BA58"/>
    <mergeCell ref="BC58:BE58"/>
    <mergeCell ref="BT59:BX59"/>
    <mergeCell ref="BY59:CC59"/>
    <mergeCell ref="A58:C58"/>
    <mergeCell ref="D58:I58"/>
    <mergeCell ref="J58:O58"/>
    <mergeCell ref="P58:U58"/>
    <mergeCell ref="V58:Z58"/>
    <mergeCell ref="AB58:AD58"/>
    <mergeCell ref="P57:U57"/>
    <mergeCell ref="V57:AD57"/>
    <mergeCell ref="AE57:AM57"/>
    <mergeCell ref="A54:L54"/>
    <mergeCell ref="M54:AG54"/>
    <mergeCell ref="AH54:AS54"/>
    <mergeCell ref="AT54:AY54"/>
    <mergeCell ref="BA54:BF54"/>
    <mergeCell ref="A55:CC55"/>
    <mergeCell ref="A56:C57"/>
    <mergeCell ref="D56:I56"/>
    <mergeCell ref="J56:O56"/>
    <mergeCell ref="P56:U56"/>
    <mergeCell ref="V56:BE56"/>
    <mergeCell ref="BF56:BI56"/>
    <mergeCell ref="BJ56:CC56"/>
    <mergeCell ref="D57:I57"/>
    <mergeCell ref="J57:O57"/>
    <mergeCell ref="BJ57:BN57"/>
    <mergeCell ref="BO57:BS57"/>
    <mergeCell ref="BT57:BX57"/>
    <mergeCell ref="BY57:CC57"/>
    <mergeCell ref="AN57:AV57"/>
    <mergeCell ref="AW57:BE57"/>
    <mergeCell ref="BF57:BI57"/>
    <mergeCell ref="A52:L52"/>
    <mergeCell ref="M52:AG52"/>
    <mergeCell ref="AH52:AS52"/>
    <mergeCell ref="AT52:BF52"/>
    <mergeCell ref="BG52:BR52"/>
    <mergeCell ref="A53:L53"/>
    <mergeCell ref="M53:AG53"/>
    <mergeCell ref="AH53:AS53"/>
    <mergeCell ref="AT53:AY53"/>
    <mergeCell ref="BA53:BF53"/>
    <mergeCell ref="A42:G42"/>
    <mergeCell ref="I42:AB42"/>
    <mergeCell ref="AC42:AI42"/>
    <mergeCell ref="AK42:BA42"/>
    <mergeCell ref="BB42:BI42"/>
    <mergeCell ref="BK42:CC42"/>
    <mergeCell ref="A51:N51"/>
    <mergeCell ref="O51:AO51"/>
    <mergeCell ref="BA51:BM51"/>
    <mergeCell ref="BN51:CC5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M37:V37"/>
    <mergeCell ref="W37:X37"/>
    <mergeCell ref="Y37:AC37"/>
    <mergeCell ref="AE37:AJ37"/>
    <mergeCell ref="A39:CC39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BI22:BM22"/>
    <mergeCell ref="BO22:BT22"/>
    <mergeCell ref="A23:L23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1:N1"/>
    <mergeCell ref="O1:AO1"/>
    <mergeCell ref="BA1:BM1"/>
    <mergeCell ref="BN1:CC1"/>
    <mergeCell ref="A2:L2"/>
    <mergeCell ref="M2:AG2"/>
    <mergeCell ref="AH2:AS2"/>
    <mergeCell ref="AT2:BF2"/>
    <mergeCell ref="BG2:BR2"/>
  </mergeCells>
  <phoneticPr fontId="1" type="noConversion"/>
  <conditionalFormatting sqref="AK7:AO9">
    <cfRule type="cellIs" dxfId="233" priority="18" operator="notBetween">
      <formula>$AQ$6*0.98</formula>
      <formula>$AQ$6*1.02</formula>
    </cfRule>
  </conditionalFormatting>
  <conditionalFormatting sqref="Y7:AC9">
    <cfRule type="cellIs" dxfId="232" priority="17" operator="notBetween">
      <formula>$AE$6-$AQ$6*0.02</formula>
      <formula>$AE$6+$AQ$6*0.02</formula>
    </cfRule>
  </conditionalFormatting>
  <conditionalFormatting sqref="AW7:BA9">
    <cfRule type="cellIs" dxfId="231" priority="16" operator="notBetween">
      <formula>$BC$6-$AQ$6*0.02</formula>
      <formula>$BC$6+$AQ$6*0.02</formula>
    </cfRule>
  </conditionalFormatting>
  <conditionalFormatting sqref="Y12:AC14">
    <cfRule type="cellIs" dxfId="230" priority="15" operator="notBetween">
      <formula>$AE$11*0.98</formula>
      <formula>$AE$11*1.02</formula>
    </cfRule>
  </conditionalFormatting>
  <conditionalFormatting sqref="AK12:AO14">
    <cfRule type="cellIs" dxfId="229" priority="14" operator="notBetween">
      <formula>$AQ$11-$AE$11*0.02</formula>
      <formula>$AQ$11+$AE$11*0.02</formula>
    </cfRule>
  </conditionalFormatting>
  <conditionalFormatting sqref="AW12:BA14">
    <cfRule type="cellIs" dxfId="228" priority="13" operator="notBetween">
      <formula>$BC$11-$AE$11*0.02</formula>
      <formula>$BC$11+$AE$11*0.02</formula>
    </cfRule>
  </conditionalFormatting>
  <conditionalFormatting sqref="Y19:AC19">
    <cfRule type="cellIs" dxfId="227" priority="12" operator="notBetween">
      <formula>AE18-$AE$18*0.02</formula>
      <formula>AE18+$AE$18*0.02</formula>
    </cfRule>
  </conditionalFormatting>
  <conditionalFormatting sqref="AK19:AO19">
    <cfRule type="cellIs" dxfId="226" priority="11" operator="notBetween">
      <formula>AQ18-$AE$18*0.02</formula>
      <formula>AQ18+$AE$18*0.02</formula>
    </cfRule>
  </conditionalFormatting>
  <conditionalFormatting sqref="AW19:BA19">
    <cfRule type="cellIs" dxfId="225" priority="10" operator="notBetween">
      <formula>BC18-$AE$18*0.02</formula>
      <formula>BC18+$AE$18*0.02</formula>
    </cfRule>
  </conditionalFormatting>
  <conditionalFormatting sqref="BI19:BM19">
    <cfRule type="cellIs" dxfId="224" priority="9" operator="notBetween">
      <formula>BO18-$AE$18*0.02</formula>
      <formula>BO18+$AE$18*0.02</formula>
    </cfRule>
  </conditionalFormatting>
  <conditionalFormatting sqref="Y23:AC23">
    <cfRule type="cellIs" dxfId="223" priority="8" operator="notBetween">
      <formula>AE22-$AE$22*0.02</formula>
      <formula>AE22+$AE$22*0.02</formula>
    </cfRule>
  </conditionalFormatting>
  <conditionalFormatting sqref="AK23:AO23">
    <cfRule type="cellIs" dxfId="222" priority="7" operator="notBetween">
      <formula>AQ22-$AE$22*0.02</formula>
      <formula>AQ22+$AE$22*0.02</formula>
    </cfRule>
  </conditionalFormatting>
  <conditionalFormatting sqref="AW23:BA23">
    <cfRule type="cellIs" dxfId="221" priority="6" operator="notBetween">
      <formula>BC22-$AE$22*0.02</formula>
      <formula>BC22+$AE$22*0.02</formula>
    </cfRule>
  </conditionalFormatting>
  <conditionalFormatting sqref="BI23:BM23">
    <cfRule type="cellIs" dxfId="220" priority="5" operator="notBetween">
      <formula>BO22-$AE$22*0.02</formula>
      <formula>BO22+$AE$22*0.02</formula>
    </cfRule>
  </conditionalFormatting>
  <conditionalFormatting sqref="Y37:AC37">
    <cfRule type="cellIs" dxfId="219" priority="4" operator="notBetween">
      <formula>$Y$36*0.98</formula>
      <formula>$Y$36*1.02</formula>
    </cfRule>
  </conditionalFormatting>
  <conditionalFormatting sqref="Y15:AC15">
    <cfRule type="cellIs" dxfId="218" priority="3" operator="notBetween">
      <formula>$AE$11*0.98</formula>
      <formula>$AE$11*1.02</formula>
    </cfRule>
  </conditionalFormatting>
  <conditionalFormatting sqref="AK15:AO15">
    <cfRule type="cellIs" dxfId="217" priority="2" operator="notBetween">
      <formula>$AQ$11-$AE$11*0.02</formula>
      <formula>$AQ$11+$AE$11*0.02</formula>
    </cfRule>
  </conditionalFormatting>
  <conditionalFormatting sqref="AW15:BA15">
    <cfRule type="cellIs" dxfId="216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rowBreaks count="1" manualBreakCount="1">
    <brk id="50" max="80" man="1"/>
  </rowBreaks>
  <colBreaks count="1" manualBreakCount="1">
    <brk id="81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CD98B-DD01-4CBB-832F-6C52FF1DFE1B}">
  <sheetPr codeName="工作表20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#2 MAIN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1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2000A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2000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2000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1000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200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40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82800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41400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8280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41400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1656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82800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41400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8280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41400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1656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215" priority="18" operator="notBetween">
      <formula>$AQ$6*0.98</formula>
      <formula>$AQ$6*1.02</formula>
    </cfRule>
  </conditionalFormatting>
  <conditionalFormatting sqref="Y7:AC9">
    <cfRule type="cellIs" dxfId="214" priority="17" operator="notBetween">
      <formula>$AE$6-$AQ$6*0.02</formula>
      <formula>$AE$6+$AQ$6*0.02</formula>
    </cfRule>
  </conditionalFormatting>
  <conditionalFormatting sqref="AW7:BA9">
    <cfRule type="cellIs" dxfId="213" priority="16" operator="notBetween">
      <formula>$BC$6-$AQ$6*0.02</formula>
      <formula>$BC$6+$AQ$6*0.02</formula>
    </cfRule>
  </conditionalFormatting>
  <conditionalFormatting sqref="Y12:AC14">
    <cfRule type="cellIs" dxfId="212" priority="15" operator="notBetween">
      <formula>$AE$11*0.98</formula>
      <formula>$AE$11*1.02</formula>
    </cfRule>
  </conditionalFormatting>
  <conditionalFormatting sqref="AK12:AO14">
    <cfRule type="cellIs" dxfId="211" priority="14" operator="notBetween">
      <formula>$AQ$11-$AE$11*0.02</formula>
      <formula>$AQ$11+$AE$11*0.02</formula>
    </cfRule>
  </conditionalFormatting>
  <conditionalFormatting sqref="AW12:BA14">
    <cfRule type="cellIs" dxfId="210" priority="13" operator="notBetween">
      <formula>$BC$11-$AE$11*0.02</formula>
      <formula>$BC$11+$AE$11*0.02</formula>
    </cfRule>
  </conditionalFormatting>
  <conditionalFormatting sqref="Y19:AC19">
    <cfRule type="cellIs" dxfId="209" priority="12" operator="notBetween">
      <formula>AE18-$AE$18*0.02</formula>
      <formula>AE18+$AE$18*0.02</formula>
    </cfRule>
  </conditionalFormatting>
  <conditionalFormatting sqref="AK19:AO19">
    <cfRule type="cellIs" dxfId="208" priority="11" operator="notBetween">
      <formula>AQ18-$AE$18*0.02</formula>
      <formula>AQ18+$AE$18*0.02</formula>
    </cfRule>
  </conditionalFormatting>
  <conditionalFormatting sqref="AW19:BA19">
    <cfRule type="cellIs" dxfId="207" priority="10" operator="notBetween">
      <formula>BC18-$AE$18*0.02</formula>
      <formula>BC18+$AE$18*0.02</formula>
    </cfRule>
  </conditionalFormatting>
  <conditionalFormatting sqref="BI19:BM19">
    <cfRule type="cellIs" dxfId="206" priority="9" operator="notBetween">
      <formula>BO18-$AE$18*0.02</formula>
      <formula>BO18+$AE$18*0.02</formula>
    </cfRule>
  </conditionalFormatting>
  <conditionalFormatting sqref="Y23:AC23">
    <cfRule type="cellIs" dxfId="205" priority="8" operator="notBetween">
      <formula>AE22-$AE$22*0.02</formula>
      <formula>AE22+$AE$22*0.02</formula>
    </cfRule>
  </conditionalFormatting>
  <conditionalFormatting sqref="AK23:AO23">
    <cfRule type="cellIs" dxfId="204" priority="7" operator="notBetween">
      <formula>AQ22-$AE$22*0.02</formula>
      <formula>AQ22+$AE$22*0.02</formula>
    </cfRule>
  </conditionalFormatting>
  <conditionalFormatting sqref="AW23:BA23">
    <cfRule type="cellIs" dxfId="203" priority="6" operator="notBetween">
      <formula>BC22-$AE$22*0.02</formula>
      <formula>BC22+$AE$22*0.02</formula>
    </cfRule>
  </conditionalFormatting>
  <conditionalFormatting sqref="BI23:BM23">
    <cfRule type="cellIs" dxfId="202" priority="5" operator="notBetween">
      <formula>BO22-$AE$22*0.02</formula>
      <formula>BO22+$AE$22*0.02</formula>
    </cfRule>
  </conditionalFormatting>
  <conditionalFormatting sqref="Y37:AC37">
    <cfRule type="cellIs" dxfId="201" priority="4" operator="notBetween">
      <formula>$Y$36*0.98</formula>
      <formula>$Y$36*1.02</formula>
    </cfRule>
  </conditionalFormatting>
  <conditionalFormatting sqref="Y15:AC15">
    <cfRule type="cellIs" dxfId="200" priority="3" operator="notBetween">
      <formula>$AE$11*0.98</formula>
      <formula>$AE$11*1.02</formula>
    </cfRule>
  </conditionalFormatting>
  <conditionalFormatting sqref="AK15:AO15">
    <cfRule type="cellIs" dxfId="199" priority="2" operator="notBetween">
      <formula>$AQ$11-$AE$11*0.02</formula>
      <formula>$AQ$11+$AE$11*0.02</formula>
    </cfRule>
  </conditionalFormatting>
  <conditionalFormatting sqref="AW15:BA15">
    <cfRule type="cellIs" dxfId="198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C0CDF-9893-449B-8941-C73F0BA00B7E}">
  <sheetPr codeName="工作表21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SSTR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2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50A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50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50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25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5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2070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1035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207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1035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41.4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2070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1035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207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1035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41.4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197" priority="18" operator="notBetween">
      <formula>$AQ$6*0.98</formula>
      <formula>$AQ$6*1.02</formula>
    </cfRule>
  </conditionalFormatting>
  <conditionalFormatting sqref="Y7:AC9">
    <cfRule type="cellIs" dxfId="196" priority="17" operator="notBetween">
      <formula>$AE$6-$AQ$6*0.02</formula>
      <formula>$AE$6+$AQ$6*0.02</formula>
    </cfRule>
  </conditionalFormatting>
  <conditionalFormatting sqref="AW7:BA9">
    <cfRule type="cellIs" dxfId="195" priority="16" operator="notBetween">
      <formula>$BC$6-$AQ$6*0.02</formula>
      <formula>$BC$6+$AQ$6*0.02</formula>
    </cfRule>
  </conditionalFormatting>
  <conditionalFormatting sqref="Y12:AC14">
    <cfRule type="cellIs" dxfId="194" priority="15" operator="notBetween">
      <formula>$AE$11*0.98</formula>
      <formula>$AE$11*1.02</formula>
    </cfRule>
  </conditionalFormatting>
  <conditionalFormatting sqref="AK12:AO14">
    <cfRule type="cellIs" dxfId="193" priority="14" operator="notBetween">
      <formula>$AQ$11-$AE$11*0.02</formula>
      <formula>$AQ$11+$AE$11*0.02</formula>
    </cfRule>
  </conditionalFormatting>
  <conditionalFormatting sqref="AW12:BA14">
    <cfRule type="cellIs" dxfId="192" priority="13" operator="notBetween">
      <formula>$BC$11-$AE$11*0.02</formula>
      <formula>$BC$11+$AE$11*0.02</formula>
    </cfRule>
  </conditionalFormatting>
  <conditionalFormatting sqref="Y19:AC19">
    <cfRule type="cellIs" dxfId="191" priority="12" operator="notBetween">
      <formula>AE18-$AE$18*0.02</formula>
      <formula>AE18+$AE$18*0.02</formula>
    </cfRule>
  </conditionalFormatting>
  <conditionalFormatting sqref="AK19:AO19">
    <cfRule type="cellIs" dxfId="190" priority="11" operator="notBetween">
      <formula>AQ18-$AE$18*0.02</formula>
      <formula>AQ18+$AE$18*0.02</formula>
    </cfRule>
  </conditionalFormatting>
  <conditionalFormatting sqref="AW19:BA19">
    <cfRule type="cellIs" dxfId="189" priority="10" operator="notBetween">
      <formula>BC18-$AE$18*0.02</formula>
      <formula>BC18+$AE$18*0.02</formula>
    </cfRule>
  </conditionalFormatting>
  <conditionalFormatting sqref="BI19:BM19">
    <cfRule type="cellIs" dxfId="188" priority="9" operator="notBetween">
      <formula>BO18-$AE$18*0.02</formula>
      <formula>BO18+$AE$18*0.02</formula>
    </cfRule>
  </conditionalFormatting>
  <conditionalFormatting sqref="Y23:AC23">
    <cfRule type="cellIs" dxfId="187" priority="8" operator="notBetween">
      <formula>AE22-$AE$22*0.02</formula>
      <formula>AE22+$AE$22*0.02</formula>
    </cfRule>
  </conditionalFormatting>
  <conditionalFormatting sqref="AK23:AO23">
    <cfRule type="cellIs" dxfId="186" priority="7" operator="notBetween">
      <formula>AQ22-$AE$22*0.02</formula>
      <formula>AQ22+$AE$22*0.02</formula>
    </cfRule>
  </conditionalFormatting>
  <conditionalFormatting sqref="AW23:BA23">
    <cfRule type="cellIs" dxfId="185" priority="6" operator="notBetween">
      <formula>BC22-$AE$22*0.02</formula>
      <formula>BC22+$AE$22*0.02</formula>
    </cfRule>
  </conditionalFormatting>
  <conditionalFormatting sqref="BI23:BM23">
    <cfRule type="cellIs" dxfId="184" priority="5" operator="notBetween">
      <formula>BO22-$AE$22*0.02</formula>
      <formula>BO22+$AE$22*0.02</formula>
    </cfRule>
  </conditionalFormatting>
  <conditionalFormatting sqref="Y37:AC37">
    <cfRule type="cellIs" dxfId="183" priority="4" operator="notBetween">
      <formula>$Y$36*0.98</formula>
      <formula>$Y$36*1.02</formula>
    </cfRule>
  </conditionalFormatting>
  <conditionalFormatting sqref="Y15:AC15">
    <cfRule type="cellIs" dxfId="182" priority="3" operator="notBetween">
      <formula>$AE$11*0.98</formula>
      <formula>$AE$11*1.02</formula>
    </cfRule>
  </conditionalFormatting>
  <conditionalFormatting sqref="AK15:AO15">
    <cfRule type="cellIs" dxfId="181" priority="2" operator="notBetween">
      <formula>$AQ$11-$AE$11*0.02</formula>
      <formula>$AQ$11+$AE$11*0.02</formula>
    </cfRule>
  </conditionalFormatting>
  <conditionalFormatting sqref="AW15:BA15">
    <cfRule type="cellIs" dxfId="180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740-81D9-470D-B4AF-F228F8CED6C9}">
  <sheetPr codeName="工作表22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SC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3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400A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400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400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200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40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8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16560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8280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1656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8280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331.2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16560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8280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1656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8280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331.2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179" priority="18" operator="notBetween">
      <formula>$AQ$6*0.98</formula>
      <formula>$AQ$6*1.02</formula>
    </cfRule>
  </conditionalFormatting>
  <conditionalFormatting sqref="Y7:AC9">
    <cfRule type="cellIs" dxfId="178" priority="17" operator="notBetween">
      <formula>$AE$6-$AQ$6*0.02</formula>
      <formula>$AE$6+$AQ$6*0.02</formula>
    </cfRule>
  </conditionalFormatting>
  <conditionalFormatting sqref="AW7:BA9">
    <cfRule type="cellIs" dxfId="177" priority="16" operator="notBetween">
      <formula>$BC$6-$AQ$6*0.02</formula>
      <formula>$BC$6+$AQ$6*0.02</formula>
    </cfRule>
  </conditionalFormatting>
  <conditionalFormatting sqref="Y12:AC14">
    <cfRule type="cellIs" dxfId="176" priority="15" operator="notBetween">
      <formula>$AE$11*0.98</formula>
      <formula>$AE$11*1.02</formula>
    </cfRule>
  </conditionalFormatting>
  <conditionalFormatting sqref="AK12:AO14">
    <cfRule type="cellIs" dxfId="175" priority="14" operator="notBetween">
      <formula>$AQ$11-$AE$11*0.02</formula>
      <formula>$AQ$11+$AE$11*0.02</formula>
    </cfRule>
  </conditionalFormatting>
  <conditionalFormatting sqref="AW12:BA14">
    <cfRule type="cellIs" dxfId="174" priority="13" operator="notBetween">
      <formula>$BC$11-$AE$11*0.02</formula>
      <formula>$BC$11+$AE$11*0.02</formula>
    </cfRule>
  </conditionalFormatting>
  <conditionalFormatting sqref="Y19:AC19">
    <cfRule type="cellIs" dxfId="173" priority="12" operator="notBetween">
      <formula>AE18-$AE$18*0.02</formula>
      <formula>AE18+$AE$18*0.02</formula>
    </cfRule>
  </conditionalFormatting>
  <conditionalFormatting sqref="AK19:AO19">
    <cfRule type="cellIs" dxfId="172" priority="11" operator="notBetween">
      <formula>AQ18-$AE$18*0.02</formula>
      <formula>AQ18+$AE$18*0.02</formula>
    </cfRule>
  </conditionalFormatting>
  <conditionalFormatting sqref="AW19:BA19">
    <cfRule type="cellIs" dxfId="171" priority="10" operator="notBetween">
      <formula>BC18-$AE$18*0.02</formula>
      <formula>BC18+$AE$18*0.02</formula>
    </cfRule>
  </conditionalFormatting>
  <conditionalFormatting sqref="BI19:BM19">
    <cfRule type="cellIs" dxfId="170" priority="9" operator="notBetween">
      <formula>BO18-$AE$18*0.02</formula>
      <formula>BO18+$AE$18*0.02</formula>
    </cfRule>
  </conditionalFormatting>
  <conditionalFormatting sqref="Y23:AC23">
    <cfRule type="cellIs" dxfId="169" priority="8" operator="notBetween">
      <formula>AE22-$AE$22*0.02</formula>
      <formula>AE22+$AE$22*0.02</formula>
    </cfRule>
  </conditionalFormatting>
  <conditionalFormatting sqref="AK23:AO23">
    <cfRule type="cellIs" dxfId="168" priority="7" operator="notBetween">
      <formula>AQ22-$AE$22*0.02</formula>
      <formula>AQ22+$AE$22*0.02</formula>
    </cfRule>
  </conditionalFormatting>
  <conditionalFormatting sqref="AW23:BA23">
    <cfRule type="cellIs" dxfId="167" priority="6" operator="notBetween">
      <formula>BC22-$AE$22*0.02</formula>
      <formula>BC22+$AE$22*0.02</formula>
    </cfRule>
  </conditionalFormatting>
  <conditionalFormatting sqref="BI23:BM23">
    <cfRule type="cellIs" dxfId="166" priority="5" operator="notBetween">
      <formula>BO22-$AE$22*0.02</formula>
      <formula>BO22+$AE$22*0.02</formula>
    </cfRule>
  </conditionalFormatting>
  <conditionalFormatting sqref="Y37:AC37">
    <cfRule type="cellIs" dxfId="165" priority="4" operator="notBetween">
      <formula>$Y$36*0.98</formula>
      <formula>$Y$36*1.02</formula>
    </cfRule>
  </conditionalFormatting>
  <conditionalFormatting sqref="Y15:AC15">
    <cfRule type="cellIs" dxfId="164" priority="3" operator="notBetween">
      <formula>$AE$11*0.98</formula>
      <formula>$AE$11*1.02</formula>
    </cfRule>
  </conditionalFormatting>
  <conditionalFormatting sqref="AK15:AO15">
    <cfRule type="cellIs" dxfId="163" priority="2" operator="notBetween">
      <formula>$AQ$11-$AE$11*0.02</formula>
      <formula>$AQ$11+$AE$11*0.02</formula>
    </cfRule>
  </conditionalFormatting>
  <conditionalFormatting sqref="AW15:BA15">
    <cfRule type="cellIs" dxfId="162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5E3B8-2EEB-4FEF-A35F-3A4EC7F44637}">
  <sheetPr codeName="工作表23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TIE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4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2000A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2000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2000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1000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200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40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82800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41400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8280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41400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1656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82800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41400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8280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41400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1656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161" priority="18" operator="notBetween">
      <formula>$AQ$6*0.98</formula>
      <formula>$AQ$6*1.02</formula>
    </cfRule>
  </conditionalFormatting>
  <conditionalFormatting sqref="Y7:AC9">
    <cfRule type="cellIs" dxfId="160" priority="17" operator="notBetween">
      <formula>$AE$6-$AQ$6*0.02</formula>
      <formula>$AE$6+$AQ$6*0.02</formula>
    </cfRule>
  </conditionalFormatting>
  <conditionalFormatting sqref="AW7:BA9">
    <cfRule type="cellIs" dxfId="159" priority="16" operator="notBetween">
      <formula>$BC$6-$AQ$6*0.02</formula>
      <formula>$BC$6+$AQ$6*0.02</formula>
    </cfRule>
  </conditionalFormatting>
  <conditionalFormatting sqref="Y12:AC14">
    <cfRule type="cellIs" dxfId="158" priority="15" operator="notBetween">
      <formula>$AE$11*0.98</formula>
      <formula>$AE$11*1.02</formula>
    </cfRule>
  </conditionalFormatting>
  <conditionalFormatting sqref="AK12:AO14">
    <cfRule type="cellIs" dxfId="157" priority="14" operator="notBetween">
      <formula>$AQ$11-$AE$11*0.02</formula>
      <formula>$AQ$11+$AE$11*0.02</formula>
    </cfRule>
  </conditionalFormatting>
  <conditionalFormatting sqref="AW12:BA14">
    <cfRule type="cellIs" dxfId="156" priority="13" operator="notBetween">
      <formula>$BC$11-$AE$11*0.02</formula>
      <formula>$BC$11+$AE$11*0.02</formula>
    </cfRule>
  </conditionalFormatting>
  <conditionalFormatting sqref="Y19:AC19">
    <cfRule type="cellIs" dxfId="155" priority="12" operator="notBetween">
      <formula>AE18-$AE$18*0.02</formula>
      <formula>AE18+$AE$18*0.02</formula>
    </cfRule>
  </conditionalFormatting>
  <conditionalFormatting sqref="AK19:AO19">
    <cfRule type="cellIs" dxfId="154" priority="11" operator="notBetween">
      <formula>AQ18-$AE$18*0.02</formula>
      <formula>AQ18+$AE$18*0.02</formula>
    </cfRule>
  </conditionalFormatting>
  <conditionalFormatting sqref="AW19:BA19">
    <cfRule type="cellIs" dxfId="153" priority="10" operator="notBetween">
      <formula>BC18-$AE$18*0.02</formula>
      <formula>BC18+$AE$18*0.02</formula>
    </cfRule>
  </conditionalFormatting>
  <conditionalFormatting sqref="BI19:BM19">
    <cfRule type="cellIs" dxfId="152" priority="9" operator="notBetween">
      <formula>BO18-$AE$18*0.02</formula>
      <formula>BO18+$AE$18*0.02</formula>
    </cfRule>
  </conditionalFormatting>
  <conditionalFormatting sqref="Y23:AC23">
    <cfRule type="cellIs" dxfId="151" priority="8" operator="notBetween">
      <formula>AE22-$AE$22*0.02</formula>
      <formula>AE22+$AE$22*0.02</formula>
    </cfRule>
  </conditionalFormatting>
  <conditionalFormatting sqref="AK23:AO23">
    <cfRule type="cellIs" dxfId="150" priority="7" operator="notBetween">
      <formula>AQ22-$AE$22*0.02</formula>
      <formula>AQ22+$AE$22*0.02</formula>
    </cfRule>
  </conditionalFormatting>
  <conditionalFormatting sqref="AW23:BA23">
    <cfRule type="cellIs" dxfId="149" priority="6" operator="notBetween">
      <formula>BC22-$AE$22*0.02</formula>
      <formula>BC22+$AE$22*0.02</formula>
    </cfRule>
  </conditionalFormatting>
  <conditionalFormatting sqref="BI23:BM23">
    <cfRule type="cellIs" dxfId="148" priority="5" operator="notBetween">
      <formula>BO22-$AE$22*0.02</formula>
      <formula>BO22+$AE$22*0.02</formula>
    </cfRule>
  </conditionalFormatting>
  <conditionalFormatting sqref="Y37:AC37">
    <cfRule type="cellIs" dxfId="147" priority="4" operator="notBetween">
      <formula>$Y$36*0.98</formula>
      <formula>$Y$36*1.02</formula>
    </cfRule>
  </conditionalFormatting>
  <conditionalFormatting sqref="Y15:AC15">
    <cfRule type="cellIs" dxfId="146" priority="3" operator="notBetween">
      <formula>$AE$11*0.98</formula>
      <formula>$AE$11*1.02</formula>
    </cfRule>
  </conditionalFormatting>
  <conditionalFormatting sqref="AK15:AO15">
    <cfRule type="cellIs" dxfId="145" priority="2" operator="notBetween">
      <formula>$AQ$11-$AE$11*0.02</formula>
      <formula>$AQ$11+$AE$11*0.02</formula>
    </cfRule>
  </conditionalFormatting>
  <conditionalFormatting sqref="AW15:BA15">
    <cfRule type="cellIs" dxfId="144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72E97-B004-4AE5-BCF0-841103A9A147}">
  <sheetPr codeName="工作表24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SJ57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5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600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300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60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12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24840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12420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2484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12420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496.8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24840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12420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2484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12420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496.8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143" priority="18" operator="notBetween">
      <formula>$AQ$6*0.98</formula>
      <formula>$AQ$6*1.02</formula>
    </cfRule>
  </conditionalFormatting>
  <conditionalFormatting sqref="Y7:AC9">
    <cfRule type="cellIs" dxfId="142" priority="17" operator="notBetween">
      <formula>$AE$6-$AQ$6*0.02</formula>
      <formula>$AE$6+$AQ$6*0.02</formula>
    </cfRule>
  </conditionalFormatting>
  <conditionalFormatting sqref="AW7:BA9">
    <cfRule type="cellIs" dxfId="141" priority="16" operator="notBetween">
      <formula>$BC$6-$AQ$6*0.02</formula>
      <formula>$BC$6+$AQ$6*0.02</formula>
    </cfRule>
  </conditionalFormatting>
  <conditionalFormatting sqref="Y12:AC14">
    <cfRule type="cellIs" dxfId="140" priority="15" operator="notBetween">
      <formula>$AE$11*0.98</formula>
      <formula>$AE$11*1.02</formula>
    </cfRule>
  </conditionalFormatting>
  <conditionalFormatting sqref="AK12:AO14">
    <cfRule type="cellIs" dxfId="139" priority="14" operator="notBetween">
      <formula>$AQ$11-$AE$11*0.02</formula>
      <formula>$AQ$11+$AE$11*0.02</formula>
    </cfRule>
  </conditionalFormatting>
  <conditionalFormatting sqref="AW12:BA14">
    <cfRule type="cellIs" dxfId="138" priority="13" operator="notBetween">
      <formula>$BC$11-$AE$11*0.02</formula>
      <formula>$BC$11+$AE$11*0.02</formula>
    </cfRule>
  </conditionalFormatting>
  <conditionalFormatting sqref="Y19:AC19">
    <cfRule type="cellIs" dxfId="137" priority="12" operator="notBetween">
      <formula>AE18-$AE$18*0.02</formula>
      <formula>AE18+$AE$18*0.02</formula>
    </cfRule>
  </conditionalFormatting>
  <conditionalFormatting sqref="AK19:AO19">
    <cfRule type="cellIs" dxfId="136" priority="11" operator="notBetween">
      <formula>AQ18-$AE$18*0.02</formula>
      <formula>AQ18+$AE$18*0.02</formula>
    </cfRule>
  </conditionalFormatting>
  <conditionalFormatting sqref="AW19:BA19">
    <cfRule type="cellIs" dxfId="135" priority="10" operator="notBetween">
      <formula>BC18-$AE$18*0.02</formula>
      <formula>BC18+$AE$18*0.02</formula>
    </cfRule>
  </conditionalFormatting>
  <conditionalFormatting sqref="BI19:BM19">
    <cfRule type="cellIs" dxfId="134" priority="9" operator="notBetween">
      <formula>BO18-$AE$18*0.02</formula>
      <formula>BO18+$AE$18*0.02</formula>
    </cfRule>
  </conditionalFormatting>
  <conditionalFormatting sqref="Y23:AC23">
    <cfRule type="cellIs" dxfId="133" priority="8" operator="notBetween">
      <formula>AE22-$AE$22*0.02</formula>
      <formula>AE22+$AE$22*0.02</formula>
    </cfRule>
  </conditionalFormatting>
  <conditionalFormatting sqref="AK23:AO23">
    <cfRule type="cellIs" dxfId="132" priority="7" operator="notBetween">
      <formula>AQ22-$AE$22*0.02</formula>
      <formula>AQ22+$AE$22*0.02</formula>
    </cfRule>
  </conditionalFormatting>
  <conditionalFormatting sqref="AW23:BA23">
    <cfRule type="cellIs" dxfId="131" priority="6" operator="notBetween">
      <formula>BC22-$AE$22*0.02</formula>
      <formula>BC22+$AE$22*0.02</formula>
    </cfRule>
  </conditionalFormatting>
  <conditionalFormatting sqref="BI23:BM23">
    <cfRule type="cellIs" dxfId="130" priority="5" operator="notBetween">
      <formula>BO22-$AE$22*0.02</formula>
      <formula>BO22+$AE$22*0.02</formula>
    </cfRule>
  </conditionalFormatting>
  <conditionalFormatting sqref="Y37:AC37">
    <cfRule type="cellIs" dxfId="129" priority="4" operator="notBetween">
      <formula>$Y$36*0.98</formula>
      <formula>$Y$36*1.02</formula>
    </cfRule>
  </conditionalFormatting>
  <conditionalFormatting sqref="Y15:AC15">
    <cfRule type="cellIs" dxfId="128" priority="3" operator="notBetween">
      <formula>$AE$11*0.98</formula>
      <formula>$AE$11*1.02</formula>
    </cfRule>
  </conditionalFormatting>
  <conditionalFormatting sqref="AK15:AO15">
    <cfRule type="cellIs" dxfId="127" priority="2" operator="notBetween">
      <formula>$AQ$11-$AE$11*0.02</formula>
      <formula>$AQ$11+$AE$11*0.02</formula>
    </cfRule>
  </conditionalFormatting>
  <conditionalFormatting sqref="AW15:BA15">
    <cfRule type="cellIs" dxfId="126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42B76-464D-4A67-B7BC-B5C2C1B2D173}">
  <sheetPr codeName="工作表25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SJ58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6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600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300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60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12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24840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12420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2484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12420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496.8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24840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12420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2484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12420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496.8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125" priority="18" operator="notBetween">
      <formula>$AQ$6*0.98</formula>
      <formula>$AQ$6*1.02</formula>
    </cfRule>
  </conditionalFormatting>
  <conditionalFormatting sqref="Y7:AC9">
    <cfRule type="cellIs" dxfId="124" priority="17" operator="notBetween">
      <formula>$AE$6-$AQ$6*0.02</formula>
      <formula>$AE$6+$AQ$6*0.02</formula>
    </cfRule>
  </conditionalFormatting>
  <conditionalFormatting sqref="AW7:BA9">
    <cfRule type="cellIs" dxfId="123" priority="16" operator="notBetween">
      <formula>$BC$6-$AQ$6*0.02</formula>
      <formula>$BC$6+$AQ$6*0.02</formula>
    </cfRule>
  </conditionalFormatting>
  <conditionalFormatting sqref="Y12:AC14">
    <cfRule type="cellIs" dxfId="122" priority="15" operator="notBetween">
      <formula>$AE$11*0.98</formula>
      <formula>$AE$11*1.02</formula>
    </cfRule>
  </conditionalFormatting>
  <conditionalFormatting sqref="AK12:AO14">
    <cfRule type="cellIs" dxfId="121" priority="14" operator="notBetween">
      <formula>$AQ$11-$AE$11*0.02</formula>
      <formula>$AQ$11+$AE$11*0.02</formula>
    </cfRule>
  </conditionalFormatting>
  <conditionalFormatting sqref="AW12:BA14">
    <cfRule type="cellIs" dxfId="120" priority="13" operator="notBetween">
      <formula>$BC$11-$AE$11*0.02</formula>
      <formula>$BC$11+$AE$11*0.02</formula>
    </cfRule>
  </conditionalFormatting>
  <conditionalFormatting sqref="Y19:AC19">
    <cfRule type="cellIs" dxfId="119" priority="12" operator="notBetween">
      <formula>AE18-$AE$18*0.02</formula>
      <formula>AE18+$AE$18*0.02</formula>
    </cfRule>
  </conditionalFormatting>
  <conditionalFormatting sqref="AK19:AO19">
    <cfRule type="cellIs" dxfId="118" priority="11" operator="notBetween">
      <formula>AQ18-$AE$18*0.02</formula>
      <formula>AQ18+$AE$18*0.02</formula>
    </cfRule>
  </conditionalFormatting>
  <conditionalFormatting sqref="AW19:BA19">
    <cfRule type="cellIs" dxfId="117" priority="10" operator="notBetween">
      <formula>BC18-$AE$18*0.02</formula>
      <formula>BC18+$AE$18*0.02</formula>
    </cfRule>
  </conditionalFormatting>
  <conditionalFormatting sqref="BI19:BM19">
    <cfRule type="cellIs" dxfId="116" priority="9" operator="notBetween">
      <formula>BO18-$AE$18*0.02</formula>
      <formula>BO18+$AE$18*0.02</formula>
    </cfRule>
  </conditionalFormatting>
  <conditionalFormatting sqref="Y23:AC23">
    <cfRule type="cellIs" dxfId="115" priority="8" operator="notBetween">
      <formula>AE22-$AE$22*0.02</formula>
      <formula>AE22+$AE$22*0.02</formula>
    </cfRule>
  </conditionalFormatting>
  <conditionalFormatting sqref="AK23:AO23">
    <cfRule type="cellIs" dxfId="114" priority="7" operator="notBetween">
      <formula>AQ22-$AE$22*0.02</formula>
      <formula>AQ22+$AE$22*0.02</formula>
    </cfRule>
  </conditionalFormatting>
  <conditionalFormatting sqref="AW23:BA23">
    <cfRule type="cellIs" dxfId="113" priority="6" operator="notBetween">
      <formula>BC22-$AE$22*0.02</formula>
      <formula>BC22+$AE$22*0.02</formula>
    </cfRule>
  </conditionalFormatting>
  <conditionalFormatting sqref="BI23:BM23">
    <cfRule type="cellIs" dxfId="112" priority="5" operator="notBetween">
      <formula>BO22-$AE$22*0.02</formula>
      <formula>BO22+$AE$22*0.02</formula>
    </cfRule>
  </conditionalFormatting>
  <conditionalFormatting sqref="Y37:AC37">
    <cfRule type="cellIs" dxfId="111" priority="4" operator="notBetween">
      <formula>$Y$36*0.98</formula>
      <formula>$Y$36*1.02</formula>
    </cfRule>
  </conditionalFormatting>
  <conditionalFormatting sqref="Y15:AC15">
    <cfRule type="cellIs" dxfId="110" priority="3" operator="notBetween">
      <formula>$AE$11*0.98</formula>
      <formula>$AE$11*1.02</formula>
    </cfRule>
  </conditionalFormatting>
  <conditionalFormatting sqref="AK15:AO15">
    <cfRule type="cellIs" dxfId="109" priority="2" operator="notBetween">
      <formula>$AQ$11-$AE$11*0.02</formula>
      <formula>$AQ$11+$AE$11*0.02</formula>
    </cfRule>
  </conditionalFormatting>
  <conditionalFormatting sqref="AW15:BA15">
    <cfRule type="cellIs" dxfId="108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08D4-F508-46EF-AE8A-E707576153C6}">
  <sheetPr codeName="工作表26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SJ59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7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600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300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60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12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24840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12420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2484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12420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496.8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24840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12420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2484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12420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496.8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107" priority="18" operator="notBetween">
      <formula>$AQ$6*0.98</formula>
      <formula>$AQ$6*1.02</formula>
    </cfRule>
  </conditionalFormatting>
  <conditionalFormatting sqref="Y7:AC9">
    <cfRule type="cellIs" dxfId="106" priority="17" operator="notBetween">
      <formula>$AE$6-$AQ$6*0.02</formula>
      <formula>$AE$6+$AQ$6*0.02</formula>
    </cfRule>
  </conditionalFormatting>
  <conditionalFormatting sqref="AW7:BA9">
    <cfRule type="cellIs" dxfId="105" priority="16" operator="notBetween">
      <formula>$BC$6-$AQ$6*0.02</formula>
      <formula>$BC$6+$AQ$6*0.02</formula>
    </cfRule>
  </conditionalFormatting>
  <conditionalFormatting sqref="Y12:AC14">
    <cfRule type="cellIs" dxfId="104" priority="15" operator="notBetween">
      <formula>$AE$11*0.98</formula>
      <formula>$AE$11*1.02</formula>
    </cfRule>
  </conditionalFormatting>
  <conditionalFormatting sqref="AK12:AO14">
    <cfRule type="cellIs" dxfId="103" priority="14" operator="notBetween">
      <formula>$AQ$11-$AE$11*0.02</formula>
      <formula>$AQ$11+$AE$11*0.02</formula>
    </cfRule>
  </conditionalFormatting>
  <conditionalFormatting sqref="AW12:BA14">
    <cfRule type="cellIs" dxfId="102" priority="13" operator="notBetween">
      <formula>$BC$11-$AE$11*0.02</formula>
      <formula>$BC$11+$AE$11*0.02</formula>
    </cfRule>
  </conditionalFormatting>
  <conditionalFormatting sqref="Y19:AC19">
    <cfRule type="cellIs" dxfId="101" priority="12" operator="notBetween">
      <formula>AE18-$AE$18*0.02</formula>
      <formula>AE18+$AE$18*0.02</formula>
    </cfRule>
  </conditionalFormatting>
  <conditionalFormatting sqref="AK19:AO19">
    <cfRule type="cellIs" dxfId="100" priority="11" operator="notBetween">
      <formula>AQ18-$AE$18*0.02</formula>
      <formula>AQ18+$AE$18*0.02</formula>
    </cfRule>
  </conditionalFormatting>
  <conditionalFormatting sqref="AW19:BA19">
    <cfRule type="cellIs" dxfId="99" priority="10" operator="notBetween">
      <formula>BC18-$AE$18*0.02</formula>
      <formula>BC18+$AE$18*0.02</formula>
    </cfRule>
  </conditionalFormatting>
  <conditionalFormatting sqref="BI19:BM19">
    <cfRule type="cellIs" dxfId="98" priority="9" operator="notBetween">
      <formula>BO18-$AE$18*0.02</formula>
      <formula>BO18+$AE$18*0.02</formula>
    </cfRule>
  </conditionalFormatting>
  <conditionalFormatting sqref="Y23:AC23">
    <cfRule type="cellIs" dxfId="97" priority="8" operator="notBetween">
      <formula>AE22-$AE$22*0.02</formula>
      <formula>AE22+$AE$22*0.02</formula>
    </cfRule>
  </conditionalFormatting>
  <conditionalFormatting sqref="AK23:AO23">
    <cfRule type="cellIs" dxfId="96" priority="7" operator="notBetween">
      <formula>AQ22-$AE$22*0.02</formula>
      <formula>AQ22+$AE$22*0.02</formula>
    </cfRule>
  </conditionalFormatting>
  <conditionalFormatting sqref="AW23:BA23">
    <cfRule type="cellIs" dxfId="95" priority="6" operator="notBetween">
      <formula>BC22-$AE$22*0.02</formula>
      <formula>BC22+$AE$22*0.02</formula>
    </cfRule>
  </conditionalFormatting>
  <conditionalFormatting sqref="BI23:BM23">
    <cfRule type="cellIs" dxfId="94" priority="5" operator="notBetween">
      <formula>BO22-$AE$22*0.02</formula>
      <formula>BO22+$AE$22*0.02</formula>
    </cfRule>
  </conditionalFormatting>
  <conditionalFormatting sqref="Y37:AC37">
    <cfRule type="cellIs" dxfId="93" priority="4" operator="notBetween">
      <formula>$Y$36*0.98</formula>
      <formula>$Y$36*1.02</formula>
    </cfRule>
  </conditionalFormatting>
  <conditionalFormatting sqref="Y15:AC15">
    <cfRule type="cellIs" dxfId="92" priority="3" operator="notBetween">
      <formula>$AE$11*0.98</formula>
      <formula>$AE$11*1.02</formula>
    </cfRule>
  </conditionalFormatting>
  <conditionalFormatting sqref="AK15:AO15">
    <cfRule type="cellIs" dxfId="91" priority="2" operator="notBetween">
      <formula>$AQ$11-$AE$11*0.02</formula>
      <formula>$AQ$11+$AE$11*0.02</formula>
    </cfRule>
  </conditionalFormatting>
  <conditionalFormatting sqref="AW15:BA15">
    <cfRule type="cellIs" dxfId="90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F622-97F7-4CD8-8F79-E7A691FA5BBD}">
  <sheetPr codeName="工作表27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SJ60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8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600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300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60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12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24840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12420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2484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12420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496.8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24840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12420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2484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12420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496.8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89" priority="18" operator="notBetween">
      <formula>$AQ$6*0.98</formula>
      <formula>$AQ$6*1.02</formula>
    </cfRule>
  </conditionalFormatting>
  <conditionalFormatting sqref="Y7:AC9">
    <cfRule type="cellIs" dxfId="88" priority="17" operator="notBetween">
      <formula>$AE$6-$AQ$6*0.02</formula>
      <formula>$AE$6+$AQ$6*0.02</formula>
    </cfRule>
  </conditionalFormatting>
  <conditionalFormatting sqref="AW7:BA9">
    <cfRule type="cellIs" dxfId="87" priority="16" operator="notBetween">
      <formula>$BC$6-$AQ$6*0.02</formula>
      <formula>$BC$6+$AQ$6*0.02</formula>
    </cfRule>
  </conditionalFormatting>
  <conditionalFormatting sqref="Y12:AC14">
    <cfRule type="cellIs" dxfId="86" priority="15" operator="notBetween">
      <formula>$AE$11*0.98</formula>
      <formula>$AE$11*1.02</formula>
    </cfRule>
  </conditionalFormatting>
  <conditionalFormatting sqref="AK12:AO14">
    <cfRule type="cellIs" dxfId="85" priority="14" operator="notBetween">
      <formula>$AQ$11-$AE$11*0.02</formula>
      <formula>$AQ$11+$AE$11*0.02</formula>
    </cfRule>
  </conditionalFormatting>
  <conditionalFormatting sqref="AW12:BA14">
    <cfRule type="cellIs" dxfId="84" priority="13" operator="notBetween">
      <formula>$BC$11-$AE$11*0.02</formula>
      <formula>$BC$11+$AE$11*0.02</formula>
    </cfRule>
  </conditionalFormatting>
  <conditionalFormatting sqref="Y19:AC19">
    <cfRule type="cellIs" dxfId="83" priority="12" operator="notBetween">
      <formula>AE18-$AE$18*0.02</formula>
      <formula>AE18+$AE$18*0.02</formula>
    </cfRule>
  </conditionalFormatting>
  <conditionalFormatting sqref="AK19:AO19">
    <cfRule type="cellIs" dxfId="82" priority="11" operator="notBetween">
      <formula>AQ18-$AE$18*0.02</formula>
      <formula>AQ18+$AE$18*0.02</formula>
    </cfRule>
  </conditionalFormatting>
  <conditionalFormatting sqref="AW19:BA19">
    <cfRule type="cellIs" dxfId="81" priority="10" operator="notBetween">
      <formula>BC18-$AE$18*0.02</formula>
      <formula>BC18+$AE$18*0.02</formula>
    </cfRule>
  </conditionalFormatting>
  <conditionalFormatting sqref="BI19:BM19">
    <cfRule type="cellIs" dxfId="80" priority="9" operator="notBetween">
      <formula>BO18-$AE$18*0.02</formula>
      <formula>BO18+$AE$18*0.02</formula>
    </cfRule>
  </conditionalFormatting>
  <conditionalFormatting sqref="Y23:AC23">
    <cfRule type="cellIs" dxfId="79" priority="8" operator="notBetween">
      <formula>AE22-$AE$22*0.02</formula>
      <formula>AE22+$AE$22*0.02</formula>
    </cfRule>
  </conditionalFormatting>
  <conditionalFormatting sqref="AK23:AO23">
    <cfRule type="cellIs" dxfId="78" priority="7" operator="notBetween">
      <formula>AQ22-$AE$22*0.02</formula>
      <formula>AQ22+$AE$22*0.02</formula>
    </cfRule>
  </conditionalFormatting>
  <conditionalFormatting sqref="AW23:BA23">
    <cfRule type="cellIs" dxfId="77" priority="6" operator="notBetween">
      <formula>BC22-$AE$22*0.02</formula>
      <formula>BC22+$AE$22*0.02</formula>
    </cfRule>
  </conditionalFormatting>
  <conditionalFormatting sqref="BI23:BM23">
    <cfRule type="cellIs" dxfId="76" priority="5" operator="notBetween">
      <formula>BO22-$AE$22*0.02</formula>
      <formula>BO22+$AE$22*0.02</formula>
    </cfRule>
  </conditionalFormatting>
  <conditionalFormatting sqref="Y37:AC37">
    <cfRule type="cellIs" dxfId="75" priority="4" operator="notBetween">
      <formula>$Y$36*0.98</formula>
      <formula>$Y$36*1.02</formula>
    </cfRule>
  </conditionalFormatting>
  <conditionalFormatting sqref="Y15:AC15">
    <cfRule type="cellIs" dxfId="74" priority="3" operator="notBetween">
      <formula>$AE$11*0.98</formula>
      <formula>$AE$11*1.02</formula>
    </cfRule>
  </conditionalFormatting>
  <conditionalFormatting sqref="AK15:AO15">
    <cfRule type="cellIs" dxfId="73" priority="2" operator="notBetween">
      <formula>$AQ$11-$AE$11*0.02</formula>
      <formula>$AQ$11+$AE$11*0.02</formula>
    </cfRule>
  </conditionalFormatting>
  <conditionalFormatting sqref="AW15:BA15">
    <cfRule type="cellIs" dxfId="72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9DE1-A8CC-4BE4-9A0F-B8C049487F4E}">
  <sheetPr codeName="工作表28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SJ61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9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600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300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60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12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24840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12420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2484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12420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496.8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24840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12420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2484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12420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496.8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71" priority="18" operator="notBetween">
      <formula>$AQ$6*0.98</formula>
      <formula>$AQ$6*1.02</formula>
    </cfRule>
  </conditionalFormatting>
  <conditionalFormatting sqref="Y7:AC9">
    <cfRule type="cellIs" dxfId="70" priority="17" operator="notBetween">
      <formula>$AE$6-$AQ$6*0.02</formula>
      <formula>$AE$6+$AQ$6*0.02</formula>
    </cfRule>
  </conditionalFormatting>
  <conditionalFormatting sqref="AW7:BA9">
    <cfRule type="cellIs" dxfId="69" priority="16" operator="notBetween">
      <formula>$BC$6-$AQ$6*0.02</formula>
      <formula>$BC$6+$AQ$6*0.02</formula>
    </cfRule>
  </conditionalFormatting>
  <conditionalFormatting sqref="Y12:AC14">
    <cfRule type="cellIs" dxfId="68" priority="15" operator="notBetween">
      <formula>$AE$11*0.98</formula>
      <formula>$AE$11*1.02</formula>
    </cfRule>
  </conditionalFormatting>
  <conditionalFormatting sqref="AK12:AO14">
    <cfRule type="cellIs" dxfId="67" priority="14" operator="notBetween">
      <formula>$AQ$11-$AE$11*0.02</formula>
      <formula>$AQ$11+$AE$11*0.02</formula>
    </cfRule>
  </conditionalFormatting>
  <conditionalFormatting sqref="AW12:BA14">
    <cfRule type="cellIs" dxfId="66" priority="13" operator="notBetween">
      <formula>$BC$11-$AE$11*0.02</formula>
      <formula>$BC$11+$AE$11*0.02</formula>
    </cfRule>
  </conditionalFormatting>
  <conditionalFormatting sqref="Y19:AC19">
    <cfRule type="cellIs" dxfId="65" priority="12" operator="notBetween">
      <formula>AE18-$AE$18*0.02</formula>
      <formula>AE18+$AE$18*0.02</formula>
    </cfRule>
  </conditionalFormatting>
  <conditionalFormatting sqref="AK19:AO19">
    <cfRule type="cellIs" dxfId="64" priority="11" operator="notBetween">
      <formula>AQ18-$AE$18*0.02</formula>
      <formula>AQ18+$AE$18*0.02</formula>
    </cfRule>
  </conditionalFormatting>
  <conditionalFormatting sqref="AW19:BA19">
    <cfRule type="cellIs" dxfId="63" priority="10" operator="notBetween">
      <formula>BC18-$AE$18*0.02</formula>
      <formula>BC18+$AE$18*0.02</formula>
    </cfRule>
  </conditionalFormatting>
  <conditionalFormatting sqref="BI19:BM19">
    <cfRule type="cellIs" dxfId="62" priority="9" operator="notBetween">
      <formula>BO18-$AE$18*0.02</formula>
      <formula>BO18+$AE$18*0.02</formula>
    </cfRule>
  </conditionalFormatting>
  <conditionalFormatting sqref="Y23:AC23">
    <cfRule type="cellIs" dxfId="61" priority="8" operator="notBetween">
      <formula>AE22-$AE$22*0.02</formula>
      <formula>AE22+$AE$22*0.02</formula>
    </cfRule>
  </conditionalFormatting>
  <conditionalFormatting sqref="AK23:AO23">
    <cfRule type="cellIs" dxfId="60" priority="7" operator="notBetween">
      <formula>AQ22-$AE$22*0.02</formula>
      <formula>AQ22+$AE$22*0.02</formula>
    </cfRule>
  </conditionalFormatting>
  <conditionalFormatting sqref="AW23:BA23">
    <cfRule type="cellIs" dxfId="59" priority="6" operator="notBetween">
      <formula>BC22-$AE$22*0.02</formula>
      <formula>BC22+$AE$22*0.02</formula>
    </cfRule>
  </conditionalFormatting>
  <conditionalFormatting sqref="BI23:BM23">
    <cfRule type="cellIs" dxfId="58" priority="5" operator="notBetween">
      <formula>BO22-$AE$22*0.02</formula>
      <formula>BO22+$AE$22*0.02</formula>
    </cfRule>
  </conditionalFormatting>
  <conditionalFormatting sqref="Y37:AC37">
    <cfRule type="cellIs" dxfId="57" priority="4" operator="notBetween">
      <formula>$Y$36*0.98</formula>
      <formula>$Y$36*1.02</formula>
    </cfRule>
  </conditionalFormatting>
  <conditionalFormatting sqref="Y15:AC15">
    <cfRule type="cellIs" dxfId="56" priority="3" operator="notBetween">
      <formula>$AE$11*0.98</formula>
      <formula>$AE$11*1.02</formula>
    </cfRule>
  </conditionalFormatting>
  <conditionalFormatting sqref="AK15:AO15">
    <cfRule type="cellIs" dxfId="55" priority="2" operator="notBetween">
      <formula>$AQ$11-$AE$11*0.02</formula>
      <formula>$AQ$11+$AE$11*0.02</formula>
    </cfRule>
  </conditionalFormatting>
  <conditionalFormatting sqref="AW15:BA15">
    <cfRule type="cellIs" dxfId="54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10BB4-7E57-4AC2-AE44-FBF7F6FF71AE}">
  <sheetPr codeName="工作表29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SJ62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10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600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300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60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12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24840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12420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2484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12420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496.8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24840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12420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2484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12420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496.8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53" priority="18" operator="notBetween">
      <formula>$AQ$6*0.98</formula>
      <formula>$AQ$6*1.02</formula>
    </cfRule>
  </conditionalFormatting>
  <conditionalFormatting sqref="Y7:AC9">
    <cfRule type="cellIs" dxfId="52" priority="17" operator="notBetween">
      <formula>$AE$6-$AQ$6*0.02</formula>
      <formula>$AE$6+$AQ$6*0.02</formula>
    </cfRule>
  </conditionalFormatting>
  <conditionalFormatting sqref="AW7:BA9">
    <cfRule type="cellIs" dxfId="51" priority="16" operator="notBetween">
      <formula>$BC$6-$AQ$6*0.02</formula>
      <formula>$BC$6+$AQ$6*0.02</formula>
    </cfRule>
  </conditionalFormatting>
  <conditionalFormatting sqref="Y12:AC14">
    <cfRule type="cellIs" dxfId="50" priority="15" operator="notBetween">
      <formula>$AE$11*0.98</formula>
      <formula>$AE$11*1.02</formula>
    </cfRule>
  </conditionalFormatting>
  <conditionalFormatting sqref="AK12:AO14">
    <cfRule type="cellIs" dxfId="49" priority="14" operator="notBetween">
      <formula>$AQ$11-$AE$11*0.02</formula>
      <formula>$AQ$11+$AE$11*0.02</formula>
    </cfRule>
  </conditionalFormatting>
  <conditionalFormatting sqref="AW12:BA14">
    <cfRule type="cellIs" dxfId="48" priority="13" operator="notBetween">
      <formula>$BC$11-$AE$11*0.02</formula>
      <formula>$BC$11+$AE$11*0.02</formula>
    </cfRule>
  </conditionalFormatting>
  <conditionalFormatting sqref="Y19:AC19">
    <cfRule type="cellIs" dxfId="47" priority="12" operator="notBetween">
      <formula>AE18-$AE$18*0.02</formula>
      <formula>AE18+$AE$18*0.02</formula>
    </cfRule>
  </conditionalFormatting>
  <conditionalFormatting sqref="AK19:AO19">
    <cfRule type="cellIs" dxfId="46" priority="11" operator="notBetween">
      <formula>AQ18-$AE$18*0.02</formula>
      <formula>AQ18+$AE$18*0.02</formula>
    </cfRule>
  </conditionalFormatting>
  <conditionalFormatting sqref="AW19:BA19">
    <cfRule type="cellIs" dxfId="45" priority="10" operator="notBetween">
      <formula>BC18-$AE$18*0.02</formula>
      <formula>BC18+$AE$18*0.02</formula>
    </cfRule>
  </conditionalFormatting>
  <conditionalFormatting sqref="BI19:BM19">
    <cfRule type="cellIs" dxfId="44" priority="9" operator="notBetween">
      <formula>BO18-$AE$18*0.02</formula>
      <formula>BO18+$AE$18*0.02</formula>
    </cfRule>
  </conditionalFormatting>
  <conditionalFormatting sqref="Y23:AC23">
    <cfRule type="cellIs" dxfId="43" priority="8" operator="notBetween">
      <formula>AE22-$AE$22*0.02</formula>
      <formula>AE22+$AE$22*0.02</formula>
    </cfRule>
  </conditionalFormatting>
  <conditionalFormatting sqref="AK23:AO23">
    <cfRule type="cellIs" dxfId="42" priority="7" operator="notBetween">
      <formula>AQ22-$AE$22*0.02</formula>
      <formula>AQ22+$AE$22*0.02</formula>
    </cfRule>
  </conditionalFormatting>
  <conditionalFormatting sqref="AW23:BA23">
    <cfRule type="cellIs" dxfId="41" priority="6" operator="notBetween">
      <formula>BC22-$AE$22*0.02</formula>
      <formula>BC22+$AE$22*0.02</formula>
    </cfRule>
  </conditionalFormatting>
  <conditionalFormatting sqref="BI23:BM23">
    <cfRule type="cellIs" dxfId="40" priority="5" operator="notBetween">
      <formula>BO22-$AE$22*0.02</formula>
      <formula>BO22+$AE$22*0.02</formula>
    </cfRule>
  </conditionalFormatting>
  <conditionalFormatting sqref="Y37:AC37">
    <cfRule type="cellIs" dxfId="39" priority="4" operator="notBetween">
      <formula>$Y$36*0.98</formula>
      <formula>$Y$36*1.02</formula>
    </cfRule>
  </conditionalFormatting>
  <conditionalFormatting sqref="Y15:AC15">
    <cfRule type="cellIs" dxfId="38" priority="3" operator="notBetween">
      <formula>$AE$11*0.98</formula>
      <formula>$AE$11*1.02</formula>
    </cfRule>
  </conditionalFormatting>
  <conditionalFormatting sqref="AK15:AO15">
    <cfRule type="cellIs" dxfId="37" priority="2" operator="notBetween">
      <formula>$AQ$11-$AE$11*0.02</formula>
      <formula>$AQ$11+$AE$11*0.02</formula>
    </cfRule>
  </conditionalFormatting>
  <conditionalFormatting sqref="AW15:BA15">
    <cfRule type="cellIs" dxfId="36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50341-CA5E-4277-A163-6B2521B6F3BF}">
  <sheetPr codeName="工作表30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PT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11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600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300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60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12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24840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12420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2484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12420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496.8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24840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12420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2484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12420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496.8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35" priority="18" operator="notBetween">
      <formula>$AQ$6*0.98</formula>
      <formula>$AQ$6*1.02</formula>
    </cfRule>
  </conditionalFormatting>
  <conditionalFormatting sqref="Y7:AC9">
    <cfRule type="cellIs" dxfId="34" priority="17" operator="notBetween">
      <formula>$AE$6-$AQ$6*0.02</formula>
      <formula>$AE$6+$AQ$6*0.02</formula>
    </cfRule>
  </conditionalFormatting>
  <conditionalFormatting sqref="AW7:BA9">
    <cfRule type="cellIs" dxfId="33" priority="16" operator="notBetween">
      <formula>$BC$6-$AQ$6*0.02</formula>
      <formula>$BC$6+$AQ$6*0.02</formula>
    </cfRule>
  </conditionalFormatting>
  <conditionalFormatting sqref="Y12:AC14">
    <cfRule type="cellIs" dxfId="32" priority="15" operator="notBetween">
      <formula>$AE$11*0.98</formula>
      <formula>$AE$11*1.02</formula>
    </cfRule>
  </conditionalFormatting>
  <conditionalFormatting sqref="AK12:AO14">
    <cfRule type="cellIs" dxfId="31" priority="14" operator="notBetween">
      <formula>$AQ$11-$AE$11*0.02</formula>
      <formula>$AQ$11+$AE$11*0.02</formula>
    </cfRule>
  </conditionalFormatting>
  <conditionalFormatting sqref="AW12:BA14">
    <cfRule type="cellIs" dxfId="30" priority="13" operator="notBetween">
      <formula>$BC$11-$AE$11*0.02</formula>
      <formula>$BC$11+$AE$11*0.02</formula>
    </cfRule>
  </conditionalFormatting>
  <conditionalFormatting sqref="Y19:AC19">
    <cfRule type="cellIs" dxfId="29" priority="12" operator="notBetween">
      <formula>AE18-$AE$18*0.02</formula>
      <formula>AE18+$AE$18*0.02</formula>
    </cfRule>
  </conditionalFormatting>
  <conditionalFormatting sqref="AK19:AO19">
    <cfRule type="cellIs" dxfId="28" priority="11" operator="notBetween">
      <formula>AQ18-$AE$18*0.02</formula>
      <formula>AQ18+$AE$18*0.02</formula>
    </cfRule>
  </conditionalFormatting>
  <conditionalFormatting sqref="AW19:BA19">
    <cfRule type="cellIs" dxfId="27" priority="10" operator="notBetween">
      <formula>BC18-$AE$18*0.02</formula>
      <formula>BC18+$AE$18*0.02</formula>
    </cfRule>
  </conditionalFormatting>
  <conditionalFormatting sqref="BI19:BM19">
    <cfRule type="cellIs" dxfId="26" priority="9" operator="notBetween">
      <formula>BO18-$AE$18*0.02</formula>
      <formula>BO18+$AE$18*0.02</formula>
    </cfRule>
  </conditionalFormatting>
  <conditionalFormatting sqref="Y23:AC23">
    <cfRule type="cellIs" dxfId="25" priority="8" operator="notBetween">
      <formula>AE22-$AE$22*0.02</formula>
      <formula>AE22+$AE$22*0.02</formula>
    </cfRule>
  </conditionalFormatting>
  <conditionalFormatting sqref="AK23:AO23">
    <cfRule type="cellIs" dxfId="24" priority="7" operator="notBetween">
      <formula>AQ22-$AE$22*0.02</formula>
      <formula>AQ22+$AE$22*0.02</formula>
    </cfRule>
  </conditionalFormatting>
  <conditionalFormatting sqref="AW23:BA23">
    <cfRule type="cellIs" dxfId="23" priority="6" operator="notBetween">
      <formula>BC22-$AE$22*0.02</formula>
      <formula>BC22+$AE$22*0.02</formula>
    </cfRule>
  </conditionalFormatting>
  <conditionalFormatting sqref="BI23:BM23">
    <cfRule type="cellIs" dxfId="22" priority="5" operator="notBetween">
      <formula>BO22-$AE$22*0.02</formula>
      <formula>BO22+$AE$22*0.02</formula>
    </cfRule>
  </conditionalFormatting>
  <conditionalFormatting sqref="Y37:AC37">
    <cfRule type="cellIs" dxfId="21" priority="4" operator="notBetween">
      <formula>$Y$36*0.98</formula>
      <formula>$Y$36*1.02</formula>
    </cfRule>
  </conditionalFormatting>
  <conditionalFormatting sqref="Y15:AC15">
    <cfRule type="cellIs" dxfId="20" priority="3" operator="notBetween">
      <formula>$AE$11*0.98</formula>
      <formula>$AE$11*1.02</formula>
    </cfRule>
  </conditionalFormatting>
  <conditionalFormatting sqref="AK15:AO15">
    <cfRule type="cellIs" dxfId="19" priority="2" operator="notBetween">
      <formula>$AQ$11-$AE$11*0.02</formula>
      <formula>$AQ$11+$AE$11*0.02</formula>
    </cfRule>
  </conditionalFormatting>
  <conditionalFormatting sqref="AW15:BA15">
    <cfRule type="cellIs" dxfId="18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FD0C-0FF2-4AB1-A1AD-414839F27A39}">
  <sheetPr codeName="工作表31">
    <tabColor rgb="FFFFC000"/>
  </sheetPr>
  <dimension ref="A1:DH67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12" ht="17.7" customHeight="1" thickBot="1">
      <c r="A1" s="362" t="s">
        <v>138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>
        <f>VLOOKUP(CL3,table_0[],MATCH("盤名",table_0[#Headers],0),FALSE)</f>
        <v>0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12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K2" s="134"/>
      <c r="CL2" s="152" t="s">
        <v>328</v>
      </c>
      <c r="CM2" s="9"/>
      <c r="CN2" s="9"/>
      <c r="CV2" s="153"/>
      <c r="CW2" s="153"/>
      <c r="CX2" s="153"/>
      <c r="DB2" s="9"/>
      <c r="DC2" s="9"/>
      <c r="DD2" s="9"/>
    </row>
    <row r="3" spans="1:112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154">
        <v>12</v>
      </c>
      <c r="CM3" s="9"/>
      <c r="CN3" s="9"/>
      <c r="CR3" s="153"/>
      <c r="CS3" s="153"/>
      <c r="CT3" s="153"/>
      <c r="CU3" s="153"/>
      <c r="CV3" s="153"/>
      <c r="CW3" s="153"/>
      <c r="CY3" s="9"/>
      <c r="CZ3" s="9"/>
      <c r="DA3" s="9"/>
      <c r="DB3" s="9"/>
      <c r="DC3" s="9"/>
      <c r="DD3" s="9"/>
    </row>
    <row r="4" spans="1:112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200A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200</v>
      </c>
      <c r="CJ4" s="54">
        <f>VLOOKUP(CL3,table_0[],MATCH("二次側額定電流(A)",table_0[#Headers],0),FALSE)</f>
        <v>5</v>
      </c>
      <c r="CL4" s="9"/>
      <c r="CM4" s="9"/>
      <c r="CN4" s="9"/>
      <c r="CQ4" s="153"/>
      <c r="CR4" s="153"/>
      <c r="CS4" s="153"/>
      <c r="CT4" s="153"/>
      <c r="CU4" s="153"/>
      <c r="CV4" s="153"/>
      <c r="CW4" s="153"/>
      <c r="CY4" s="9"/>
      <c r="CZ4" s="9"/>
      <c r="DA4" s="9"/>
      <c r="DB4" s="9"/>
      <c r="DC4" s="9"/>
      <c r="DD4" s="9"/>
    </row>
    <row r="5" spans="1:112" ht="17.7" customHeight="1" thickBot="1">
      <c r="A5" s="380" t="s">
        <v>76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0"/>
      <c r="BC5" s="380"/>
      <c r="BD5" s="380"/>
      <c r="BE5" s="380"/>
      <c r="BF5" s="380"/>
      <c r="BG5" s="380"/>
      <c r="BH5" s="380"/>
      <c r="BI5" s="380"/>
      <c r="BJ5" s="380"/>
      <c r="BK5" s="380"/>
      <c r="BL5" s="380"/>
      <c r="BM5" s="380"/>
      <c r="BN5" s="380"/>
      <c r="BO5" s="380"/>
      <c r="BP5" s="380"/>
      <c r="BQ5" s="380"/>
      <c r="BR5" s="380"/>
      <c r="BS5" s="380"/>
      <c r="BT5" s="380"/>
      <c r="BU5" s="380"/>
      <c r="BV5" s="380"/>
      <c r="BW5" s="380"/>
      <c r="BX5" s="380"/>
      <c r="BY5" s="380"/>
      <c r="BZ5" s="380"/>
      <c r="CA5" s="380"/>
      <c r="CB5" s="380"/>
      <c r="CC5" s="380"/>
      <c r="CD5" s="28"/>
      <c r="CE5" s="28"/>
      <c r="CF5" s="28"/>
      <c r="CG5" s="28"/>
      <c r="CL5" s="9"/>
      <c r="CM5" s="9"/>
      <c r="CN5" s="9"/>
      <c r="CQ5" s="153"/>
      <c r="CR5" s="153"/>
      <c r="CS5" s="153"/>
      <c r="CT5" s="153"/>
      <c r="CU5" s="153"/>
      <c r="CV5" s="153"/>
      <c r="CW5" s="153"/>
      <c r="CY5" s="9"/>
      <c r="CZ5" s="9"/>
      <c r="DA5" s="9"/>
      <c r="DB5" s="9"/>
      <c r="DC5" s="9"/>
      <c r="DD5" s="9"/>
    </row>
    <row r="6" spans="1:112" ht="17.7" customHeight="1">
      <c r="A6" s="381" t="s">
        <v>239</v>
      </c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70" t="s">
        <v>240</v>
      </c>
      <c r="N6" s="370"/>
      <c r="O6" s="370"/>
      <c r="P6" s="370"/>
      <c r="Q6" s="370"/>
      <c r="R6" s="370"/>
      <c r="S6" s="370"/>
      <c r="T6" s="370"/>
      <c r="U6" s="370"/>
      <c r="V6" s="370"/>
      <c r="W6" s="382" t="s">
        <v>28</v>
      </c>
      <c r="X6" s="382"/>
      <c r="Y6" s="383">
        <v>120</v>
      </c>
      <c r="Z6" s="383"/>
      <c r="AA6" s="383"/>
      <c r="AB6" s="383"/>
      <c r="AC6" s="383"/>
      <c r="AD6" s="128" t="s">
        <v>44</v>
      </c>
      <c r="AE6" s="384">
        <f>Y6/CJ3*CI3/1000</f>
        <v>14.4</v>
      </c>
      <c r="AF6" s="384"/>
      <c r="AG6" s="384"/>
      <c r="AH6" s="384"/>
      <c r="AI6" s="384"/>
      <c r="AJ6" s="384"/>
      <c r="AK6" s="385">
        <v>115</v>
      </c>
      <c r="AL6" s="385"/>
      <c r="AM6" s="385"/>
      <c r="AN6" s="385"/>
      <c r="AO6" s="385"/>
      <c r="AP6" s="129" t="s">
        <v>44</v>
      </c>
      <c r="AQ6" s="384">
        <f>AK6/CJ3*CI3/1000</f>
        <v>13.8</v>
      </c>
      <c r="AR6" s="384"/>
      <c r="AS6" s="384"/>
      <c r="AT6" s="384"/>
      <c r="AU6" s="384"/>
      <c r="AV6" s="384"/>
      <c r="AW6" s="385">
        <v>110</v>
      </c>
      <c r="AX6" s="385"/>
      <c r="AY6" s="385"/>
      <c r="AZ6" s="385"/>
      <c r="BA6" s="385"/>
      <c r="BB6" s="129" t="s">
        <v>44</v>
      </c>
      <c r="BC6" s="384">
        <f>AW6/CJ3*CI3/1000</f>
        <v>13.2</v>
      </c>
      <c r="BD6" s="384"/>
      <c r="BE6" s="384"/>
      <c r="BF6" s="384"/>
      <c r="BG6" s="384"/>
      <c r="BH6" s="384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78"/>
      <c r="BV6" s="78"/>
      <c r="BW6" s="78"/>
      <c r="BX6" s="78"/>
      <c r="BY6" s="78"/>
      <c r="BZ6" s="78"/>
      <c r="CA6" s="78"/>
      <c r="CB6" s="78"/>
      <c r="CC6" s="78"/>
      <c r="CD6" s="28"/>
      <c r="CE6" s="28"/>
      <c r="CF6" s="28"/>
      <c r="CG6" s="28"/>
      <c r="CH6" s="387" t="s">
        <v>86</v>
      </c>
      <c r="CI6" s="201"/>
      <c r="CL6" s="9"/>
      <c r="CM6" s="155" t="s">
        <v>329</v>
      </c>
      <c r="CN6" s="153"/>
      <c r="CP6" s="153"/>
      <c r="CQ6" s="153"/>
      <c r="CR6" s="153"/>
      <c r="CS6" s="153"/>
      <c r="CY6" s="9"/>
      <c r="CZ6" s="9"/>
      <c r="DA6" s="9"/>
      <c r="DB6" s="9"/>
      <c r="DC6" s="9"/>
      <c r="DD6" s="9"/>
    </row>
    <row r="7" spans="1:112" ht="17.7" customHeight="1" thickBot="1">
      <c r="A7" s="381" t="s">
        <v>241</v>
      </c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70" t="s">
        <v>242</v>
      </c>
      <c r="N7" s="370"/>
      <c r="O7" s="370"/>
      <c r="P7" s="370"/>
      <c r="Q7" s="370"/>
      <c r="R7" s="370"/>
      <c r="S7" s="370"/>
      <c r="T7" s="370"/>
      <c r="U7" s="370"/>
      <c r="V7" s="370"/>
      <c r="W7" s="382" t="s">
        <v>28</v>
      </c>
      <c r="X7" s="382"/>
      <c r="Y7" s="386">
        <f>CI6</f>
        <v>0</v>
      </c>
      <c r="Z7" s="386"/>
      <c r="AA7" s="386"/>
      <c r="AB7" s="386"/>
      <c r="AC7" s="386"/>
      <c r="AD7" s="128" t="s">
        <v>44</v>
      </c>
      <c r="AE7" s="378">
        <f>(Y7-AE6)/AE6*100</f>
        <v>-100</v>
      </c>
      <c r="AF7" s="378"/>
      <c r="AG7" s="378"/>
      <c r="AH7" s="378"/>
      <c r="AI7" s="378"/>
      <c r="AJ7" s="378"/>
      <c r="AK7" s="386">
        <f>CI12</f>
        <v>0</v>
      </c>
      <c r="AL7" s="386"/>
      <c r="AM7" s="386"/>
      <c r="AN7" s="386"/>
      <c r="AO7" s="386"/>
      <c r="AP7" s="129" t="s">
        <v>44</v>
      </c>
      <c r="AQ7" s="378">
        <f>(AK7-AQ6)/AQ6*100</f>
        <v>-100</v>
      </c>
      <c r="AR7" s="378"/>
      <c r="AS7" s="378"/>
      <c r="AT7" s="378"/>
      <c r="AU7" s="378"/>
      <c r="AV7" s="378"/>
      <c r="AW7" s="386">
        <f>CI18</f>
        <v>0</v>
      </c>
      <c r="AX7" s="386"/>
      <c r="AY7" s="386"/>
      <c r="AZ7" s="386"/>
      <c r="BA7" s="386"/>
      <c r="BB7" s="129" t="s">
        <v>44</v>
      </c>
      <c r="BC7" s="378">
        <f>(AW7-BC6)/BC6*100</f>
        <v>-100</v>
      </c>
      <c r="BD7" s="378"/>
      <c r="BE7" s="378"/>
      <c r="BF7" s="378"/>
      <c r="BG7" s="378"/>
      <c r="BH7" s="378"/>
      <c r="BI7" s="390"/>
      <c r="BJ7" s="390"/>
      <c r="BK7" s="390"/>
      <c r="BL7" s="390"/>
      <c r="BM7" s="390"/>
      <c r="BN7" s="390"/>
      <c r="BO7" s="390"/>
      <c r="BP7" s="390"/>
      <c r="BQ7" s="390"/>
      <c r="BR7" s="390"/>
      <c r="BS7" s="390"/>
      <c r="BT7" s="390"/>
      <c r="BU7" s="78"/>
      <c r="BV7" s="78"/>
      <c r="BW7" s="78"/>
      <c r="BX7" s="78"/>
      <c r="BY7" s="78"/>
      <c r="BZ7" s="78"/>
      <c r="CA7" s="78"/>
      <c r="CB7" s="78"/>
      <c r="CC7" s="78"/>
      <c r="CD7" s="28"/>
      <c r="CE7" s="28"/>
      <c r="CF7" s="28"/>
      <c r="CH7" s="388"/>
      <c r="CI7" s="202"/>
      <c r="CL7" s="9"/>
      <c r="CM7" s="156">
        <f>AQ6*0.02</f>
        <v>0.27600000000000002</v>
      </c>
      <c r="CN7" s="153"/>
      <c r="CP7" s="153"/>
      <c r="CQ7" s="153"/>
      <c r="CR7" s="153"/>
      <c r="CS7" s="153"/>
      <c r="CY7" s="9"/>
      <c r="CZ7" s="9"/>
      <c r="DA7" s="9"/>
      <c r="DB7" s="9"/>
      <c r="DC7" s="9"/>
      <c r="DD7" s="9"/>
    </row>
    <row r="8" spans="1:112" ht="17.7" customHeight="1" thickBot="1">
      <c r="A8" s="381" t="s">
        <v>243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70" t="s">
        <v>242</v>
      </c>
      <c r="N8" s="370"/>
      <c r="O8" s="370"/>
      <c r="P8" s="370"/>
      <c r="Q8" s="370"/>
      <c r="R8" s="370"/>
      <c r="S8" s="370"/>
      <c r="T8" s="370"/>
      <c r="U8" s="370"/>
      <c r="V8" s="370"/>
      <c r="W8" s="382" t="s">
        <v>28</v>
      </c>
      <c r="X8" s="382"/>
      <c r="Y8" s="386">
        <f>CI7</f>
        <v>0</v>
      </c>
      <c r="Z8" s="386"/>
      <c r="AA8" s="386"/>
      <c r="AB8" s="386"/>
      <c r="AC8" s="386"/>
      <c r="AD8" s="128" t="s">
        <v>44</v>
      </c>
      <c r="AE8" s="378">
        <f>(Y8-AE6)/AE6*100</f>
        <v>-100</v>
      </c>
      <c r="AF8" s="378"/>
      <c r="AG8" s="378"/>
      <c r="AH8" s="378"/>
      <c r="AI8" s="378"/>
      <c r="AJ8" s="378"/>
      <c r="AK8" s="386">
        <f>CI13</f>
        <v>0</v>
      </c>
      <c r="AL8" s="386"/>
      <c r="AM8" s="386"/>
      <c r="AN8" s="386"/>
      <c r="AO8" s="386"/>
      <c r="AP8" s="129" t="s">
        <v>44</v>
      </c>
      <c r="AQ8" s="378">
        <f>(AK8-AQ6)/AQ6*100</f>
        <v>-100</v>
      </c>
      <c r="AR8" s="378"/>
      <c r="AS8" s="378"/>
      <c r="AT8" s="378"/>
      <c r="AU8" s="378"/>
      <c r="AV8" s="378"/>
      <c r="AW8" s="386">
        <f>CI19</f>
        <v>0</v>
      </c>
      <c r="AX8" s="386"/>
      <c r="AY8" s="386"/>
      <c r="AZ8" s="386"/>
      <c r="BA8" s="386"/>
      <c r="BB8" s="129" t="s">
        <v>44</v>
      </c>
      <c r="BC8" s="378">
        <f>(AW8-BC6)/BC6*100</f>
        <v>-100</v>
      </c>
      <c r="BD8" s="378"/>
      <c r="BE8" s="378"/>
      <c r="BF8" s="378"/>
      <c r="BG8" s="378"/>
      <c r="BH8" s="378"/>
      <c r="BI8" s="379"/>
      <c r="BJ8" s="379"/>
      <c r="BK8" s="379"/>
      <c r="BL8" s="379"/>
      <c r="BM8" s="379"/>
      <c r="BN8" s="379"/>
      <c r="BO8" s="379"/>
      <c r="BP8" s="379"/>
      <c r="BQ8" s="379"/>
      <c r="BR8" s="379"/>
      <c r="BS8" s="379"/>
      <c r="BT8" s="379"/>
      <c r="BU8" s="78"/>
      <c r="BV8" s="78"/>
      <c r="BW8" s="78"/>
      <c r="BX8" s="78"/>
      <c r="BY8" s="78"/>
      <c r="BZ8" s="78"/>
      <c r="CA8" s="78"/>
      <c r="CB8" s="78"/>
      <c r="CC8" s="78"/>
      <c r="CD8" s="28"/>
      <c r="CE8" s="28"/>
      <c r="CF8" s="28"/>
      <c r="CH8" s="389"/>
      <c r="CI8" s="204"/>
      <c r="CL8" s="9"/>
      <c r="CM8" s="153"/>
      <c r="CN8" s="153"/>
      <c r="CP8" s="153"/>
      <c r="CQ8" s="153"/>
      <c r="CR8" s="153"/>
      <c r="CS8" s="153"/>
      <c r="CY8" s="9"/>
      <c r="CZ8" s="9"/>
      <c r="DA8" s="9"/>
      <c r="DB8" s="9"/>
      <c r="DC8" s="9"/>
      <c r="DD8" s="9"/>
    </row>
    <row r="9" spans="1:112" ht="17.7" customHeight="1">
      <c r="A9" s="381" t="s">
        <v>244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70" t="s">
        <v>242</v>
      </c>
      <c r="N9" s="370"/>
      <c r="O9" s="370"/>
      <c r="P9" s="370"/>
      <c r="Q9" s="370"/>
      <c r="R9" s="370"/>
      <c r="S9" s="370"/>
      <c r="T9" s="370"/>
      <c r="U9" s="370"/>
      <c r="V9" s="370"/>
      <c r="W9" s="382" t="s">
        <v>28</v>
      </c>
      <c r="X9" s="382"/>
      <c r="Y9" s="386">
        <f>CI8</f>
        <v>0</v>
      </c>
      <c r="Z9" s="386"/>
      <c r="AA9" s="386"/>
      <c r="AB9" s="386"/>
      <c r="AC9" s="386"/>
      <c r="AD9" s="128" t="s">
        <v>44</v>
      </c>
      <c r="AE9" s="378">
        <f>(Y9-AE6)/AE6*100</f>
        <v>-100</v>
      </c>
      <c r="AF9" s="378"/>
      <c r="AG9" s="378"/>
      <c r="AH9" s="378"/>
      <c r="AI9" s="378"/>
      <c r="AJ9" s="378"/>
      <c r="AK9" s="386">
        <f>CI14</f>
        <v>0</v>
      </c>
      <c r="AL9" s="386"/>
      <c r="AM9" s="386"/>
      <c r="AN9" s="386"/>
      <c r="AO9" s="386"/>
      <c r="AP9" s="129" t="s">
        <v>44</v>
      </c>
      <c r="AQ9" s="378">
        <f>(AK9-AQ6)/AQ6*100</f>
        <v>-100</v>
      </c>
      <c r="AR9" s="378"/>
      <c r="AS9" s="378"/>
      <c r="AT9" s="378"/>
      <c r="AU9" s="378"/>
      <c r="AV9" s="378"/>
      <c r="AW9" s="386">
        <f>CI20</f>
        <v>0</v>
      </c>
      <c r="AX9" s="386"/>
      <c r="AY9" s="386"/>
      <c r="AZ9" s="386"/>
      <c r="BA9" s="386"/>
      <c r="BB9" s="129" t="s">
        <v>44</v>
      </c>
      <c r="BC9" s="378">
        <f>(AW9-BC6)/BC6*100</f>
        <v>-100</v>
      </c>
      <c r="BD9" s="378"/>
      <c r="BE9" s="378"/>
      <c r="BF9" s="378"/>
      <c r="BG9" s="378"/>
      <c r="BH9" s="378"/>
      <c r="BI9" s="379"/>
      <c r="BJ9" s="379"/>
      <c r="BK9" s="379"/>
      <c r="BL9" s="379"/>
      <c r="BM9" s="379"/>
      <c r="BN9" s="379"/>
      <c r="BO9" s="379"/>
      <c r="BP9" s="379"/>
      <c r="BQ9" s="379"/>
      <c r="BR9" s="379"/>
      <c r="BS9" s="379"/>
      <c r="BT9" s="379"/>
      <c r="BU9" s="78"/>
      <c r="BV9" s="78"/>
      <c r="BW9" s="78"/>
      <c r="BX9" s="78"/>
      <c r="BY9" s="78"/>
      <c r="BZ9" s="78"/>
      <c r="CA9" s="78"/>
      <c r="CB9" s="78"/>
      <c r="CC9" s="78"/>
      <c r="CD9" s="28"/>
      <c r="CE9" s="28"/>
      <c r="CF9" s="28"/>
      <c r="CH9" s="387" t="s">
        <v>89</v>
      </c>
      <c r="CI9" s="201"/>
      <c r="CL9" s="9"/>
      <c r="CM9" s="153"/>
      <c r="CN9" s="153"/>
      <c r="CP9" s="153"/>
      <c r="CQ9" s="153"/>
      <c r="CR9" s="153"/>
      <c r="CS9" s="153"/>
      <c r="CY9" s="9"/>
      <c r="CZ9" s="9"/>
      <c r="DA9" s="9"/>
      <c r="DB9" s="9"/>
      <c r="DC9" s="9"/>
      <c r="DD9" s="9"/>
    </row>
    <row r="10" spans="1:112" ht="17.7" customHeight="1" thickBot="1">
      <c r="A10" s="369" t="s">
        <v>77</v>
      </c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69"/>
      <c r="BC10" s="369"/>
      <c r="BD10" s="369"/>
      <c r="BE10" s="369"/>
      <c r="BF10" s="369"/>
      <c r="BG10" s="369"/>
      <c r="BH10" s="369"/>
      <c r="BI10" s="369"/>
      <c r="BJ10" s="369"/>
      <c r="BK10" s="369"/>
      <c r="BL10" s="369"/>
      <c r="BM10" s="369"/>
      <c r="BN10" s="369"/>
      <c r="BO10" s="369"/>
      <c r="BP10" s="369"/>
      <c r="BQ10" s="369"/>
      <c r="BR10" s="369"/>
      <c r="BS10" s="369"/>
      <c r="BT10" s="369"/>
      <c r="BU10" s="369"/>
      <c r="BV10" s="369"/>
      <c r="BW10" s="369"/>
      <c r="BX10" s="369"/>
      <c r="BY10" s="369"/>
      <c r="BZ10" s="369"/>
      <c r="CA10" s="369"/>
      <c r="CB10" s="369"/>
      <c r="CC10" s="369"/>
      <c r="CD10" s="28"/>
      <c r="CE10" s="28"/>
      <c r="CF10" s="28"/>
      <c r="CH10" s="392"/>
      <c r="CI10" s="208"/>
      <c r="CL10" s="9"/>
      <c r="CM10" s="153"/>
      <c r="CN10" s="153"/>
      <c r="CP10" s="153"/>
      <c r="CQ10" s="153"/>
      <c r="CR10" s="153"/>
      <c r="CS10" s="153"/>
      <c r="CY10" s="9"/>
      <c r="CZ10" s="9"/>
      <c r="DA10" s="9"/>
      <c r="DB10" s="9"/>
      <c r="DC10" s="9"/>
      <c r="DD10" s="9"/>
    </row>
    <row r="11" spans="1:112" ht="17.7" customHeight="1" thickBot="1">
      <c r="A11" s="381" t="s">
        <v>239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70" t="s">
        <v>245</v>
      </c>
      <c r="N11" s="370"/>
      <c r="O11" s="370"/>
      <c r="P11" s="370"/>
      <c r="Q11" s="370"/>
      <c r="R11" s="370"/>
      <c r="S11" s="370"/>
      <c r="T11" s="370"/>
      <c r="U11" s="370"/>
      <c r="V11" s="370"/>
      <c r="W11" s="382" t="s">
        <v>28</v>
      </c>
      <c r="X11" s="382"/>
      <c r="Y11" s="394">
        <v>5</v>
      </c>
      <c r="Z11" s="394"/>
      <c r="AA11" s="394"/>
      <c r="AB11" s="394"/>
      <c r="AC11" s="394"/>
      <c r="AD11" s="128" t="s">
        <v>44</v>
      </c>
      <c r="AE11" s="395">
        <f>Y11/CJ4*CI4</f>
        <v>200</v>
      </c>
      <c r="AF11" s="395"/>
      <c r="AG11" s="395"/>
      <c r="AH11" s="395"/>
      <c r="AI11" s="395"/>
      <c r="AJ11" s="395"/>
      <c r="AK11" s="394">
        <v>2.5</v>
      </c>
      <c r="AL11" s="394"/>
      <c r="AM11" s="394"/>
      <c r="AN11" s="394"/>
      <c r="AO11" s="394"/>
      <c r="AP11" s="128" t="s">
        <v>44</v>
      </c>
      <c r="AQ11" s="395">
        <f>AK11/CJ4*CI4</f>
        <v>100</v>
      </c>
      <c r="AR11" s="395"/>
      <c r="AS11" s="395"/>
      <c r="AT11" s="395"/>
      <c r="AU11" s="395"/>
      <c r="AV11" s="395"/>
      <c r="AW11" s="394">
        <v>0.5</v>
      </c>
      <c r="AX11" s="394"/>
      <c r="AY11" s="394"/>
      <c r="AZ11" s="394"/>
      <c r="BA11" s="394"/>
      <c r="BB11" s="128" t="s">
        <v>44</v>
      </c>
      <c r="BC11" s="395">
        <f>AW11/CJ4*CI4</f>
        <v>20</v>
      </c>
      <c r="BD11" s="395"/>
      <c r="BE11" s="395"/>
      <c r="BF11" s="395"/>
      <c r="BG11" s="395"/>
      <c r="BH11" s="395"/>
      <c r="BI11" s="396"/>
      <c r="BJ11" s="396"/>
      <c r="BK11" s="396"/>
      <c r="BL11" s="396"/>
      <c r="BM11" s="396"/>
      <c r="BN11" s="396"/>
      <c r="BO11" s="396"/>
      <c r="BP11" s="396"/>
      <c r="BQ11" s="396"/>
      <c r="BR11" s="396"/>
      <c r="BS11" s="396"/>
      <c r="BT11" s="396"/>
      <c r="BU11" s="78"/>
      <c r="BV11" s="78"/>
      <c r="BW11" s="78"/>
      <c r="BX11" s="78"/>
      <c r="BY11" s="78"/>
      <c r="BZ11" s="78"/>
      <c r="CA11" s="78"/>
      <c r="CB11" s="78"/>
      <c r="CC11" s="78"/>
      <c r="CD11" s="28"/>
      <c r="CE11" s="28"/>
      <c r="CF11" s="28"/>
      <c r="CH11" s="393"/>
      <c r="CI11" s="203"/>
      <c r="CL11" s="9"/>
      <c r="CM11" s="155" t="s">
        <v>329</v>
      </c>
      <c r="CN11" s="153"/>
      <c r="CP11" s="153"/>
      <c r="CQ11" s="153"/>
      <c r="CR11" s="153"/>
      <c r="CS11" s="153"/>
      <c r="CY11" s="9"/>
      <c r="CZ11" s="9"/>
      <c r="DA11" s="9"/>
      <c r="DB11" s="9"/>
      <c r="DC11" s="9"/>
      <c r="DD11" s="9"/>
    </row>
    <row r="12" spans="1:112" ht="17.7" customHeight="1" thickBot="1">
      <c r="A12" s="381" t="s">
        <v>246</v>
      </c>
      <c r="B12" s="381"/>
      <c r="C12" s="381"/>
      <c r="D12" s="381"/>
      <c r="E12" s="381"/>
      <c r="F12" s="381"/>
      <c r="G12" s="381"/>
      <c r="H12" s="381"/>
      <c r="I12" s="381"/>
      <c r="J12" s="381"/>
      <c r="K12" s="381"/>
      <c r="L12" s="381"/>
      <c r="M12" s="370" t="s">
        <v>247</v>
      </c>
      <c r="N12" s="370"/>
      <c r="O12" s="370"/>
      <c r="P12" s="370"/>
      <c r="Q12" s="370"/>
      <c r="R12" s="370"/>
      <c r="S12" s="370"/>
      <c r="T12" s="370"/>
      <c r="U12" s="370"/>
      <c r="V12" s="370"/>
      <c r="W12" s="382" t="s">
        <v>28</v>
      </c>
      <c r="X12" s="382"/>
      <c r="Y12" s="391">
        <f>CI9</f>
        <v>0</v>
      </c>
      <c r="Z12" s="391"/>
      <c r="AA12" s="391"/>
      <c r="AB12" s="391"/>
      <c r="AC12" s="391"/>
      <c r="AD12" s="130" t="s">
        <v>44</v>
      </c>
      <c r="AE12" s="378">
        <f>(Y12-AE11)/AE11*100</f>
        <v>-100</v>
      </c>
      <c r="AF12" s="378"/>
      <c r="AG12" s="378"/>
      <c r="AH12" s="378"/>
      <c r="AI12" s="378"/>
      <c r="AJ12" s="378"/>
      <c r="AK12" s="391">
        <f>CI15</f>
        <v>0</v>
      </c>
      <c r="AL12" s="391"/>
      <c r="AM12" s="391"/>
      <c r="AN12" s="391"/>
      <c r="AO12" s="391"/>
      <c r="AP12" s="130" t="s">
        <v>44</v>
      </c>
      <c r="AQ12" s="378">
        <f>(AK12-AQ11)/AQ11*100</f>
        <v>-100</v>
      </c>
      <c r="AR12" s="378"/>
      <c r="AS12" s="378"/>
      <c r="AT12" s="378"/>
      <c r="AU12" s="378"/>
      <c r="AV12" s="378"/>
      <c r="AW12" s="391">
        <f>CI21</f>
        <v>0</v>
      </c>
      <c r="AX12" s="391"/>
      <c r="AY12" s="391"/>
      <c r="AZ12" s="391"/>
      <c r="BA12" s="391"/>
      <c r="BB12" s="130" t="s">
        <v>44</v>
      </c>
      <c r="BC12" s="378">
        <f>(AW12-BC11)/BC11*100</f>
        <v>-100</v>
      </c>
      <c r="BD12" s="378"/>
      <c r="BE12" s="378"/>
      <c r="BF12" s="378"/>
      <c r="BG12" s="378"/>
      <c r="BH12" s="378"/>
      <c r="BI12" s="379"/>
      <c r="BJ12" s="379"/>
      <c r="BK12" s="379"/>
      <c r="BL12" s="379"/>
      <c r="BM12" s="379"/>
      <c r="BN12" s="379"/>
      <c r="BO12" s="379"/>
      <c r="BP12" s="379"/>
      <c r="BQ12" s="379"/>
      <c r="BR12" s="379"/>
      <c r="BS12" s="379"/>
      <c r="BT12" s="379"/>
      <c r="BU12" s="78"/>
      <c r="BV12" s="78"/>
      <c r="BW12" s="78"/>
      <c r="BX12" s="78"/>
      <c r="BY12" s="78"/>
      <c r="BZ12" s="78"/>
      <c r="CA12" s="78"/>
      <c r="CB12" s="78"/>
      <c r="CC12" s="78"/>
      <c r="CD12" s="28"/>
      <c r="CE12" s="28"/>
      <c r="CF12" s="28"/>
      <c r="CH12" s="387" t="s">
        <v>87</v>
      </c>
      <c r="CI12" s="205"/>
      <c r="CL12" s="9"/>
      <c r="CM12" s="156">
        <f>AE11*0.02</f>
        <v>4</v>
      </c>
      <c r="CN12" s="153"/>
      <c r="CR12" s="153"/>
      <c r="CS12" s="153"/>
      <c r="CY12" s="9"/>
      <c r="CZ12" s="9"/>
      <c r="DA12" s="9"/>
      <c r="DB12" s="9"/>
      <c r="DC12" s="9"/>
      <c r="DD12" s="9"/>
    </row>
    <row r="13" spans="1:112" ht="17.7" customHeight="1">
      <c r="A13" s="381" t="s">
        <v>248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70" t="s">
        <v>247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82" t="s">
        <v>28</v>
      </c>
      <c r="X13" s="382"/>
      <c r="Y13" s="391">
        <f>CI10</f>
        <v>0</v>
      </c>
      <c r="Z13" s="391"/>
      <c r="AA13" s="391"/>
      <c r="AB13" s="391"/>
      <c r="AC13" s="391"/>
      <c r="AD13" s="130" t="s">
        <v>44</v>
      </c>
      <c r="AE13" s="378">
        <f>(Y13-AE11)/AE11*100</f>
        <v>-100</v>
      </c>
      <c r="AF13" s="378"/>
      <c r="AG13" s="378"/>
      <c r="AH13" s="378"/>
      <c r="AI13" s="378"/>
      <c r="AJ13" s="378"/>
      <c r="AK13" s="391">
        <f>CI16</f>
        <v>0</v>
      </c>
      <c r="AL13" s="391"/>
      <c r="AM13" s="391"/>
      <c r="AN13" s="391"/>
      <c r="AO13" s="391"/>
      <c r="AP13" s="130" t="s">
        <v>44</v>
      </c>
      <c r="AQ13" s="378">
        <f>(AK13-AQ11)/AQ11*100</f>
        <v>-100</v>
      </c>
      <c r="AR13" s="378"/>
      <c r="AS13" s="378"/>
      <c r="AT13" s="378"/>
      <c r="AU13" s="378"/>
      <c r="AV13" s="378"/>
      <c r="AW13" s="391">
        <f>CI22</f>
        <v>0</v>
      </c>
      <c r="AX13" s="391"/>
      <c r="AY13" s="391"/>
      <c r="AZ13" s="391"/>
      <c r="BA13" s="391"/>
      <c r="BB13" s="130" t="s">
        <v>44</v>
      </c>
      <c r="BC13" s="378">
        <f>(AW13-BC11)/BC11*100</f>
        <v>-100</v>
      </c>
      <c r="BD13" s="378"/>
      <c r="BE13" s="378"/>
      <c r="BF13" s="378"/>
      <c r="BG13" s="378"/>
      <c r="BH13" s="378"/>
      <c r="BI13" s="379"/>
      <c r="BJ13" s="379"/>
      <c r="BK13" s="379"/>
      <c r="BL13" s="379"/>
      <c r="BM13" s="379"/>
      <c r="BN13" s="379"/>
      <c r="BO13" s="379"/>
      <c r="BP13" s="379"/>
      <c r="BQ13" s="379"/>
      <c r="BR13" s="379"/>
      <c r="BS13" s="379"/>
      <c r="BT13" s="379"/>
      <c r="BU13" s="78"/>
      <c r="BV13" s="78"/>
      <c r="BW13" s="78"/>
      <c r="BX13" s="78"/>
      <c r="BY13" s="78"/>
      <c r="BZ13" s="78"/>
      <c r="CA13" s="78"/>
      <c r="CB13" s="78"/>
      <c r="CC13" s="78"/>
      <c r="CD13" s="28"/>
      <c r="CE13" s="28"/>
      <c r="CF13" s="28"/>
      <c r="CH13" s="392"/>
      <c r="CI13" s="206"/>
      <c r="CL13" s="9"/>
      <c r="CM13" s="153"/>
      <c r="CN13" s="153"/>
      <c r="CR13" s="153"/>
      <c r="CS13" s="153"/>
      <c r="CY13" s="9"/>
      <c r="CZ13" s="9"/>
      <c r="DA13" s="9"/>
      <c r="DB13" s="9"/>
      <c r="DC13" s="9"/>
      <c r="DD13" s="9"/>
    </row>
    <row r="14" spans="1:112" ht="17.7" customHeight="1" thickBot="1">
      <c r="A14" s="381" t="s">
        <v>249</v>
      </c>
      <c r="B14" s="381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70" t="s">
        <v>247</v>
      </c>
      <c r="N14" s="370"/>
      <c r="O14" s="370"/>
      <c r="P14" s="370"/>
      <c r="Q14" s="370"/>
      <c r="R14" s="370"/>
      <c r="S14" s="370"/>
      <c r="T14" s="370"/>
      <c r="U14" s="370"/>
      <c r="V14" s="370"/>
      <c r="W14" s="382" t="s">
        <v>28</v>
      </c>
      <c r="X14" s="382"/>
      <c r="Y14" s="391">
        <f>CI11</f>
        <v>0</v>
      </c>
      <c r="Z14" s="391"/>
      <c r="AA14" s="391"/>
      <c r="AB14" s="391"/>
      <c r="AC14" s="391"/>
      <c r="AD14" s="130" t="s">
        <v>44</v>
      </c>
      <c r="AE14" s="378">
        <f>(Y14-AE11)/AE11*100</f>
        <v>-100</v>
      </c>
      <c r="AF14" s="378"/>
      <c r="AG14" s="378"/>
      <c r="AH14" s="378"/>
      <c r="AI14" s="378"/>
      <c r="AJ14" s="378"/>
      <c r="AK14" s="391">
        <f>CI17</f>
        <v>0</v>
      </c>
      <c r="AL14" s="391"/>
      <c r="AM14" s="391"/>
      <c r="AN14" s="391"/>
      <c r="AO14" s="391"/>
      <c r="AP14" s="130" t="s">
        <v>44</v>
      </c>
      <c r="AQ14" s="378">
        <f>(AK14-AQ11)/AQ11*100</f>
        <v>-100</v>
      </c>
      <c r="AR14" s="378"/>
      <c r="AS14" s="378"/>
      <c r="AT14" s="378"/>
      <c r="AU14" s="378"/>
      <c r="AV14" s="378"/>
      <c r="AW14" s="391">
        <f>CI23</f>
        <v>0</v>
      </c>
      <c r="AX14" s="391"/>
      <c r="AY14" s="391"/>
      <c r="AZ14" s="391"/>
      <c r="BA14" s="391"/>
      <c r="BB14" s="130" t="s">
        <v>44</v>
      </c>
      <c r="BC14" s="378">
        <f>(AW14-BC11)/BC11*100</f>
        <v>-100</v>
      </c>
      <c r="BD14" s="378"/>
      <c r="BE14" s="378"/>
      <c r="BF14" s="378"/>
      <c r="BG14" s="378"/>
      <c r="BH14" s="378"/>
      <c r="BI14" s="379"/>
      <c r="BJ14" s="379"/>
      <c r="BK14" s="379"/>
      <c r="BL14" s="379"/>
      <c r="BM14" s="379"/>
      <c r="BN14" s="379"/>
      <c r="BO14" s="379"/>
      <c r="BP14" s="379"/>
      <c r="BQ14" s="379"/>
      <c r="BR14" s="379"/>
      <c r="BS14" s="379"/>
      <c r="BT14" s="379"/>
      <c r="BU14" s="78"/>
      <c r="BV14" s="78"/>
      <c r="BW14" s="78"/>
      <c r="BX14" s="78"/>
      <c r="BY14" s="78"/>
      <c r="BZ14" s="78"/>
      <c r="CA14" s="78"/>
      <c r="CB14" s="78"/>
      <c r="CC14" s="78"/>
      <c r="CD14" s="28"/>
      <c r="CE14" s="28"/>
      <c r="CF14" s="28"/>
      <c r="CH14" s="393"/>
      <c r="CI14" s="207"/>
      <c r="CL14" s="9"/>
      <c r="CM14" s="153"/>
      <c r="CN14" s="153"/>
      <c r="CR14" s="153"/>
      <c r="CS14" s="153"/>
      <c r="CY14" s="9"/>
      <c r="CZ14" s="9"/>
      <c r="DA14" s="9"/>
      <c r="DB14" s="9"/>
      <c r="DC14" s="9"/>
      <c r="DD14" s="9"/>
    </row>
    <row r="15" spans="1:112" ht="17.7" customHeight="1">
      <c r="A15" s="381" t="s">
        <v>323</v>
      </c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70" t="s">
        <v>247</v>
      </c>
      <c r="N15" s="370"/>
      <c r="O15" s="370"/>
      <c r="P15" s="370"/>
      <c r="Q15" s="370"/>
      <c r="R15" s="370"/>
      <c r="S15" s="370"/>
      <c r="T15" s="370"/>
      <c r="U15" s="370"/>
      <c r="V15" s="370"/>
      <c r="W15" s="382" t="s">
        <v>28</v>
      </c>
      <c r="X15" s="382"/>
      <c r="Y15" s="391">
        <f>CI24</f>
        <v>0</v>
      </c>
      <c r="Z15" s="391"/>
      <c r="AA15" s="391"/>
      <c r="AB15" s="391"/>
      <c r="AC15" s="391"/>
      <c r="AD15" s="130" t="s">
        <v>44</v>
      </c>
      <c r="AE15" s="378">
        <f>(Y15-AE11)/AE11*100</f>
        <v>-100</v>
      </c>
      <c r="AF15" s="378"/>
      <c r="AG15" s="378"/>
      <c r="AH15" s="378"/>
      <c r="AI15" s="378"/>
      <c r="AJ15" s="378"/>
      <c r="AK15" s="391">
        <f>CI25</f>
        <v>0</v>
      </c>
      <c r="AL15" s="391"/>
      <c r="AM15" s="391"/>
      <c r="AN15" s="391"/>
      <c r="AO15" s="391"/>
      <c r="AP15" s="130" t="s">
        <v>44</v>
      </c>
      <c r="AQ15" s="378">
        <f>(AK15-AQ11)/AQ11*100</f>
        <v>-100</v>
      </c>
      <c r="AR15" s="378"/>
      <c r="AS15" s="378"/>
      <c r="AT15" s="378"/>
      <c r="AU15" s="378"/>
      <c r="AV15" s="378"/>
      <c r="AW15" s="391">
        <f>CI26</f>
        <v>0</v>
      </c>
      <c r="AX15" s="391"/>
      <c r="AY15" s="391"/>
      <c r="AZ15" s="391"/>
      <c r="BA15" s="391"/>
      <c r="BB15" s="130" t="s">
        <v>44</v>
      </c>
      <c r="BC15" s="378">
        <f>(AW15-BC11)/BC11*100</f>
        <v>-100</v>
      </c>
      <c r="BD15" s="378"/>
      <c r="BE15" s="378"/>
      <c r="BF15" s="378"/>
      <c r="BG15" s="378"/>
      <c r="BH15" s="3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28"/>
      <c r="CE15" s="28"/>
      <c r="CF15" s="28"/>
      <c r="CH15" s="387" t="s">
        <v>90</v>
      </c>
      <c r="CI15" s="201"/>
      <c r="CL15" s="9"/>
      <c r="CM15" s="153"/>
      <c r="CN15" s="153"/>
      <c r="CR15" s="153"/>
      <c r="CS15" s="153"/>
      <c r="CY15" s="9"/>
      <c r="CZ15" s="9"/>
      <c r="DA15" s="9"/>
      <c r="DB15" s="9"/>
      <c r="DC15" s="9"/>
      <c r="DD15" s="9"/>
    </row>
    <row r="16" spans="1:112" ht="17.7" customHeight="1" thickBot="1">
      <c r="A16" s="369" t="s">
        <v>78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369"/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69"/>
      <c r="CB16" s="369"/>
      <c r="CC16" s="369"/>
      <c r="CD16" s="28"/>
      <c r="CE16" s="28"/>
      <c r="CF16" s="28"/>
      <c r="CH16" s="392"/>
      <c r="CI16" s="208"/>
      <c r="CL16" s="9"/>
      <c r="CM16" s="153"/>
      <c r="CN16" s="153"/>
      <c r="CR16" s="153"/>
      <c r="CS16" s="153"/>
      <c r="CY16" s="9"/>
      <c r="CZ16" s="9"/>
      <c r="DA16" s="9"/>
      <c r="DB16" s="9"/>
      <c r="DC16" s="9"/>
      <c r="DD16" s="9"/>
    </row>
    <row r="17" spans="1:108" ht="17.7" customHeight="1" thickBot="1">
      <c r="A17" s="381" t="s">
        <v>250</v>
      </c>
      <c r="B17" s="381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70" t="s">
        <v>251</v>
      </c>
      <c r="N17" s="370"/>
      <c r="O17" s="370"/>
      <c r="P17" s="370"/>
      <c r="Q17" s="370"/>
      <c r="R17" s="370"/>
      <c r="S17" s="370"/>
      <c r="T17" s="370"/>
      <c r="U17" s="370"/>
      <c r="V17" s="370"/>
      <c r="W17" s="382" t="s">
        <v>28</v>
      </c>
      <c r="X17" s="382"/>
      <c r="Y17" s="397">
        <v>1</v>
      </c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>
        <v>1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>
        <v>1</v>
      </c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>
        <v>0.5</v>
      </c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97"/>
      <c r="BU17" s="78"/>
      <c r="BV17" s="78"/>
      <c r="BW17" s="78"/>
      <c r="BX17" s="78"/>
      <c r="BY17" s="78"/>
      <c r="BZ17" s="78"/>
      <c r="CA17" s="78"/>
      <c r="CB17" s="78"/>
      <c r="CC17" s="78"/>
      <c r="CD17" s="28"/>
      <c r="CE17" s="28"/>
      <c r="CF17" s="28"/>
      <c r="CH17" s="393"/>
      <c r="CI17" s="203"/>
      <c r="CL17" s="9"/>
      <c r="CM17" s="155" t="s">
        <v>329</v>
      </c>
      <c r="CN17" s="153"/>
      <c r="CO17" s="9"/>
      <c r="CR17" s="153"/>
      <c r="CS17" s="153"/>
      <c r="CY17" s="9"/>
      <c r="CZ17" s="9"/>
      <c r="DA17" s="9"/>
      <c r="DB17" s="9"/>
      <c r="DC17" s="9"/>
      <c r="DD17" s="9"/>
    </row>
    <row r="18" spans="1:108" ht="17.7" customHeight="1" thickBot="1">
      <c r="A18" s="381" t="s">
        <v>239</v>
      </c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70" t="s">
        <v>292</v>
      </c>
      <c r="N18" s="370"/>
      <c r="O18" s="370"/>
      <c r="P18" s="370"/>
      <c r="Q18" s="370"/>
      <c r="R18" s="370"/>
      <c r="S18" s="370"/>
      <c r="T18" s="370"/>
      <c r="U18" s="370"/>
      <c r="V18" s="370"/>
      <c r="W18" s="382" t="s">
        <v>28</v>
      </c>
      <c r="X18" s="382"/>
      <c r="Y18" s="399">
        <v>1725</v>
      </c>
      <c r="Z18" s="399"/>
      <c r="AA18" s="399"/>
      <c r="AB18" s="399"/>
      <c r="AC18" s="399"/>
      <c r="AD18" s="128" t="s">
        <v>44</v>
      </c>
      <c r="AE18" s="400">
        <f>Y18/(CJ3*CJ4*3)*(CI3*CI4*3)/1000</f>
        <v>8280</v>
      </c>
      <c r="AF18" s="400"/>
      <c r="AG18" s="400"/>
      <c r="AH18" s="400"/>
      <c r="AI18" s="400"/>
      <c r="AJ18" s="400"/>
      <c r="AK18" s="399">
        <v>862.5</v>
      </c>
      <c r="AL18" s="399"/>
      <c r="AM18" s="399"/>
      <c r="AN18" s="399"/>
      <c r="AO18" s="399"/>
      <c r="AP18" s="128" t="s">
        <v>44</v>
      </c>
      <c r="AQ18" s="400">
        <f>AK18/(CJ3*CJ4*3)*(CI3*CI4*3)/1000</f>
        <v>4140</v>
      </c>
      <c r="AR18" s="400"/>
      <c r="AS18" s="400"/>
      <c r="AT18" s="400"/>
      <c r="AU18" s="400"/>
      <c r="AV18" s="400"/>
      <c r="AW18" s="399">
        <v>172.5</v>
      </c>
      <c r="AX18" s="399"/>
      <c r="AY18" s="399"/>
      <c r="AZ18" s="399"/>
      <c r="BA18" s="399"/>
      <c r="BB18" s="128" t="s">
        <v>44</v>
      </c>
      <c r="BC18" s="400">
        <f>AW18/(CJ3*CJ4*3)*(CI3*CI4*3)/1000</f>
        <v>828</v>
      </c>
      <c r="BD18" s="400"/>
      <c r="BE18" s="400"/>
      <c r="BF18" s="400"/>
      <c r="BG18" s="400"/>
      <c r="BH18" s="400"/>
      <c r="BI18" s="399">
        <v>862.5</v>
      </c>
      <c r="BJ18" s="399"/>
      <c r="BK18" s="399"/>
      <c r="BL18" s="399"/>
      <c r="BM18" s="399"/>
      <c r="BN18" s="128" t="s">
        <v>44</v>
      </c>
      <c r="BO18" s="400">
        <f>BI18/(CJ3*CJ4*3)*(CI3*CI4*3)/1000</f>
        <v>4140</v>
      </c>
      <c r="BP18" s="400"/>
      <c r="BQ18" s="400"/>
      <c r="BR18" s="400"/>
      <c r="BS18" s="400"/>
      <c r="BT18" s="400"/>
      <c r="BU18" s="78"/>
      <c r="BV18" s="78"/>
      <c r="BW18" s="78"/>
      <c r="BX18" s="78"/>
      <c r="BY18" s="78"/>
      <c r="BZ18" s="78"/>
      <c r="CA18" s="78"/>
      <c r="CB18" s="78"/>
      <c r="CC18" s="78"/>
      <c r="CD18" s="28"/>
      <c r="CE18" s="28"/>
      <c r="CF18" s="28"/>
      <c r="CH18" s="387" t="s">
        <v>88</v>
      </c>
      <c r="CI18" s="205"/>
      <c r="CL18" s="9"/>
      <c r="CM18" s="156">
        <f>AE18*0.02</f>
        <v>165.6</v>
      </c>
      <c r="CN18" s="153"/>
      <c r="CR18" s="153"/>
      <c r="CS18" s="153"/>
      <c r="CY18" s="9"/>
      <c r="CZ18" s="9"/>
      <c r="DA18" s="9"/>
      <c r="DB18" s="9"/>
      <c r="DC18" s="9"/>
      <c r="DD18" s="9"/>
    </row>
    <row r="19" spans="1:108" ht="17.7" customHeight="1">
      <c r="A19" s="381" t="s">
        <v>252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70" t="s">
        <v>293</v>
      </c>
      <c r="N19" s="370"/>
      <c r="O19" s="370"/>
      <c r="P19" s="370"/>
      <c r="Q19" s="370"/>
      <c r="R19" s="370"/>
      <c r="S19" s="370"/>
      <c r="T19" s="370"/>
      <c r="U19" s="370"/>
      <c r="V19" s="370"/>
      <c r="W19" s="382" t="s">
        <v>28</v>
      </c>
      <c r="X19" s="382"/>
      <c r="Y19" s="398">
        <f>CI27</f>
        <v>0</v>
      </c>
      <c r="Z19" s="398"/>
      <c r="AA19" s="398"/>
      <c r="AB19" s="398"/>
      <c r="AC19" s="398"/>
      <c r="AD19" s="127" t="s">
        <v>44</v>
      </c>
      <c r="AE19" s="378">
        <f>(Y19-AE18)/AE18*100</f>
        <v>-100</v>
      </c>
      <c r="AF19" s="378"/>
      <c r="AG19" s="378"/>
      <c r="AH19" s="378"/>
      <c r="AI19" s="378"/>
      <c r="AJ19" s="378"/>
      <c r="AK19" s="398">
        <f>CI28</f>
        <v>0</v>
      </c>
      <c r="AL19" s="398"/>
      <c r="AM19" s="398"/>
      <c r="AN19" s="398"/>
      <c r="AO19" s="398"/>
      <c r="AP19" s="127" t="s">
        <v>44</v>
      </c>
      <c r="AQ19" s="378">
        <f>(AK19-AQ18)/AQ18*100</f>
        <v>-100</v>
      </c>
      <c r="AR19" s="378"/>
      <c r="AS19" s="378"/>
      <c r="AT19" s="378"/>
      <c r="AU19" s="378"/>
      <c r="AV19" s="378"/>
      <c r="AW19" s="398">
        <f>CI29</f>
        <v>0</v>
      </c>
      <c r="AX19" s="398"/>
      <c r="AY19" s="398"/>
      <c r="AZ19" s="398"/>
      <c r="BA19" s="398"/>
      <c r="BB19" s="129" t="s">
        <v>44</v>
      </c>
      <c r="BC19" s="378">
        <f>(AW19-BC18)/BC18*100</f>
        <v>-100</v>
      </c>
      <c r="BD19" s="378"/>
      <c r="BE19" s="378"/>
      <c r="BF19" s="378"/>
      <c r="BG19" s="378"/>
      <c r="BH19" s="378"/>
      <c r="BI19" s="398">
        <f>CI30</f>
        <v>0</v>
      </c>
      <c r="BJ19" s="398"/>
      <c r="BK19" s="398"/>
      <c r="BL19" s="398"/>
      <c r="BM19" s="398"/>
      <c r="BN19" s="127" t="s">
        <v>44</v>
      </c>
      <c r="BO19" s="378">
        <f>(BI19-BO18)/BO18*100</f>
        <v>-100</v>
      </c>
      <c r="BP19" s="378"/>
      <c r="BQ19" s="378"/>
      <c r="BR19" s="378"/>
      <c r="BS19" s="378"/>
      <c r="BT19" s="378"/>
      <c r="BU19" s="78"/>
      <c r="BV19" s="78"/>
      <c r="BW19" s="78"/>
      <c r="BX19" s="78"/>
      <c r="BY19" s="78"/>
      <c r="BZ19" s="78"/>
      <c r="CA19" s="78"/>
      <c r="CB19" s="78"/>
      <c r="CC19" s="78"/>
      <c r="CD19" s="28"/>
      <c r="CE19" s="28"/>
      <c r="CF19" s="28"/>
      <c r="CH19" s="392"/>
      <c r="CI19" s="206"/>
      <c r="CL19" s="9"/>
      <c r="CM19" s="153"/>
      <c r="CN19" s="153"/>
      <c r="CR19" s="153"/>
      <c r="CS19" s="153"/>
      <c r="CY19" s="9"/>
      <c r="CZ19" s="9"/>
      <c r="DA19" s="9"/>
      <c r="DB19" s="9"/>
      <c r="DC19" s="9"/>
      <c r="DD19" s="9"/>
    </row>
    <row r="20" spans="1:108" ht="17.7" customHeight="1" thickBot="1">
      <c r="A20" s="369" t="s">
        <v>253</v>
      </c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69"/>
      <c r="BN20" s="369"/>
      <c r="BO20" s="369"/>
      <c r="BP20" s="369"/>
      <c r="BQ20" s="369"/>
      <c r="BR20" s="369"/>
      <c r="BS20" s="369"/>
      <c r="BT20" s="369"/>
      <c r="BU20" s="369"/>
      <c r="BV20" s="369"/>
      <c r="BW20" s="369"/>
      <c r="BX20" s="369"/>
      <c r="BY20" s="369"/>
      <c r="BZ20" s="369"/>
      <c r="CA20" s="369"/>
      <c r="CB20" s="369"/>
      <c r="CC20" s="369"/>
      <c r="CD20" s="28"/>
      <c r="CE20" s="28"/>
      <c r="CF20" s="28"/>
      <c r="CH20" s="393"/>
      <c r="CI20" s="207"/>
      <c r="CL20" s="9"/>
      <c r="CM20" s="153"/>
      <c r="CN20" s="153"/>
      <c r="CR20" s="153"/>
      <c r="CS20" s="153"/>
      <c r="CY20" s="9"/>
      <c r="CZ20" s="9"/>
      <c r="DA20" s="9"/>
      <c r="DB20" s="9"/>
      <c r="DC20" s="9"/>
      <c r="DD20" s="9"/>
    </row>
    <row r="21" spans="1:108" ht="17.7" customHeight="1">
      <c r="A21" s="381" t="s">
        <v>250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70" t="s">
        <v>251</v>
      </c>
      <c r="N21" s="370"/>
      <c r="O21" s="370"/>
      <c r="P21" s="370"/>
      <c r="Q21" s="370"/>
      <c r="R21" s="370"/>
      <c r="S21" s="370"/>
      <c r="T21" s="370"/>
      <c r="U21" s="370"/>
      <c r="V21" s="370"/>
      <c r="W21" s="382" t="s">
        <v>28</v>
      </c>
      <c r="X21" s="382"/>
      <c r="Y21" s="401">
        <v>0</v>
      </c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>
        <v>0</v>
      </c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>
        <v>0</v>
      </c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BI21" s="402">
        <v>0.86599999999999999</v>
      </c>
      <c r="BJ21" s="402"/>
      <c r="BK21" s="402"/>
      <c r="BL21" s="402"/>
      <c r="BM21" s="402"/>
      <c r="BN21" s="402"/>
      <c r="BO21" s="402"/>
      <c r="BP21" s="402"/>
      <c r="BQ21" s="402"/>
      <c r="BR21" s="402"/>
      <c r="BS21" s="402"/>
      <c r="BT21" s="402"/>
      <c r="BU21" s="78"/>
      <c r="BV21" s="78"/>
      <c r="BW21" s="78"/>
      <c r="BX21" s="78"/>
      <c r="BY21" s="78"/>
      <c r="BZ21" s="78"/>
      <c r="CA21" s="78"/>
      <c r="CB21" s="78"/>
      <c r="CC21" s="78"/>
      <c r="CD21" s="28"/>
      <c r="CE21" s="28"/>
      <c r="CF21" s="28"/>
      <c r="CH21" s="387" t="s">
        <v>91</v>
      </c>
      <c r="CI21" s="201"/>
      <c r="CL21" s="9"/>
      <c r="CM21" s="155" t="s">
        <v>329</v>
      </c>
      <c r="CN21" s="153"/>
      <c r="CR21" s="153"/>
      <c r="CS21" s="153"/>
      <c r="CY21" s="9"/>
      <c r="CZ21" s="9"/>
      <c r="DA21" s="9"/>
      <c r="DB21" s="9"/>
      <c r="DC21" s="9"/>
      <c r="DD21" s="9"/>
    </row>
    <row r="22" spans="1:108" ht="17.7" customHeight="1" thickBot="1">
      <c r="A22" s="381" t="s">
        <v>239</v>
      </c>
      <c r="B22" s="381"/>
      <c r="C22" s="381"/>
      <c r="D22" s="381"/>
      <c r="E22" s="381"/>
      <c r="F22" s="381"/>
      <c r="G22" s="381"/>
      <c r="H22" s="381"/>
      <c r="I22" s="381"/>
      <c r="J22" s="381"/>
      <c r="K22" s="381"/>
      <c r="L22" s="381"/>
      <c r="M22" s="370" t="s">
        <v>288</v>
      </c>
      <c r="N22" s="370"/>
      <c r="O22" s="370"/>
      <c r="P22" s="370"/>
      <c r="Q22" s="370"/>
      <c r="R22" s="370"/>
      <c r="S22" s="370"/>
      <c r="T22" s="370"/>
      <c r="U22" s="370"/>
      <c r="V22" s="370"/>
      <c r="W22" s="382" t="s">
        <v>28</v>
      </c>
      <c r="X22" s="382"/>
      <c r="Y22" s="399">
        <v>1725</v>
      </c>
      <c r="Z22" s="399"/>
      <c r="AA22" s="399"/>
      <c r="AB22" s="399"/>
      <c r="AC22" s="399"/>
      <c r="AD22" s="128" t="s">
        <v>44</v>
      </c>
      <c r="AE22" s="400">
        <f>Y22/(CJ3*CJ4*3)*(CI3*CI4*3)/1000</f>
        <v>8280</v>
      </c>
      <c r="AF22" s="400"/>
      <c r="AG22" s="400"/>
      <c r="AH22" s="400"/>
      <c r="AI22" s="400"/>
      <c r="AJ22" s="400"/>
      <c r="AK22" s="399">
        <v>862.5</v>
      </c>
      <c r="AL22" s="399"/>
      <c r="AM22" s="399"/>
      <c r="AN22" s="399"/>
      <c r="AO22" s="399"/>
      <c r="AP22" s="128" t="s">
        <v>44</v>
      </c>
      <c r="AQ22" s="400">
        <f>AK22/(CJ3*CJ4*3)*(CI3*CI4*3)/1000</f>
        <v>4140</v>
      </c>
      <c r="AR22" s="400"/>
      <c r="AS22" s="400"/>
      <c r="AT22" s="400"/>
      <c r="AU22" s="400"/>
      <c r="AV22" s="400"/>
      <c r="AW22" s="399">
        <v>172.5</v>
      </c>
      <c r="AX22" s="399"/>
      <c r="AY22" s="399"/>
      <c r="AZ22" s="399"/>
      <c r="BA22" s="399"/>
      <c r="BB22" s="128" t="s">
        <v>44</v>
      </c>
      <c r="BC22" s="400">
        <f>AW22/(CJ3*CJ4*3)*(CI3*CI4*3)/1000</f>
        <v>828</v>
      </c>
      <c r="BD22" s="400"/>
      <c r="BE22" s="400"/>
      <c r="BF22" s="400"/>
      <c r="BG22" s="400"/>
      <c r="BH22" s="400"/>
      <c r="BI22" s="399">
        <v>862.5</v>
      </c>
      <c r="BJ22" s="399"/>
      <c r="BK22" s="399"/>
      <c r="BL22" s="399"/>
      <c r="BM22" s="399"/>
      <c r="BN22" s="128" t="s">
        <v>44</v>
      </c>
      <c r="BO22" s="400">
        <f>BI22/(CJ3*CJ4*3)*(CI3*CI4*3)/1000</f>
        <v>4140</v>
      </c>
      <c r="BP22" s="400"/>
      <c r="BQ22" s="400"/>
      <c r="BR22" s="400"/>
      <c r="BS22" s="400"/>
      <c r="BT22" s="400"/>
      <c r="BU22" s="78"/>
      <c r="BV22" s="78"/>
      <c r="BW22" s="78"/>
      <c r="BX22" s="78"/>
      <c r="BY22" s="78"/>
      <c r="BZ22" s="78"/>
      <c r="CA22" s="78"/>
      <c r="CB22" s="78"/>
      <c r="CC22" s="78"/>
      <c r="CD22" s="28"/>
      <c r="CE22" s="28"/>
      <c r="CF22" s="28"/>
      <c r="CH22" s="392"/>
      <c r="CI22" s="208"/>
      <c r="CL22" s="9"/>
      <c r="CM22" s="156">
        <f>AE22*0.02</f>
        <v>165.6</v>
      </c>
      <c r="CN22" s="153"/>
      <c r="CR22" s="153"/>
      <c r="CS22" s="153"/>
      <c r="CY22" s="9"/>
      <c r="CZ22" s="9"/>
      <c r="DA22" s="9"/>
      <c r="DB22" s="9"/>
      <c r="DC22" s="9"/>
      <c r="DD22" s="9"/>
    </row>
    <row r="23" spans="1:108" ht="17.7" customHeight="1" thickBot="1">
      <c r="A23" s="381" t="s">
        <v>252</v>
      </c>
      <c r="B23" s="381"/>
      <c r="C23" s="381"/>
      <c r="D23" s="381"/>
      <c r="E23" s="381"/>
      <c r="F23" s="381"/>
      <c r="G23" s="381"/>
      <c r="H23" s="381"/>
      <c r="I23" s="381"/>
      <c r="J23" s="381"/>
      <c r="K23" s="381"/>
      <c r="L23" s="381"/>
      <c r="M23" s="370" t="s">
        <v>289</v>
      </c>
      <c r="N23" s="370"/>
      <c r="O23" s="370"/>
      <c r="P23" s="370"/>
      <c r="Q23" s="370"/>
      <c r="R23" s="370"/>
      <c r="S23" s="370"/>
      <c r="T23" s="370"/>
      <c r="U23" s="370"/>
      <c r="V23" s="370"/>
      <c r="W23" s="382" t="s">
        <v>28</v>
      </c>
      <c r="X23" s="382"/>
      <c r="Y23" s="398">
        <f>CI31</f>
        <v>0</v>
      </c>
      <c r="Z23" s="398"/>
      <c r="AA23" s="398"/>
      <c r="AB23" s="398"/>
      <c r="AC23" s="398"/>
      <c r="AD23" s="127" t="s">
        <v>44</v>
      </c>
      <c r="AE23" s="378">
        <f>(Y23-AE22)/AE22*100</f>
        <v>-100</v>
      </c>
      <c r="AF23" s="378"/>
      <c r="AG23" s="378"/>
      <c r="AH23" s="378"/>
      <c r="AI23" s="378"/>
      <c r="AJ23" s="378"/>
      <c r="AK23" s="398">
        <f>CI32</f>
        <v>0</v>
      </c>
      <c r="AL23" s="398"/>
      <c r="AM23" s="398"/>
      <c r="AN23" s="398"/>
      <c r="AO23" s="398"/>
      <c r="AP23" s="127" t="s">
        <v>44</v>
      </c>
      <c r="AQ23" s="378">
        <f>(AK23-AQ22)/AQ22*100</f>
        <v>-100</v>
      </c>
      <c r="AR23" s="378"/>
      <c r="AS23" s="378"/>
      <c r="AT23" s="378"/>
      <c r="AU23" s="378"/>
      <c r="AV23" s="378"/>
      <c r="AW23" s="398">
        <f>CI33</f>
        <v>0</v>
      </c>
      <c r="AX23" s="398"/>
      <c r="AY23" s="398"/>
      <c r="AZ23" s="398"/>
      <c r="BA23" s="398"/>
      <c r="BB23" s="129" t="s">
        <v>44</v>
      </c>
      <c r="BC23" s="378">
        <f>(AW23-BC22)/BC22*100</f>
        <v>-100</v>
      </c>
      <c r="BD23" s="378"/>
      <c r="BE23" s="378"/>
      <c r="BF23" s="378"/>
      <c r="BG23" s="378"/>
      <c r="BH23" s="378"/>
      <c r="BI23" s="398">
        <f>CI34</f>
        <v>0</v>
      </c>
      <c r="BJ23" s="398"/>
      <c r="BK23" s="398"/>
      <c r="BL23" s="398"/>
      <c r="BM23" s="398"/>
      <c r="BN23" s="127" t="s">
        <v>44</v>
      </c>
      <c r="BO23" s="378">
        <f>(BI23-BO22)/BO22*100</f>
        <v>-100</v>
      </c>
      <c r="BP23" s="378"/>
      <c r="BQ23" s="378"/>
      <c r="BR23" s="378"/>
      <c r="BS23" s="378"/>
      <c r="BT23" s="378"/>
      <c r="BU23" s="78"/>
      <c r="BV23" s="78"/>
      <c r="BW23" s="78"/>
      <c r="BX23" s="78"/>
      <c r="BY23" s="78"/>
      <c r="BZ23" s="78"/>
      <c r="CA23" s="78"/>
      <c r="CB23" s="78"/>
      <c r="CC23" s="78"/>
      <c r="CD23" s="28"/>
      <c r="CE23" s="28"/>
      <c r="CF23" s="28"/>
      <c r="CH23" s="393"/>
      <c r="CI23" s="203"/>
      <c r="CL23" s="9"/>
      <c r="CM23" s="9"/>
      <c r="CN23" s="9"/>
      <c r="CR23" s="153"/>
      <c r="CS23" s="153"/>
      <c r="CT23" s="153"/>
      <c r="CU23" s="153"/>
      <c r="CV23" s="153"/>
      <c r="CW23" s="153"/>
      <c r="CY23" s="9"/>
      <c r="CZ23" s="9"/>
      <c r="DA23" s="9"/>
      <c r="DB23" s="9"/>
      <c r="DC23" s="9"/>
      <c r="DD23" s="9"/>
    </row>
    <row r="24" spans="1:108" ht="17.7" customHeight="1">
      <c r="A24" s="369" t="s">
        <v>79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  <c r="BC24" s="369"/>
      <c r="BD24" s="369"/>
      <c r="BE24" s="369"/>
      <c r="BF24" s="369"/>
      <c r="BG24" s="369"/>
      <c r="BH24" s="369"/>
      <c r="BI24" s="369"/>
      <c r="BJ24" s="369"/>
      <c r="BK24" s="369"/>
      <c r="BL24" s="369"/>
      <c r="BM24" s="369"/>
      <c r="BN24" s="369"/>
      <c r="BO24" s="369"/>
      <c r="BP24" s="369"/>
      <c r="BQ24" s="369"/>
      <c r="BR24" s="369"/>
      <c r="BS24" s="369"/>
      <c r="BT24" s="369"/>
      <c r="BU24" s="369"/>
      <c r="BV24" s="369"/>
      <c r="BW24" s="369"/>
      <c r="BX24" s="369"/>
      <c r="BY24" s="369"/>
      <c r="BZ24" s="369"/>
      <c r="CA24" s="369"/>
      <c r="CB24" s="369"/>
      <c r="CC24" s="369"/>
      <c r="CD24" s="28"/>
      <c r="CE24" s="28"/>
      <c r="CF24" s="28"/>
      <c r="CH24" s="387" t="s">
        <v>324</v>
      </c>
      <c r="CI24" s="211"/>
      <c r="CL24" s="9"/>
      <c r="CM24" s="9"/>
      <c r="CN24" s="9"/>
      <c r="CR24" s="153"/>
      <c r="CS24" s="153"/>
      <c r="CT24" s="153"/>
      <c r="CU24" s="153"/>
      <c r="CV24" s="153"/>
      <c r="CW24" s="153"/>
      <c r="CY24" s="9"/>
      <c r="CZ24" s="9"/>
      <c r="DA24" s="9"/>
      <c r="DB24" s="9"/>
      <c r="DC24" s="9"/>
      <c r="DD24" s="9"/>
    </row>
    <row r="25" spans="1:108" ht="17.7" customHeight="1">
      <c r="A25" s="403" t="s">
        <v>254</v>
      </c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370" t="s">
        <v>255</v>
      </c>
      <c r="N25" s="370"/>
      <c r="O25" s="370"/>
      <c r="P25" s="370"/>
      <c r="Q25" s="370"/>
      <c r="R25" s="370"/>
      <c r="S25" s="370"/>
      <c r="T25" s="370"/>
      <c r="U25" s="370"/>
      <c r="V25" s="370"/>
      <c r="W25" s="382" t="s">
        <v>28</v>
      </c>
      <c r="X25" s="382"/>
      <c r="Y25" s="406"/>
      <c r="Z25" s="406"/>
      <c r="AA25" s="406"/>
      <c r="AB25" s="406"/>
      <c r="AC25" s="406"/>
      <c r="AD25" s="128"/>
      <c r="AE25" s="403"/>
      <c r="AF25" s="403"/>
      <c r="AG25" s="403"/>
      <c r="AH25" s="403"/>
      <c r="AI25" s="403"/>
      <c r="AJ25" s="403"/>
      <c r="AK25" s="406"/>
      <c r="AL25" s="406"/>
      <c r="AM25" s="406"/>
      <c r="AN25" s="406"/>
      <c r="AO25" s="406"/>
      <c r="AP25" s="128"/>
      <c r="AQ25" s="403"/>
      <c r="AR25" s="403"/>
      <c r="AS25" s="403"/>
      <c r="AT25" s="403"/>
      <c r="AU25" s="403"/>
      <c r="AV25" s="403"/>
      <c r="AW25" s="406"/>
      <c r="AX25" s="406"/>
      <c r="AY25" s="406"/>
      <c r="AZ25" s="406"/>
      <c r="BA25" s="406"/>
      <c r="BB25" s="128"/>
      <c r="BC25" s="403"/>
      <c r="BD25" s="403"/>
      <c r="BE25" s="403"/>
      <c r="BF25" s="403"/>
      <c r="BG25" s="403"/>
      <c r="BH25" s="403"/>
      <c r="BI25" s="32"/>
      <c r="BJ25" s="32"/>
      <c r="BK25" s="32"/>
      <c r="BL25" s="32"/>
      <c r="BM25" s="32"/>
      <c r="BN25" s="32"/>
      <c r="BO25" s="32"/>
      <c r="BP25" s="33"/>
      <c r="BQ25" s="33"/>
      <c r="BR25" s="32"/>
      <c r="BS25" s="32"/>
      <c r="BT25" s="32"/>
      <c r="BU25" s="78"/>
      <c r="BV25" s="78"/>
      <c r="BW25" s="78"/>
      <c r="BX25" s="78"/>
      <c r="BY25" s="78"/>
      <c r="BZ25" s="78"/>
      <c r="CA25" s="78"/>
      <c r="CB25" s="78"/>
      <c r="CC25" s="78"/>
      <c r="CD25" s="28"/>
      <c r="CE25" s="28"/>
      <c r="CF25" s="28"/>
      <c r="CH25" s="388"/>
      <c r="CI25" s="212"/>
      <c r="CL25" s="9"/>
      <c r="CM25" s="9"/>
      <c r="CN25" s="9"/>
      <c r="CR25" s="153"/>
      <c r="CS25" s="153"/>
      <c r="CT25" s="153"/>
      <c r="CU25" s="153"/>
      <c r="CV25" s="153"/>
      <c r="CW25" s="153"/>
      <c r="CY25" s="9"/>
      <c r="CZ25" s="9"/>
      <c r="DA25" s="9"/>
      <c r="DB25" s="9"/>
      <c r="DC25" s="9"/>
      <c r="DD25" s="9"/>
    </row>
    <row r="26" spans="1:108" ht="17.7" customHeight="1" thickBot="1">
      <c r="A26" s="381" t="s">
        <v>239</v>
      </c>
      <c r="B26" s="381"/>
      <c r="C26" s="381"/>
      <c r="D26" s="381"/>
      <c r="E26" s="381"/>
      <c r="F26" s="381"/>
      <c r="G26" s="381"/>
      <c r="H26" s="381"/>
      <c r="I26" s="381"/>
      <c r="J26" s="381"/>
      <c r="K26" s="381"/>
      <c r="L26" s="381"/>
      <c r="M26" s="370" t="s">
        <v>294</v>
      </c>
      <c r="N26" s="370"/>
      <c r="O26" s="370"/>
      <c r="P26" s="370"/>
      <c r="Q26" s="370"/>
      <c r="R26" s="370"/>
      <c r="S26" s="370"/>
      <c r="T26" s="370"/>
      <c r="U26" s="370"/>
      <c r="V26" s="370"/>
      <c r="W26" s="382" t="s">
        <v>28</v>
      </c>
      <c r="X26" s="382"/>
      <c r="Y26" s="404"/>
      <c r="Z26" s="404"/>
      <c r="AA26" s="404"/>
      <c r="AB26" s="404"/>
      <c r="AC26" s="404"/>
      <c r="AD26" s="128"/>
      <c r="AE26" s="403"/>
      <c r="AF26" s="403"/>
      <c r="AG26" s="403"/>
      <c r="AH26" s="403"/>
      <c r="AI26" s="403"/>
      <c r="AJ26" s="403"/>
      <c r="AK26" s="404"/>
      <c r="AL26" s="404"/>
      <c r="AM26" s="404"/>
      <c r="AN26" s="404"/>
      <c r="AO26" s="404"/>
      <c r="AP26" s="128"/>
      <c r="AQ26" s="405"/>
      <c r="AR26" s="405"/>
      <c r="AS26" s="405"/>
      <c r="AT26" s="405"/>
      <c r="AU26" s="405"/>
      <c r="AV26" s="405"/>
      <c r="AW26" s="404"/>
      <c r="AX26" s="404"/>
      <c r="AY26" s="404"/>
      <c r="AZ26" s="404"/>
      <c r="BA26" s="404"/>
      <c r="BB26" s="128"/>
      <c r="BC26" s="405"/>
      <c r="BD26" s="405"/>
      <c r="BE26" s="405"/>
      <c r="BF26" s="405"/>
      <c r="BG26" s="405"/>
      <c r="BH26" s="405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78"/>
      <c r="BV26" s="78"/>
      <c r="BW26" s="78"/>
      <c r="BX26" s="78"/>
      <c r="BY26" s="78"/>
      <c r="BZ26" s="78"/>
      <c r="CA26" s="78"/>
      <c r="CB26" s="78"/>
      <c r="CC26" s="78"/>
      <c r="CD26" s="28"/>
      <c r="CE26" s="28"/>
      <c r="CF26" s="28"/>
      <c r="CH26" s="389"/>
      <c r="CI26" s="213"/>
      <c r="CO26" s="9"/>
      <c r="CR26" s="153"/>
      <c r="CS26" s="153"/>
      <c r="CT26" s="153"/>
      <c r="CU26" s="153"/>
      <c r="CV26" s="153"/>
      <c r="CW26" s="153"/>
      <c r="CY26" s="9"/>
      <c r="CZ26" s="9"/>
      <c r="DA26" s="9"/>
      <c r="DB26" s="9"/>
      <c r="DC26" s="9"/>
      <c r="DD26" s="9"/>
    </row>
    <row r="27" spans="1:108" ht="17.7" customHeight="1">
      <c r="A27" s="381" t="s">
        <v>252</v>
      </c>
      <c r="B27" s="381"/>
      <c r="C27" s="381"/>
      <c r="D27" s="381"/>
      <c r="E27" s="381"/>
      <c r="F27" s="381"/>
      <c r="G27" s="381"/>
      <c r="H27" s="381"/>
      <c r="I27" s="381"/>
      <c r="J27" s="381"/>
      <c r="K27" s="381"/>
      <c r="L27" s="381"/>
      <c r="M27" s="370" t="s">
        <v>295</v>
      </c>
      <c r="N27" s="370"/>
      <c r="O27" s="370"/>
      <c r="P27" s="370"/>
      <c r="Q27" s="370"/>
      <c r="R27" s="370"/>
      <c r="S27" s="370"/>
      <c r="T27" s="370"/>
      <c r="U27" s="370"/>
      <c r="V27" s="370"/>
      <c r="W27" s="382" t="s">
        <v>28</v>
      </c>
      <c r="X27" s="382"/>
      <c r="Y27" s="399"/>
      <c r="Z27" s="399"/>
      <c r="AA27" s="399"/>
      <c r="AB27" s="399"/>
      <c r="AC27" s="399"/>
      <c r="AD27" s="128"/>
      <c r="AE27" s="378"/>
      <c r="AF27" s="378"/>
      <c r="AG27" s="378"/>
      <c r="AH27" s="378"/>
      <c r="AI27" s="378"/>
      <c r="AJ27" s="378"/>
      <c r="AK27" s="399"/>
      <c r="AL27" s="399"/>
      <c r="AM27" s="399"/>
      <c r="AN27" s="399"/>
      <c r="AO27" s="399"/>
      <c r="AP27" s="128"/>
      <c r="AQ27" s="378"/>
      <c r="AR27" s="378"/>
      <c r="AS27" s="378"/>
      <c r="AT27" s="378"/>
      <c r="AU27" s="378"/>
      <c r="AV27" s="378"/>
      <c r="AW27" s="399"/>
      <c r="AX27" s="399"/>
      <c r="AY27" s="399"/>
      <c r="AZ27" s="399"/>
      <c r="BA27" s="399"/>
      <c r="BB27" s="128"/>
      <c r="BC27" s="378"/>
      <c r="BD27" s="378"/>
      <c r="BE27" s="378"/>
      <c r="BF27" s="378"/>
      <c r="BG27" s="378"/>
      <c r="BH27" s="378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78"/>
      <c r="BV27" s="78"/>
      <c r="BW27" s="78"/>
      <c r="BX27" s="78"/>
      <c r="BY27" s="78"/>
      <c r="BZ27" s="78"/>
      <c r="CA27" s="78"/>
      <c r="CB27" s="78"/>
      <c r="CC27" s="78"/>
      <c r="CD27" s="28"/>
      <c r="CE27" s="28"/>
      <c r="CF27" s="28"/>
      <c r="CH27" s="407" t="s">
        <v>309</v>
      </c>
      <c r="CI27" s="209"/>
      <c r="CR27" s="153"/>
      <c r="CS27" s="153"/>
      <c r="CT27" s="153"/>
      <c r="CU27" s="153"/>
      <c r="CV27" s="153"/>
      <c r="CW27" s="153"/>
      <c r="CY27" s="9"/>
      <c r="CZ27" s="9"/>
      <c r="DA27" s="9"/>
      <c r="DB27" s="9"/>
      <c r="DC27" s="9"/>
      <c r="DD27" s="9"/>
    </row>
    <row r="28" spans="1:108" ht="17.7" customHeight="1">
      <c r="A28" s="369" t="s">
        <v>256</v>
      </c>
      <c r="B28" s="369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69"/>
      <c r="BI28" s="369"/>
      <c r="BJ28" s="369"/>
      <c r="BK28" s="369"/>
      <c r="BL28" s="369"/>
      <c r="BM28" s="369"/>
      <c r="BN28" s="369"/>
      <c r="BO28" s="369"/>
      <c r="BP28" s="369"/>
      <c r="BQ28" s="369"/>
      <c r="BR28" s="369"/>
      <c r="BS28" s="369"/>
      <c r="BT28" s="369"/>
      <c r="BU28" s="369"/>
      <c r="BV28" s="369"/>
      <c r="BW28" s="369"/>
      <c r="BX28" s="369"/>
      <c r="BY28" s="369"/>
      <c r="BZ28" s="369"/>
      <c r="CA28" s="369"/>
      <c r="CB28" s="369"/>
      <c r="CC28" s="369"/>
      <c r="CD28" s="28"/>
      <c r="CE28" s="28"/>
      <c r="CF28" s="28"/>
      <c r="CH28" s="392"/>
      <c r="CI28" s="202"/>
      <c r="CR28" s="153"/>
      <c r="CS28" s="153"/>
      <c r="CT28" s="153"/>
      <c r="CU28" s="153"/>
      <c r="CV28" s="153"/>
      <c r="CW28" s="153"/>
      <c r="CY28" s="9"/>
      <c r="CZ28" s="9"/>
      <c r="DA28" s="9"/>
      <c r="DB28" s="9"/>
      <c r="DC28" s="9"/>
      <c r="DD28" s="9"/>
    </row>
    <row r="29" spans="1:108" ht="17.7" customHeight="1">
      <c r="A29" s="381" t="s">
        <v>257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70" t="s">
        <v>255</v>
      </c>
      <c r="N29" s="370"/>
      <c r="O29" s="370"/>
      <c r="P29" s="370"/>
      <c r="Q29" s="370"/>
      <c r="R29" s="370"/>
      <c r="S29" s="370"/>
      <c r="T29" s="370"/>
      <c r="U29" s="370"/>
      <c r="V29" s="370"/>
      <c r="W29" s="382" t="s">
        <v>28</v>
      </c>
      <c r="X29" s="382"/>
      <c r="Y29" s="406"/>
      <c r="Z29" s="406"/>
      <c r="AA29" s="406"/>
      <c r="AB29" s="406"/>
      <c r="AC29" s="406"/>
      <c r="AD29" s="128"/>
      <c r="AE29" s="403"/>
      <c r="AF29" s="403"/>
      <c r="AG29" s="403"/>
      <c r="AH29" s="403"/>
      <c r="AI29" s="403"/>
      <c r="AJ29" s="403"/>
      <c r="AK29" s="406"/>
      <c r="AL29" s="406"/>
      <c r="AM29" s="406"/>
      <c r="AN29" s="406"/>
      <c r="AO29" s="406"/>
      <c r="AP29" s="128"/>
      <c r="AQ29" s="403"/>
      <c r="AR29" s="403"/>
      <c r="AS29" s="403"/>
      <c r="AT29" s="403"/>
      <c r="AU29" s="403"/>
      <c r="AV29" s="403"/>
      <c r="AW29" s="406"/>
      <c r="AX29" s="406"/>
      <c r="AY29" s="406"/>
      <c r="AZ29" s="406"/>
      <c r="BA29" s="406"/>
      <c r="BB29" s="128"/>
      <c r="BC29" s="403"/>
      <c r="BD29" s="403"/>
      <c r="BE29" s="403"/>
      <c r="BF29" s="403"/>
      <c r="BG29" s="403"/>
      <c r="BH29" s="403"/>
      <c r="BI29" s="32"/>
      <c r="BJ29" s="32"/>
      <c r="BK29" s="32"/>
      <c r="BL29" s="32"/>
      <c r="BM29" s="32"/>
      <c r="BN29" s="32"/>
      <c r="BO29" s="32"/>
      <c r="BP29" s="33"/>
      <c r="BQ29" s="33"/>
      <c r="BR29" s="32"/>
      <c r="BS29" s="32"/>
      <c r="BT29" s="32"/>
      <c r="BU29" s="78"/>
      <c r="BV29" s="78"/>
      <c r="BW29" s="78"/>
      <c r="BX29" s="78"/>
      <c r="BY29" s="78"/>
      <c r="BZ29" s="78"/>
      <c r="CA29" s="78"/>
      <c r="CB29" s="78"/>
      <c r="CC29" s="78"/>
      <c r="CD29" s="22"/>
      <c r="CE29" s="22"/>
      <c r="CF29" s="22"/>
      <c r="CH29" s="392"/>
      <c r="CI29" s="202"/>
      <c r="CR29" s="153"/>
      <c r="CS29" s="153"/>
      <c r="CT29" s="153"/>
      <c r="CU29" s="153"/>
      <c r="CV29" s="153"/>
      <c r="CW29" s="153"/>
      <c r="CY29" s="9"/>
      <c r="CZ29" s="9"/>
      <c r="DA29" s="9"/>
      <c r="DB29" s="9"/>
      <c r="DC29" s="9"/>
      <c r="DD29" s="9"/>
    </row>
    <row r="30" spans="1:108" ht="17.7" customHeight="1" thickBot="1">
      <c r="A30" s="381" t="s">
        <v>239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  <c r="M30" s="370" t="s">
        <v>290</v>
      </c>
      <c r="N30" s="370"/>
      <c r="O30" s="370"/>
      <c r="P30" s="370"/>
      <c r="Q30" s="370"/>
      <c r="R30" s="370"/>
      <c r="S30" s="370"/>
      <c r="T30" s="370"/>
      <c r="U30" s="370"/>
      <c r="V30" s="370"/>
      <c r="W30" s="382" t="s">
        <v>28</v>
      </c>
      <c r="X30" s="382"/>
      <c r="Y30" s="404"/>
      <c r="Z30" s="404"/>
      <c r="AA30" s="404"/>
      <c r="AB30" s="404"/>
      <c r="AC30" s="404"/>
      <c r="AD30" s="128"/>
      <c r="AE30" s="403"/>
      <c r="AF30" s="403"/>
      <c r="AG30" s="403"/>
      <c r="AH30" s="403"/>
      <c r="AI30" s="403"/>
      <c r="AJ30" s="403"/>
      <c r="AK30" s="404"/>
      <c r="AL30" s="404"/>
      <c r="AM30" s="404"/>
      <c r="AN30" s="404"/>
      <c r="AO30" s="404"/>
      <c r="AP30" s="128"/>
      <c r="AQ30" s="405"/>
      <c r="AR30" s="405"/>
      <c r="AS30" s="405"/>
      <c r="AT30" s="405"/>
      <c r="AU30" s="405"/>
      <c r="AV30" s="405"/>
      <c r="AW30" s="404"/>
      <c r="AX30" s="404"/>
      <c r="AY30" s="404"/>
      <c r="AZ30" s="404"/>
      <c r="BA30" s="404"/>
      <c r="BB30" s="128"/>
      <c r="BC30" s="405"/>
      <c r="BD30" s="405"/>
      <c r="BE30" s="405"/>
      <c r="BF30" s="405"/>
      <c r="BG30" s="405"/>
      <c r="BH30" s="405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78"/>
      <c r="BV30" s="78"/>
      <c r="BW30" s="78"/>
      <c r="BX30" s="78"/>
      <c r="BY30" s="78"/>
      <c r="BZ30" s="78"/>
      <c r="CA30" s="78"/>
      <c r="CB30" s="78"/>
      <c r="CC30" s="78"/>
      <c r="CD30" s="22"/>
      <c r="CE30" s="22"/>
      <c r="CF30" s="22"/>
      <c r="CH30" s="393"/>
      <c r="CI30" s="204"/>
      <c r="CR30" s="153"/>
      <c r="CS30" s="153"/>
      <c r="CT30" s="153"/>
      <c r="CU30" s="153"/>
      <c r="CV30" s="153"/>
      <c r="CW30" s="153"/>
      <c r="CY30" s="9"/>
      <c r="CZ30" s="9"/>
      <c r="DA30" s="9"/>
      <c r="DB30" s="9"/>
      <c r="DC30" s="9"/>
      <c r="DD30" s="9"/>
    </row>
    <row r="31" spans="1:108" ht="17.7" customHeight="1">
      <c r="A31" s="381" t="s">
        <v>252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70" t="s">
        <v>291</v>
      </c>
      <c r="N31" s="370"/>
      <c r="O31" s="370"/>
      <c r="P31" s="370"/>
      <c r="Q31" s="370"/>
      <c r="R31" s="370"/>
      <c r="S31" s="370"/>
      <c r="T31" s="370"/>
      <c r="U31" s="370"/>
      <c r="V31" s="370"/>
      <c r="W31" s="382" t="s">
        <v>28</v>
      </c>
      <c r="X31" s="382"/>
      <c r="Y31" s="399"/>
      <c r="Z31" s="399"/>
      <c r="AA31" s="399"/>
      <c r="AB31" s="399"/>
      <c r="AC31" s="399"/>
      <c r="AD31" s="128"/>
      <c r="AE31" s="378"/>
      <c r="AF31" s="378"/>
      <c r="AG31" s="378"/>
      <c r="AH31" s="378"/>
      <c r="AI31" s="378"/>
      <c r="AJ31" s="378"/>
      <c r="AK31" s="399"/>
      <c r="AL31" s="399"/>
      <c r="AM31" s="399"/>
      <c r="AN31" s="399"/>
      <c r="AO31" s="399"/>
      <c r="AP31" s="128"/>
      <c r="AQ31" s="378"/>
      <c r="AR31" s="378"/>
      <c r="AS31" s="378"/>
      <c r="AT31" s="378"/>
      <c r="AU31" s="378"/>
      <c r="AV31" s="378"/>
      <c r="AW31" s="399"/>
      <c r="AX31" s="399"/>
      <c r="AY31" s="399"/>
      <c r="AZ31" s="399"/>
      <c r="BA31" s="399"/>
      <c r="BB31" s="128"/>
      <c r="BC31" s="378"/>
      <c r="BD31" s="378"/>
      <c r="BE31" s="378"/>
      <c r="BF31" s="378"/>
      <c r="BG31" s="378"/>
      <c r="BH31" s="378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78"/>
      <c r="BV31" s="78"/>
      <c r="BW31" s="78"/>
      <c r="BX31" s="78"/>
      <c r="BY31" s="78"/>
      <c r="BZ31" s="78"/>
      <c r="CA31" s="78"/>
      <c r="CB31" s="78"/>
      <c r="CC31" s="78"/>
      <c r="CD31" s="22"/>
      <c r="CE31" s="22"/>
      <c r="CF31" s="22"/>
      <c r="CH31" s="408" t="s">
        <v>310</v>
      </c>
      <c r="CI31" s="201"/>
      <c r="CU31" s="153"/>
      <c r="CV31" s="153"/>
      <c r="CW31" s="153"/>
      <c r="CX31" s="153"/>
      <c r="DA31" s="9"/>
      <c r="DB31" s="9"/>
      <c r="DC31" s="9"/>
      <c r="DD31" s="9"/>
    </row>
    <row r="32" spans="1:108" ht="17.7" customHeight="1">
      <c r="A32" s="369" t="s">
        <v>80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BW32" s="369"/>
      <c r="BX32" s="369"/>
      <c r="BY32" s="369"/>
      <c r="BZ32" s="369"/>
      <c r="CA32" s="369"/>
      <c r="CB32" s="369"/>
      <c r="CC32" s="369"/>
      <c r="CD32" s="22"/>
      <c r="CE32" s="22"/>
      <c r="CF32" s="22"/>
      <c r="CH32" s="409"/>
      <c r="CI32" s="202"/>
      <c r="CU32" s="153"/>
      <c r="CV32" s="153"/>
      <c r="CW32" s="153"/>
      <c r="CX32" s="153"/>
      <c r="DA32" s="9"/>
      <c r="DB32" s="9"/>
      <c r="DC32" s="9"/>
      <c r="DD32" s="9"/>
    </row>
    <row r="33" spans="1:112" ht="17.7" customHeight="1">
      <c r="A33" s="381" t="s">
        <v>258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70" t="s">
        <v>259</v>
      </c>
      <c r="N33" s="370"/>
      <c r="O33" s="370"/>
      <c r="P33" s="370"/>
      <c r="Q33" s="370"/>
      <c r="R33" s="370"/>
      <c r="S33" s="370"/>
      <c r="T33" s="370"/>
      <c r="U33" s="370"/>
      <c r="V33" s="370"/>
      <c r="W33" s="382" t="s">
        <v>28</v>
      </c>
      <c r="X33" s="382"/>
      <c r="Y33" s="34"/>
      <c r="Z33" s="34"/>
      <c r="AA33" s="34"/>
      <c r="AB33" s="34"/>
      <c r="AC33" s="34"/>
      <c r="AD33" s="34"/>
      <c r="AE33" s="11"/>
      <c r="AF33" s="35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382"/>
      <c r="AR33" s="382"/>
      <c r="AS33" s="36"/>
      <c r="AT33" s="36"/>
      <c r="AU33" s="36"/>
      <c r="AV33" s="37"/>
      <c r="AW33" s="34"/>
      <c r="AX33" s="34"/>
      <c r="AY33" s="34"/>
      <c r="AZ33" s="34"/>
      <c r="BA33" s="34"/>
      <c r="BB33" s="34"/>
      <c r="BC33" s="11"/>
      <c r="BD33" s="35"/>
      <c r="BE33" s="36"/>
      <c r="BF33" s="36"/>
      <c r="BG33" s="36"/>
      <c r="BH33" s="37"/>
      <c r="BI33" s="34"/>
      <c r="BJ33" s="34"/>
      <c r="BK33" s="34"/>
      <c r="BL33" s="34"/>
      <c r="BM33" s="34"/>
      <c r="BN33" s="34"/>
      <c r="BO33" s="11"/>
      <c r="BP33" s="35"/>
      <c r="BQ33" s="36"/>
      <c r="BR33" s="36"/>
      <c r="BS33" s="36"/>
      <c r="BT33" s="37"/>
      <c r="BU33" s="78"/>
      <c r="BV33" s="78"/>
      <c r="BW33" s="78"/>
      <c r="BX33" s="78"/>
      <c r="BY33" s="78"/>
      <c r="BZ33" s="78"/>
      <c r="CA33" s="78"/>
      <c r="CB33" s="78"/>
      <c r="CC33" s="78"/>
      <c r="CD33" s="22"/>
      <c r="CE33" s="22"/>
      <c r="CF33" s="22"/>
      <c r="CH33" s="409"/>
      <c r="CI33" s="202"/>
      <c r="CU33" s="153"/>
      <c r="CV33" s="153"/>
      <c r="CW33" s="153"/>
      <c r="CX33" s="153"/>
      <c r="DA33" s="9"/>
      <c r="DB33" s="9"/>
      <c r="DC33" s="9"/>
      <c r="DD33" s="9"/>
    </row>
    <row r="34" spans="1:112" ht="17.7" customHeight="1" thickBot="1">
      <c r="A34" s="381" t="s">
        <v>252</v>
      </c>
      <c r="B34" s="381"/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70" t="s">
        <v>260</v>
      </c>
      <c r="N34" s="370"/>
      <c r="O34" s="370"/>
      <c r="P34" s="370"/>
      <c r="Q34" s="370"/>
      <c r="R34" s="370"/>
      <c r="S34" s="370"/>
      <c r="T34" s="370"/>
      <c r="U34" s="370"/>
      <c r="V34" s="370"/>
      <c r="W34" s="382" t="s">
        <v>28</v>
      </c>
      <c r="X34" s="382"/>
      <c r="Y34" s="11"/>
      <c r="Z34" s="38"/>
      <c r="AA34" s="126"/>
      <c r="AB34" s="126"/>
      <c r="AC34" s="126"/>
      <c r="AD34" s="126"/>
      <c r="AE34" s="11"/>
      <c r="AF34" s="38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382"/>
      <c r="AR34" s="382"/>
      <c r="AS34" s="39"/>
      <c r="AT34" s="39"/>
      <c r="AU34" s="39"/>
      <c r="AV34" s="40"/>
      <c r="AW34" s="11"/>
      <c r="AX34" s="38"/>
      <c r="AY34" s="126"/>
      <c r="AZ34" s="126"/>
      <c r="BA34" s="126"/>
      <c r="BB34" s="126"/>
      <c r="BC34" s="11"/>
      <c r="BD34" s="38"/>
      <c r="BE34" s="39"/>
      <c r="BF34" s="39"/>
      <c r="BG34" s="39"/>
      <c r="BH34" s="40"/>
      <c r="BI34" s="11"/>
      <c r="BJ34" s="38"/>
      <c r="BK34" s="126"/>
      <c r="BL34" s="126"/>
      <c r="BM34" s="126"/>
      <c r="BN34" s="126"/>
      <c r="BO34" s="11"/>
      <c r="BP34" s="38"/>
      <c r="BQ34" s="39"/>
      <c r="BR34" s="39"/>
      <c r="BS34" s="39"/>
      <c r="BT34" s="40"/>
      <c r="BU34" s="78"/>
      <c r="BV34" s="78"/>
      <c r="BW34" s="78"/>
      <c r="BX34" s="78"/>
      <c r="BY34" s="78"/>
      <c r="BZ34" s="78"/>
      <c r="CA34" s="78"/>
      <c r="CB34" s="78"/>
      <c r="CC34" s="78"/>
      <c r="CD34" s="22"/>
      <c r="CE34" s="22"/>
      <c r="CF34" s="22"/>
      <c r="CG34" s="22"/>
      <c r="CH34" s="410"/>
      <c r="CI34" s="204"/>
      <c r="CU34" s="153"/>
      <c r="CV34" s="153"/>
      <c r="CW34" s="153"/>
      <c r="CX34" s="153"/>
      <c r="DA34" s="9"/>
      <c r="DB34" s="9"/>
      <c r="DC34" s="9"/>
      <c r="DD34" s="9"/>
    </row>
    <row r="35" spans="1:112" ht="17.7" customHeight="1" thickBot="1">
      <c r="A35" s="369" t="s">
        <v>81</v>
      </c>
      <c r="B35" s="369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69"/>
      <c r="AD35" s="369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BW35" s="369"/>
      <c r="BX35" s="369"/>
      <c r="BY35" s="369"/>
      <c r="BZ35" s="369"/>
      <c r="CA35" s="369"/>
      <c r="CB35" s="369"/>
      <c r="CC35" s="369"/>
      <c r="CD35" s="22"/>
      <c r="CE35" s="22"/>
      <c r="CF35" s="22"/>
      <c r="CG35" s="22"/>
      <c r="CH35" s="412" t="s">
        <v>330</v>
      </c>
      <c r="CI35" s="413"/>
      <c r="CJ35" s="413"/>
      <c r="CK35" s="413"/>
      <c r="CL35" s="413"/>
      <c r="CM35" s="413"/>
      <c r="CN35" s="413"/>
      <c r="CO35" s="413"/>
      <c r="CP35" s="413"/>
      <c r="CQ35" s="414"/>
      <c r="CU35" s="153"/>
      <c r="CV35" s="153"/>
      <c r="CW35" s="153"/>
      <c r="CX35" s="153"/>
      <c r="DA35" s="9"/>
      <c r="DB35" s="9"/>
      <c r="DC35" s="9"/>
      <c r="DD35" s="9"/>
    </row>
    <row r="36" spans="1:112" ht="17.7" customHeight="1">
      <c r="A36" s="381" t="s">
        <v>258</v>
      </c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  <c r="M36" s="370" t="s">
        <v>261</v>
      </c>
      <c r="N36" s="370"/>
      <c r="O36" s="370"/>
      <c r="P36" s="370"/>
      <c r="Q36" s="370"/>
      <c r="R36" s="370"/>
      <c r="S36" s="370"/>
      <c r="T36" s="370"/>
      <c r="U36" s="370"/>
      <c r="V36" s="370"/>
      <c r="W36" s="382" t="s">
        <v>28</v>
      </c>
      <c r="X36" s="382"/>
      <c r="Y36" s="423">
        <v>60</v>
      </c>
      <c r="Z36" s="423"/>
      <c r="AA36" s="423"/>
      <c r="AB36" s="423"/>
      <c r="AC36" s="423"/>
      <c r="AD36" s="423"/>
      <c r="AE36" s="423"/>
      <c r="AF36" s="423"/>
      <c r="AG36" s="423"/>
      <c r="AH36" s="423"/>
      <c r="AI36" s="423"/>
      <c r="AJ36" s="423"/>
      <c r="AK36" s="37"/>
      <c r="AL36" s="34"/>
      <c r="AM36" s="34"/>
      <c r="AN36" s="34"/>
      <c r="AO36" s="34"/>
      <c r="AP36" s="34"/>
      <c r="AQ36" s="34"/>
      <c r="AR36" s="11"/>
      <c r="AS36" s="35"/>
      <c r="AT36" s="36"/>
      <c r="AU36" s="36"/>
      <c r="AV36" s="36"/>
      <c r="AW36" s="37"/>
      <c r="AX36" s="34"/>
      <c r="AY36" s="34"/>
      <c r="AZ36" s="34"/>
      <c r="BA36" s="34"/>
      <c r="BB36" s="34"/>
      <c r="BC36" s="34"/>
      <c r="BD36" s="11"/>
      <c r="BE36" s="35"/>
      <c r="BF36" s="36"/>
      <c r="BG36" s="36"/>
      <c r="BH36" s="36"/>
      <c r="BI36" s="37"/>
      <c r="BJ36" s="34"/>
      <c r="BK36" s="34"/>
      <c r="BL36" s="34"/>
      <c r="BM36" s="34"/>
      <c r="BN36" s="34"/>
      <c r="BO36" s="34"/>
      <c r="BP36" s="11"/>
      <c r="BQ36" s="35"/>
      <c r="BR36" s="36"/>
      <c r="BS36" s="36"/>
      <c r="BT36" s="36"/>
      <c r="BU36" s="78"/>
      <c r="BV36" s="78"/>
      <c r="BW36" s="78"/>
      <c r="BX36" s="78"/>
      <c r="BY36" s="78"/>
      <c r="BZ36" s="78"/>
      <c r="CA36" s="78"/>
      <c r="CB36" s="78"/>
      <c r="CC36" s="78"/>
      <c r="CD36" s="22"/>
      <c r="CE36" s="22"/>
      <c r="CF36" s="22"/>
      <c r="CG36" s="22"/>
      <c r="CH36" s="415"/>
      <c r="CI36" s="416"/>
      <c r="CJ36" s="416"/>
      <c r="CK36" s="416"/>
      <c r="CL36" s="417"/>
      <c r="CM36" s="417"/>
      <c r="CN36" s="417"/>
      <c r="CO36" s="418"/>
      <c r="CP36" s="416"/>
      <c r="CQ36" s="419"/>
      <c r="CU36" s="153"/>
      <c r="CV36" s="153"/>
      <c r="CW36" s="153"/>
      <c r="CX36" s="153"/>
      <c r="DA36" s="9"/>
      <c r="DB36" s="9"/>
      <c r="DC36" s="9"/>
      <c r="DD36" s="9"/>
    </row>
    <row r="37" spans="1:112" ht="17.7" customHeight="1">
      <c r="A37" s="381" t="s">
        <v>252</v>
      </c>
      <c r="B37" s="381"/>
      <c r="C37" s="381"/>
      <c r="D37" s="381"/>
      <c r="E37" s="381"/>
      <c r="F37" s="381"/>
      <c r="G37" s="381"/>
      <c r="H37" s="381"/>
      <c r="I37" s="381"/>
      <c r="J37" s="381"/>
      <c r="K37" s="381"/>
      <c r="L37" s="381"/>
      <c r="M37" s="370" t="s">
        <v>262</v>
      </c>
      <c r="N37" s="370"/>
      <c r="O37" s="370"/>
      <c r="P37" s="370"/>
      <c r="Q37" s="370"/>
      <c r="R37" s="370"/>
      <c r="S37" s="370"/>
      <c r="T37" s="370"/>
      <c r="U37" s="370"/>
      <c r="V37" s="370"/>
      <c r="W37" s="382" t="s">
        <v>28</v>
      </c>
      <c r="X37" s="382"/>
      <c r="Y37" s="386">
        <f>CK46</f>
        <v>60</v>
      </c>
      <c r="Z37" s="386"/>
      <c r="AA37" s="386"/>
      <c r="AB37" s="386"/>
      <c r="AC37" s="386"/>
      <c r="AD37" s="128" t="s">
        <v>44</v>
      </c>
      <c r="AE37" s="378">
        <f>(Y37-Y36)</f>
        <v>0</v>
      </c>
      <c r="AF37" s="378"/>
      <c r="AG37" s="378"/>
      <c r="AH37" s="378"/>
      <c r="AI37" s="378"/>
      <c r="AJ37" s="378"/>
      <c r="AK37" s="40"/>
      <c r="AL37" s="11"/>
      <c r="AM37" s="38"/>
      <c r="AN37" s="126"/>
      <c r="AO37" s="126"/>
      <c r="AP37" s="126"/>
      <c r="AQ37" s="126"/>
      <c r="AR37" s="11"/>
      <c r="AS37" s="38"/>
      <c r="AT37" s="39"/>
      <c r="AU37" s="39"/>
      <c r="AV37" s="39"/>
      <c r="AW37" s="40"/>
      <c r="AX37" s="11"/>
      <c r="AY37" s="38"/>
      <c r="AZ37" s="126"/>
      <c r="BA37" s="126"/>
      <c r="BB37" s="126"/>
      <c r="BC37" s="126"/>
      <c r="BD37" s="11"/>
      <c r="BE37" s="38"/>
      <c r="BF37" s="39"/>
      <c r="BG37" s="39"/>
      <c r="BH37" s="39"/>
      <c r="BI37" s="40"/>
      <c r="BJ37" s="11"/>
      <c r="BK37" s="38"/>
      <c r="BL37" s="126"/>
      <c r="BM37" s="126"/>
      <c r="BN37" s="126"/>
      <c r="BO37" s="126"/>
      <c r="BP37" s="11"/>
      <c r="BQ37" s="38"/>
      <c r="BR37" s="39"/>
      <c r="BS37" s="39"/>
      <c r="BT37" s="39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415"/>
      <c r="CI37" s="416"/>
      <c r="CJ37" s="416"/>
      <c r="CK37" s="416"/>
      <c r="CL37" s="417"/>
      <c r="CM37" s="417"/>
      <c r="CN37" s="417"/>
      <c r="CO37" s="418"/>
      <c r="CP37" s="416"/>
      <c r="CQ37" s="419"/>
      <c r="CR37" s="153"/>
      <c r="CS37" s="153"/>
      <c r="CY37" s="9"/>
      <c r="CZ37" s="9"/>
      <c r="DA37" s="9"/>
      <c r="DB37" s="9"/>
      <c r="DC37" s="9"/>
      <c r="DD37" s="9"/>
    </row>
    <row r="38" spans="1:112" ht="17.7" customHeight="1">
      <c r="A38" s="11" t="s">
        <v>263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78"/>
      <c r="BV38" s="78"/>
      <c r="BW38" s="78"/>
      <c r="BX38" s="78"/>
      <c r="BY38" s="78"/>
      <c r="BZ38" s="78"/>
      <c r="CA38" s="78"/>
      <c r="CB38" s="78"/>
      <c r="CC38" s="78"/>
      <c r="CD38" s="31"/>
      <c r="CE38" s="31"/>
      <c r="CF38" s="31"/>
      <c r="CG38" s="31"/>
      <c r="CH38" s="415"/>
      <c r="CI38" s="416"/>
      <c r="CJ38" s="416"/>
      <c r="CK38" s="416"/>
      <c r="CL38" s="417"/>
      <c r="CM38" s="417"/>
      <c r="CN38" s="417"/>
      <c r="CO38" s="418"/>
      <c r="CP38" s="416"/>
      <c r="CQ38" s="419"/>
      <c r="CR38" s="153"/>
      <c r="CS38" s="153"/>
      <c r="CY38" s="9"/>
      <c r="CZ38" s="9"/>
      <c r="DA38" s="9"/>
      <c r="DB38" s="9"/>
      <c r="DC38" s="9"/>
      <c r="DD38" s="9"/>
    </row>
    <row r="39" spans="1:112" ht="17.7" customHeight="1" thickBot="1">
      <c r="A39" s="403" t="s">
        <v>264</v>
      </c>
      <c r="B39" s="403"/>
      <c r="C39" s="403"/>
      <c r="D39" s="403"/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V39" s="403"/>
      <c r="W39" s="403"/>
      <c r="X39" s="403"/>
      <c r="Y39" s="403"/>
      <c r="Z39" s="403"/>
      <c r="AA39" s="403"/>
      <c r="AB39" s="403"/>
      <c r="AC39" s="403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3"/>
      <c r="CB39" s="403"/>
      <c r="CC39" s="403"/>
      <c r="CD39" s="31"/>
      <c r="CE39" s="31"/>
      <c r="CF39" s="31"/>
      <c r="CG39" s="31"/>
      <c r="CH39" s="420"/>
      <c r="CI39" s="421"/>
      <c r="CJ39" s="421"/>
      <c r="CK39" s="421"/>
      <c r="CL39" s="421"/>
      <c r="CM39" s="421"/>
      <c r="CN39" s="421"/>
      <c r="CO39" s="421"/>
      <c r="CP39" s="421"/>
      <c r="CQ39" s="422"/>
      <c r="CU39" s="153"/>
      <c r="CV39" s="153"/>
      <c r="CW39" s="153"/>
      <c r="CX39" s="153"/>
      <c r="DA39" s="9"/>
      <c r="DB39" s="9"/>
      <c r="DC39" s="9"/>
      <c r="DD39" s="9"/>
    </row>
    <row r="40" spans="1:112" ht="17.7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31"/>
      <c r="CE40" s="31"/>
      <c r="CF40" s="31"/>
      <c r="CG40" s="31"/>
      <c r="CH40" s="134"/>
      <c r="CI40" s="134"/>
      <c r="CJ40" s="134"/>
      <c r="CL40" s="9"/>
      <c r="CM40" s="9"/>
      <c r="CN40" s="9"/>
    </row>
    <row r="41" spans="1:112" ht="17.7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24"/>
      <c r="CE41" s="24"/>
      <c r="CF41" s="24"/>
      <c r="CG41" s="24"/>
      <c r="CH41" s="134"/>
      <c r="CI41" s="134"/>
      <c r="CJ41" s="134"/>
      <c r="CL41" s="9"/>
      <c r="CM41" s="9"/>
      <c r="CN41" s="9"/>
    </row>
    <row r="42" spans="1:112" ht="17.7" customHeight="1" thickBot="1">
      <c r="A42" s="424" t="s">
        <v>66</v>
      </c>
      <c r="B42" s="424"/>
      <c r="C42" s="424"/>
      <c r="D42" s="424"/>
      <c r="E42" s="424"/>
      <c r="F42" s="424"/>
      <c r="G42" s="424"/>
      <c r="H42" s="21" t="s">
        <v>67</v>
      </c>
      <c r="I42" s="425" t="str">
        <f>VLOOKUP(CL3,table_0[],MATCH("試驗日期",s0!$2:$2,0),FALSE)</f>
        <v>115.2.11</v>
      </c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425"/>
      <c r="AC42" s="426" t="s">
        <v>68</v>
      </c>
      <c r="AD42" s="426"/>
      <c r="AE42" s="426"/>
      <c r="AF42" s="426"/>
      <c r="AG42" s="426"/>
      <c r="AH42" s="426"/>
      <c r="AI42" s="426"/>
      <c r="AJ42" s="58" t="s">
        <v>67</v>
      </c>
      <c r="AK42" s="425" t="str">
        <f>VLOOKUP(CL3,table_0[],MATCH("環境溫度(℃)",s0!$2:$2,0),FALSE)&amp;"℃"</f>
        <v>21℃</v>
      </c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4" t="s">
        <v>69</v>
      </c>
      <c r="BC42" s="424"/>
      <c r="BD42" s="424"/>
      <c r="BE42" s="424"/>
      <c r="BF42" s="424"/>
      <c r="BG42" s="424"/>
      <c r="BH42" s="424"/>
      <c r="BI42" s="424"/>
      <c r="BJ42" s="58" t="s">
        <v>67</v>
      </c>
      <c r="BK42" s="425" t="str">
        <f>VLOOKUP(CL3,table_0[],MATCH("相對濕度(%)",s0!$2:$2,0),FALSE)&amp;"%"</f>
        <v>58%</v>
      </c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22"/>
      <c r="CE42" s="22"/>
      <c r="CF42" s="22"/>
      <c r="CG42" s="22"/>
      <c r="CH42" s="134"/>
      <c r="CI42" s="134"/>
      <c r="CJ42" s="134"/>
      <c r="CL42" s="9"/>
      <c r="CM42" s="9"/>
      <c r="CN42" s="9"/>
      <c r="CR42" s="22"/>
      <c r="CS42" s="22"/>
      <c r="CT42" s="22"/>
      <c r="CU42" s="22"/>
      <c r="CV42" s="22"/>
      <c r="CW42" s="22"/>
      <c r="CX42" s="22"/>
      <c r="CY42" s="157"/>
      <c r="CZ42" s="158"/>
      <c r="DA42" s="158"/>
      <c r="DB42" s="158"/>
      <c r="DC42" s="158"/>
      <c r="DD42" s="157"/>
      <c r="DE42" s="7"/>
      <c r="DF42" s="7"/>
      <c r="DG42" s="7"/>
      <c r="DH42" s="7"/>
    </row>
    <row r="43" spans="1:112" ht="17.7" customHeight="1" thickTop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31"/>
      <c r="CE43" s="31"/>
      <c r="CF43" s="31"/>
      <c r="CG43" s="31"/>
      <c r="CH43" s="134"/>
      <c r="CI43" s="134"/>
      <c r="CJ43" s="134"/>
      <c r="CL43" s="9"/>
      <c r="CM43" s="9"/>
      <c r="CN43" s="9"/>
    </row>
    <row r="44" spans="1:112" ht="17.7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22"/>
      <c r="CE44" s="22"/>
      <c r="CF44" s="22"/>
      <c r="CG44" s="22"/>
      <c r="CH44" s="134"/>
      <c r="CI44" s="134"/>
      <c r="CJ44" s="134"/>
      <c r="CL44" s="9"/>
      <c r="CM44" s="9"/>
      <c r="CN44" s="9"/>
    </row>
    <row r="45" spans="1:112" ht="17.7" customHeight="1" thickBo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2"/>
      <c r="BJ45" s="32"/>
      <c r="BK45" s="32"/>
      <c r="BL45" s="32"/>
      <c r="BM45" s="32"/>
      <c r="BN45" s="32"/>
      <c r="BO45" s="32"/>
      <c r="BP45" s="33"/>
      <c r="BQ45" s="33"/>
      <c r="BR45" s="32"/>
      <c r="BS45" s="32"/>
      <c r="BT45" s="32"/>
      <c r="BU45" s="32"/>
      <c r="BV45" s="32"/>
      <c r="BW45" s="41"/>
      <c r="BX45" s="41"/>
      <c r="BY45" s="33"/>
      <c r="BZ45" s="33"/>
      <c r="CA45" s="33"/>
      <c r="CB45" s="33"/>
      <c r="CC45" s="33"/>
      <c r="CD45" s="22"/>
      <c r="CE45" s="22"/>
      <c r="CF45" s="22"/>
      <c r="CG45" s="22"/>
      <c r="CH45" s="134"/>
      <c r="CI45" s="134"/>
      <c r="CJ45" s="134"/>
      <c r="CL45" s="9"/>
      <c r="CM45" s="9"/>
      <c r="CN45" s="9"/>
    </row>
    <row r="46" spans="1:112" ht="17.7" customHeight="1" thickBo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22"/>
      <c r="CE46" s="22"/>
      <c r="CF46" s="22"/>
      <c r="CG46" s="22"/>
      <c r="CH46" s="173" t="s">
        <v>97</v>
      </c>
      <c r="CI46" s="173"/>
      <c r="CJ46" s="200"/>
      <c r="CK46" s="44">
        <v>60</v>
      </c>
      <c r="CL46" s="9"/>
      <c r="CM46" s="155" t="s">
        <v>329</v>
      </c>
      <c r="CN46" s="153"/>
      <c r="CP46" s="153"/>
      <c r="CQ46" s="153"/>
    </row>
    <row r="47" spans="1:112" ht="17.7" customHeight="1" thickBo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22"/>
      <c r="CE47" s="22"/>
      <c r="CF47" s="22"/>
      <c r="CG47" s="22"/>
      <c r="CH47" s="134"/>
      <c r="CI47" s="134"/>
      <c r="CJ47" s="134"/>
      <c r="CL47" s="9"/>
      <c r="CM47" s="156">
        <f>Y36*0.02</f>
        <v>1.2</v>
      </c>
      <c r="CN47" s="153"/>
      <c r="CP47" s="153"/>
      <c r="CQ47" s="153"/>
    </row>
    <row r="48" spans="1:112" ht="17.7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22"/>
      <c r="CE48" s="22"/>
      <c r="CF48" s="22"/>
      <c r="CG48" s="22"/>
      <c r="CH48" s="22"/>
      <c r="CI48" s="23"/>
      <c r="CJ48" s="23"/>
      <c r="CK48" s="23"/>
    </row>
    <row r="49" spans="1:108" ht="17.7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22"/>
      <c r="CE49" s="22"/>
      <c r="CF49" s="22"/>
      <c r="CG49" s="22"/>
      <c r="CH49" s="22"/>
      <c r="CI49" s="23"/>
      <c r="CJ49" s="23"/>
      <c r="CK49" s="23"/>
    </row>
    <row r="50" spans="1:108" ht="17.7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22"/>
      <c r="CE50" s="22"/>
      <c r="CF50" s="22"/>
      <c r="CG50" s="22"/>
      <c r="CH50" s="22"/>
      <c r="CI50" s="23"/>
      <c r="CJ50" s="23"/>
      <c r="CK50" s="23"/>
    </row>
    <row r="51" spans="1:108" ht="17.7" customHeight="1">
      <c r="CJ51" s="134"/>
      <c r="CK51" s="134"/>
      <c r="CM51" s="9"/>
      <c r="CN51" s="9"/>
      <c r="CO51" s="9"/>
      <c r="CX51" s="153"/>
      <c r="DC51" s="9"/>
      <c r="DD51" s="9"/>
    </row>
    <row r="52" spans="1:108" ht="17.7" customHeight="1">
      <c r="CM52" s="9"/>
      <c r="CN52" s="9"/>
      <c r="CO52" s="9"/>
    </row>
    <row r="53" spans="1:108" ht="17.7" customHeight="1">
      <c r="CM53" s="9"/>
      <c r="CN53" s="9"/>
      <c r="CO53" s="9"/>
    </row>
    <row r="54" spans="1:108" ht="17.7" customHeight="1">
      <c r="CM54" s="9"/>
    </row>
    <row r="55" spans="1:108" ht="17.7" customHeight="1">
      <c r="CM55" s="9"/>
      <c r="CN55" s="9"/>
    </row>
    <row r="57" spans="1:108" ht="17.7" customHeight="1">
      <c r="CM57" s="9"/>
    </row>
    <row r="61" spans="1:108" ht="17.7" customHeight="1">
      <c r="CT61" s="187"/>
    </row>
    <row r="62" spans="1:108" ht="17.7" customHeight="1">
      <c r="CT62" s="187"/>
    </row>
    <row r="63" spans="1:108" ht="17.7" customHeight="1">
      <c r="CT63" s="187"/>
    </row>
    <row r="64" spans="1:108" ht="17.7" customHeight="1">
      <c r="CT64" s="187"/>
    </row>
    <row r="65" spans="98:98" ht="17.7" customHeight="1">
      <c r="CT65" s="187"/>
    </row>
    <row r="66" spans="98:98" ht="17.7" customHeight="1">
      <c r="CT66" s="187"/>
    </row>
    <row r="67" spans="98:98" ht="17.7" customHeight="1">
      <c r="CT67" s="187"/>
    </row>
  </sheetData>
  <mergeCells count="264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BC8:BH8"/>
    <mergeCell ref="BI8:BT8"/>
    <mergeCell ref="A5:CC5"/>
    <mergeCell ref="A6:L6"/>
    <mergeCell ref="M6:V6"/>
    <mergeCell ref="W6:X6"/>
    <mergeCell ref="Y6:AC6"/>
    <mergeCell ref="AE6:AJ6"/>
    <mergeCell ref="AK6:AO6"/>
    <mergeCell ref="AQ6:AV6"/>
    <mergeCell ref="AW6:BA6"/>
    <mergeCell ref="BC6:BH6"/>
    <mergeCell ref="BI6:BT6"/>
    <mergeCell ref="AE9:AJ9"/>
    <mergeCell ref="AK9:AO9"/>
    <mergeCell ref="AQ9:AV9"/>
    <mergeCell ref="AW9:BA9"/>
    <mergeCell ref="BC9:BH9"/>
    <mergeCell ref="CH6:CH8"/>
    <mergeCell ref="A7:L7"/>
    <mergeCell ref="M7:V7"/>
    <mergeCell ref="W7:X7"/>
    <mergeCell ref="Y7:AC7"/>
    <mergeCell ref="AE7:AJ7"/>
    <mergeCell ref="AK7:AO7"/>
    <mergeCell ref="AQ7:AV7"/>
    <mergeCell ref="AW7:BA7"/>
    <mergeCell ref="BC7:BH7"/>
    <mergeCell ref="BI7:BT7"/>
    <mergeCell ref="A8:L8"/>
    <mergeCell ref="M8:V8"/>
    <mergeCell ref="W8:X8"/>
    <mergeCell ref="Y8:AC8"/>
    <mergeCell ref="AE8:AJ8"/>
    <mergeCell ref="AK8:AO8"/>
    <mergeCell ref="AQ8:AV8"/>
    <mergeCell ref="AW8:BA8"/>
    <mergeCell ref="W12:X12"/>
    <mergeCell ref="Y12:AC12"/>
    <mergeCell ref="AE12:AJ12"/>
    <mergeCell ref="AK12:AO12"/>
    <mergeCell ref="AQ12:AV12"/>
    <mergeCell ref="AW12:BA12"/>
    <mergeCell ref="BC12:BH12"/>
    <mergeCell ref="BI9:BT9"/>
    <mergeCell ref="CH9:CH11"/>
    <mergeCell ref="A10:CC10"/>
    <mergeCell ref="A11:L11"/>
    <mergeCell ref="M11:V11"/>
    <mergeCell ref="W11:X11"/>
    <mergeCell ref="Y11:AC11"/>
    <mergeCell ref="AE11:AJ11"/>
    <mergeCell ref="AK11:AO11"/>
    <mergeCell ref="AQ11:AV11"/>
    <mergeCell ref="AW11:BA11"/>
    <mergeCell ref="BC11:BH11"/>
    <mergeCell ref="BI11:BT11"/>
    <mergeCell ref="A9:L9"/>
    <mergeCell ref="M9:V9"/>
    <mergeCell ref="W9:X9"/>
    <mergeCell ref="Y9:AC9"/>
    <mergeCell ref="BI12:BT12"/>
    <mergeCell ref="CH12:CH14"/>
    <mergeCell ref="A13:L13"/>
    <mergeCell ref="M13:V13"/>
    <mergeCell ref="W13:X13"/>
    <mergeCell ref="Y13:AC13"/>
    <mergeCell ref="AE13:AJ13"/>
    <mergeCell ref="AK13:AO13"/>
    <mergeCell ref="AQ13:AV13"/>
    <mergeCell ref="AW13:BA13"/>
    <mergeCell ref="BC13:BH13"/>
    <mergeCell ref="BI13:BT13"/>
    <mergeCell ref="A14:L14"/>
    <mergeCell ref="M14:V14"/>
    <mergeCell ref="W14:X14"/>
    <mergeCell ref="Y14:AC14"/>
    <mergeCell ref="AE14:AJ14"/>
    <mergeCell ref="AK14:AO14"/>
    <mergeCell ref="AQ14:AV14"/>
    <mergeCell ref="AW14:BA14"/>
    <mergeCell ref="BC14:BH14"/>
    <mergeCell ref="BI14:BT14"/>
    <mergeCell ref="A12:L12"/>
    <mergeCell ref="M12:V12"/>
    <mergeCell ref="CH15:CH17"/>
    <mergeCell ref="A16:CC16"/>
    <mergeCell ref="A17:L17"/>
    <mergeCell ref="M17:V17"/>
    <mergeCell ref="W17:X17"/>
    <mergeCell ref="Y17:AJ17"/>
    <mergeCell ref="AK17:AV17"/>
    <mergeCell ref="AW17:BH17"/>
    <mergeCell ref="BI17:BT17"/>
    <mergeCell ref="A15:L15"/>
    <mergeCell ref="M15:V15"/>
    <mergeCell ref="W15:X15"/>
    <mergeCell ref="Y15:AC15"/>
    <mergeCell ref="AE15:AJ15"/>
    <mergeCell ref="AK15:AO15"/>
    <mergeCell ref="AQ15:AV15"/>
    <mergeCell ref="AW15:BA15"/>
    <mergeCell ref="BC15:BH15"/>
    <mergeCell ref="A19:L19"/>
    <mergeCell ref="M19:V19"/>
    <mergeCell ref="W19:X19"/>
    <mergeCell ref="Y19:AC19"/>
    <mergeCell ref="AE19:AJ19"/>
    <mergeCell ref="A20:CC20"/>
    <mergeCell ref="A18:L18"/>
    <mergeCell ref="M18:V18"/>
    <mergeCell ref="W18:X18"/>
    <mergeCell ref="Y18:AC18"/>
    <mergeCell ref="AE18:AJ18"/>
    <mergeCell ref="AK18:AO18"/>
    <mergeCell ref="AQ18:AV18"/>
    <mergeCell ref="AW18:BA18"/>
    <mergeCell ref="BC18:BH18"/>
    <mergeCell ref="AK19:AO19"/>
    <mergeCell ref="AQ19:AV19"/>
    <mergeCell ref="AW19:BA19"/>
    <mergeCell ref="BC19:BH19"/>
    <mergeCell ref="BI19:BM19"/>
    <mergeCell ref="BO19:BT19"/>
    <mergeCell ref="BI18:BM18"/>
    <mergeCell ref="BO18:BT18"/>
    <mergeCell ref="CH18:CH20"/>
    <mergeCell ref="BC23:BH23"/>
    <mergeCell ref="BI23:BM23"/>
    <mergeCell ref="BO23:BT23"/>
    <mergeCell ref="A21:L21"/>
    <mergeCell ref="M21:V21"/>
    <mergeCell ref="W21:X21"/>
    <mergeCell ref="Y21:AJ21"/>
    <mergeCell ref="AK21:AV21"/>
    <mergeCell ref="AW21:BH21"/>
    <mergeCell ref="BI21:BT21"/>
    <mergeCell ref="A22:L22"/>
    <mergeCell ref="M22:V22"/>
    <mergeCell ref="W22:X22"/>
    <mergeCell ref="Y22:AC22"/>
    <mergeCell ref="AE22:AJ22"/>
    <mergeCell ref="AK22:AO22"/>
    <mergeCell ref="AQ22:AV22"/>
    <mergeCell ref="AW22:BA22"/>
    <mergeCell ref="BC22:BH22"/>
    <mergeCell ref="CH21:CH23"/>
    <mergeCell ref="AK25:AO25"/>
    <mergeCell ref="AQ25:AV25"/>
    <mergeCell ref="AW25:BA25"/>
    <mergeCell ref="BC25:BH25"/>
    <mergeCell ref="A26:L26"/>
    <mergeCell ref="M26:V26"/>
    <mergeCell ref="W26:X26"/>
    <mergeCell ref="Y26:AC26"/>
    <mergeCell ref="AE26:AJ26"/>
    <mergeCell ref="AK26:AO26"/>
    <mergeCell ref="AQ26:AV26"/>
    <mergeCell ref="AW26:BA26"/>
    <mergeCell ref="BC26:BH26"/>
    <mergeCell ref="BI22:BM22"/>
    <mergeCell ref="BO22:BT22"/>
    <mergeCell ref="A23:L23"/>
    <mergeCell ref="M23:V23"/>
    <mergeCell ref="W23:X23"/>
    <mergeCell ref="Y23:AC23"/>
    <mergeCell ref="AE23:AJ23"/>
    <mergeCell ref="AK23:AO23"/>
    <mergeCell ref="AQ23:AV23"/>
    <mergeCell ref="AW23:BA23"/>
    <mergeCell ref="AE27:AJ27"/>
    <mergeCell ref="AK27:AO27"/>
    <mergeCell ref="AQ27:AV27"/>
    <mergeCell ref="AW27:BA27"/>
    <mergeCell ref="BC27:BH27"/>
    <mergeCell ref="A24:CC24"/>
    <mergeCell ref="CH24:CH26"/>
    <mergeCell ref="A25:L25"/>
    <mergeCell ref="M25:V25"/>
    <mergeCell ref="W25:X25"/>
    <mergeCell ref="Y25:AC25"/>
    <mergeCell ref="AE25:AJ25"/>
    <mergeCell ref="CH27:CH30"/>
    <mergeCell ref="A28:CC28"/>
    <mergeCell ref="A29:L29"/>
    <mergeCell ref="M29:V29"/>
    <mergeCell ref="W29:X29"/>
    <mergeCell ref="Y29:AC29"/>
    <mergeCell ref="AE29:AJ29"/>
    <mergeCell ref="AK29:AO29"/>
    <mergeCell ref="AQ29:AV29"/>
    <mergeCell ref="AW29:BA29"/>
    <mergeCell ref="BC29:BH29"/>
    <mergeCell ref="A30:L30"/>
    <mergeCell ref="M30:V30"/>
    <mergeCell ref="W30:X30"/>
    <mergeCell ref="Y30:AC30"/>
    <mergeCell ref="AE30:AJ30"/>
    <mergeCell ref="AK30:AO30"/>
    <mergeCell ref="AQ30:AV30"/>
    <mergeCell ref="AW30:BA30"/>
    <mergeCell ref="BC30:BH30"/>
    <mergeCell ref="A27:L27"/>
    <mergeCell ref="M27:V27"/>
    <mergeCell ref="W27:X27"/>
    <mergeCell ref="Y27:AC27"/>
    <mergeCell ref="CH31:CH34"/>
    <mergeCell ref="A32:CC32"/>
    <mergeCell ref="A33:L33"/>
    <mergeCell ref="M33:V33"/>
    <mergeCell ref="W33:X33"/>
    <mergeCell ref="AG33:AP33"/>
    <mergeCell ref="AQ33:AR33"/>
    <mergeCell ref="A34:L34"/>
    <mergeCell ref="M34:V34"/>
    <mergeCell ref="W34:X34"/>
    <mergeCell ref="AG34:AP34"/>
    <mergeCell ref="AQ34:AR34"/>
    <mergeCell ref="A31:L31"/>
    <mergeCell ref="M31:V31"/>
    <mergeCell ref="W31:X31"/>
    <mergeCell ref="Y31:AC31"/>
    <mergeCell ref="AE31:AJ31"/>
    <mergeCell ref="AK31:AO31"/>
    <mergeCell ref="AQ31:AV31"/>
    <mergeCell ref="AW31:BA31"/>
    <mergeCell ref="BC31:BH31"/>
    <mergeCell ref="A35:CC35"/>
    <mergeCell ref="CH35:CQ39"/>
    <mergeCell ref="A36:L36"/>
    <mergeCell ref="M36:V36"/>
    <mergeCell ref="W36:X36"/>
    <mergeCell ref="Y36:AJ36"/>
    <mergeCell ref="A37:L37"/>
    <mergeCell ref="BK42:CC42"/>
    <mergeCell ref="M37:V37"/>
    <mergeCell ref="W37:X37"/>
    <mergeCell ref="Y37:AC37"/>
    <mergeCell ref="AE37:AJ37"/>
    <mergeCell ref="A39:CC39"/>
    <mergeCell ref="A42:G42"/>
    <mergeCell ref="I42:AB42"/>
    <mergeCell ref="AC42:AI42"/>
    <mergeCell ref="AK42:BA42"/>
    <mergeCell ref="BB42:BI42"/>
  </mergeCells>
  <phoneticPr fontId="1" type="noConversion"/>
  <conditionalFormatting sqref="AK7:AO9">
    <cfRule type="cellIs" dxfId="17" priority="18" operator="notBetween">
      <formula>$AQ$6*0.98</formula>
      <formula>$AQ$6*1.02</formula>
    </cfRule>
  </conditionalFormatting>
  <conditionalFormatting sqref="Y7:AC9">
    <cfRule type="cellIs" dxfId="16" priority="17" operator="notBetween">
      <formula>$AE$6-$AQ$6*0.02</formula>
      <formula>$AE$6+$AQ$6*0.02</formula>
    </cfRule>
  </conditionalFormatting>
  <conditionalFormatting sqref="AW7:BA9">
    <cfRule type="cellIs" dxfId="15" priority="16" operator="notBetween">
      <formula>$BC$6-$AQ$6*0.02</formula>
      <formula>$BC$6+$AQ$6*0.02</formula>
    </cfRule>
  </conditionalFormatting>
  <conditionalFormatting sqref="Y12:AC14">
    <cfRule type="cellIs" dxfId="14" priority="15" operator="notBetween">
      <formula>$AE$11*0.98</formula>
      <formula>$AE$11*1.02</formula>
    </cfRule>
  </conditionalFormatting>
  <conditionalFormatting sqref="AK12:AO14">
    <cfRule type="cellIs" dxfId="13" priority="14" operator="notBetween">
      <formula>$AQ$11-$AE$11*0.02</formula>
      <formula>$AQ$11+$AE$11*0.02</formula>
    </cfRule>
  </conditionalFormatting>
  <conditionalFormatting sqref="AW12:BA14">
    <cfRule type="cellIs" dxfId="12" priority="13" operator="notBetween">
      <formula>$BC$11-$AE$11*0.02</formula>
      <formula>$BC$11+$AE$11*0.02</formula>
    </cfRule>
  </conditionalFormatting>
  <conditionalFormatting sqref="Y19:AC19">
    <cfRule type="cellIs" dxfId="11" priority="12" operator="notBetween">
      <formula>AE18-$AE$18*0.02</formula>
      <formula>AE18+$AE$18*0.02</formula>
    </cfRule>
  </conditionalFormatting>
  <conditionalFormatting sqref="AK19:AO19">
    <cfRule type="cellIs" dxfId="10" priority="11" operator="notBetween">
      <formula>AQ18-$AE$18*0.02</formula>
      <formula>AQ18+$AE$18*0.02</formula>
    </cfRule>
  </conditionalFormatting>
  <conditionalFormatting sqref="AW19:BA19">
    <cfRule type="cellIs" dxfId="9" priority="10" operator="notBetween">
      <formula>BC18-$AE$18*0.02</formula>
      <formula>BC18+$AE$18*0.02</formula>
    </cfRule>
  </conditionalFormatting>
  <conditionalFormatting sqref="BI19:BM19">
    <cfRule type="cellIs" dxfId="8" priority="9" operator="notBetween">
      <formula>BO18-$AE$18*0.02</formula>
      <formula>BO18+$AE$18*0.02</formula>
    </cfRule>
  </conditionalFormatting>
  <conditionalFormatting sqref="Y23:AC23">
    <cfRule type="cellIs" dxfId="7" priority="8" operator="notBetween">
      <formula>AE22-$AE$22*0.02</formula>
      <formula>AE22+$AE$22*0.02</formula>
    </cfRule>
  </conditionalFormatting>
  <conditionalFormatting sqref="AK23:AO23">
    <cfRule type="cellIs" dxfId="6" priority="7" operator="notBetween">
      <formula>AQ22-$AE$22*0.02</formula>
      <formula>AQ22+$AE$22*0.02</formula>
    </cfRule>
  </conditionalFormatting>
  <conditionalFormatting sqref="AW23:BA23">
    <cfRule type="cellIs" dxfId="5" priority="6" operator="notBetween">
      <formula>BC22-$AE$22*0.02</formula>
      <formula>BC22+$AE$22*0.02</formula>
    </cfRule>
  </conditionalFormatting>
  <conditionalFormatting sqref="BI23:BM23">
    <cfRule type="cellIs" dxfId="4" priority="5" operator="notBetween">
      <formula>BO22-$AE$22*0.02</formula>
      <formula>BO22+$AE$22*0.02</formula>
    </cfRule>
  </conditionalFormatting>
  <conditionalFormatting sqref="Y37:AC37">
    <cfRule type="cellIs" dxfId="3" priority="4" operator="notBetween">
      <formula>$Y$36*0.98</formula>
      <formula>$Y$36*1.02</formula>
    </cfRule>
  </conditionalFormatting>
  <conditionalFormatting sqref="Y15:AC15">
    <cfRule type="cellIs" dxfId="2" priority="3" operator="notBetween">
      <formula>$AE$11*0.98</formula>
      <formula>$AE$11*1.02</formula>
    </cfRule>
  </conditionalFormatting>
  <conditionalFormatting sqref="AK15:AO15">
    <cfRule type="cellIs" dxfId="1" priority="2" operator="notBetween">
      <formula>$AQ$11-$AE$11*0.02</formula>
      <formula>$AQ$11+$AE$11*0.02</formula>
    </cfRule>
  </conditionalFormatting>
  <conditionalFormatting sqref="AW15:BA15">
    <cfRule type="cellIs" dxfId="0" priority="1" operator="notBetween">
      <formula>$BC$11-$AE$11*0.02</formula>
      <formula>$BC$11+$AE$11*0.02</formula>
    </cfRule>
  </conditionalFormatting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CBEB-09D0-44B3-8105-FBCC1E0D38AF}">
  <sheetPr codeName="工作表32">
    <tabColor rgb="FF00B050"/>
  </sheetPr>
  <dimension ref="A1:EL133"/>
  <sheetViews>
    <sheetView view="pageBreakPreview" topLeftCell="A13" zoomScale="70" zoomScaleNormal="100" zoomScaleSheetLayoutView="70" zoomScalePageLayoutView="85" workbookViewId="0">
      <selection activeCell="R44" sqref="R44:AG44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#2 MAIN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1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2000A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2000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4.4000000000000004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0.18</v>
      </c>
      <c r="K8" s="462"/>
      <c r="L8" s="462"/>
      <c r="M8" s="462"/>
      <c r="N8" s="462"/>
      <c r="O8" s="463"/>
      <c r="P8" s="464">
        <f t="shared" ref="P8:P14" ca="1" si="0">IF(ISNUMBER(D8),D8+RAND()/40*1.1,"")</f>
        <v>4.424946892315516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4.4000000000000004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0.18</v>
      </c>
      <c r="K9" s="462"/>
      <c r="L9" s="462"/>
      <c r="M9" s="462"/>
      <c r="N9" s="462"/>
      <c r="O9" s="463"/>
      <c r="P9" s="464">
        <f t="shared" ca="1" si="0"/>
        <v>4.4233161723752303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1.8052248636084369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4.4000000000000004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0.18</v>
      </c>
      <c r="K10" s="462"/>
      <c r="L10" s="462"/>
      <c r="M10" s="462"/>
      <c r="N10" s="462"/>
      <c r="O10" s="463"/>
      <c r="P10" s="464">
        <f t="shared" ca="1" si="0"/>
        <v>4.4109572295326416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1.1343475668946685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4.4000000000000004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0.18</v>
      </c>
      <c r="K11" s="462"/>
      <c r="L11" s="462"/>
      <c r="M11" s="462"/>
      <c r="N11" s="462"/>
      <c r="O11" s="463"/>
      <c r="P11" s="464">
        <f ca="1">IF(ISNUMBER(D10),D10+RAND()/40*1.1,"")</f>
        <v>4.4170634831507591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0.77034961277016734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1.8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0.28000000000000003</v>
      </c>
      <c r="K12" s="462"/>
      <c r="L12" s="462"/>
      <c r="M12" s="462"/>
      <c r="N12" s="462"/>
      <c r="O12" s="463"/>
      <c r="P12" s="464">
        <f ca="1">IF(ISNUMBER(D12),D12+RAND()/40*1.1,"")</f>
        <v>1.8069178922715152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2.8081275656131246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NI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1.8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0.28000000000000003</v>
      </c>
      <c r="K13" s="462"/>
      <c r="L13" s="462"/>
      <c r="M13" s="462"/>
      <c r="N13" s="462"/>
      <c r="O13" s="463"/>
      <c r="P13" s="464">
        <f t="shared" ca="1" si="0"/>
        <v>1.8271287480823586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1.764540659613929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1.8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0.28000000000000003</v>
      </c>
      <c r="K14" s="462"/>
      <c r="L14" s="462"/>
      <c r="M14" s="462"/>
      <c r="N14" s="462"/>
      <c r="O14" s="463"/>
      <c r="P14" s="464">
        <f t="shared" ca="1" si="0"/>
        <v>1.801464174618683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1.1983216198647049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 xml:space="preserve">2.過流電驛(50/51)特性試驗(GROUP2)使用曲線 ： 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/>
      </c>
      <c r="B18" s="460"/>
      <c r="C18" s="460"/>
      <c r="D18" s="461" t="str">
        <f>IFERROR(IF(VLOOKUP(CL3,table_2[],MATCH("51 電流標置",table_2[#Headers],0),FALSE)=0,"",VLOOKUP(CL3,table_2[],MATCH("51 電流標置",table_2[#Headers],0),FALSE)),"")</f>
        <v xml:space="preserve"> </v>
      </c>
      <c r="E18" s="462"/>
      <c r="F18" s="462"/>
      <c r="G18" s="462"/>
      <c r="H18" s="462"/>
      <c r="I18" s="505"/>
      <c r="J18" s="461" t="str">
        <f>IFERROR(IF(VLOOKUP(CL3,table_2[],MATCH("51 時間標置",table_2[#Headers],0),FALSE)=0,"",VLOOKUP(CL3,table_2[],MATCH("51 時間標置",table_2[#Headers],0),FALSE)),"")</f>
        <v xml:space="preserve"> </v>
      </c>
      <c r="K18" s="462"/>
      <c r="L18" s="462"/>
      <c r="M18" s="462"/>
      <c r="N18" s="462"/>
      <c r="O18" s="505"/>
      <c r="P18" s="464" t="str">
        <f t="shared" ref="P18:P24" ca="1" si="10">IF(ISNUMBER(D18),D18+RAND()/40*1.1,"")</f>
        <v/>
      </c>
      <c r="Q18" s="464"/>
      <c r="R18" s="464"/>
      <c r="S18" s="464"/>
      <c r="T18" s="464"/>
      <c r="U18" s="464"/>
      <c r="V18" s="465" t="str">
        <f>IF(ISNUMBER(D18),CO45,"")</f>
        <v/>
      </c>
      <c r="W18" s="466"/>
      <c r="X18" s="466"/>
      <c r="Y18" s="466"/>
      <c r="Z18" s="467"/>
      <c r="AA18" s="143" t="str">
        <f t="shared" ref="AA18:AA24" si="11">IF(ISNUMBER(D18),"/","")</f>
        <v/>
      </c>
      <c r="AB18" s="468" t="str">
        <f>IF(ISNUMBER(D18),((V18-CI18)/CI18*100),"")</f>
        <v/>
      </c>
      <c r="AC18" s="469"/>
      <c r="AD18" s="469"/>
      <c r="AE18" s="466" t="str">
        <f>IF(ISNUMBER(D18),CO46,"")</f>
        <v/>
      </c>
      <c r="AF18" s="466"/>
      <c r="AG18" s="466"/>
      <c r="AH18" s="466"/>
      <c r="AI18" s="467"/>
      <c r="AJ18" s="143" t="str">
        <f t="shared" ref="AJ18:AJ24" si="12">IF(ISNUMBER(D18),"/","")</f>
        <v/>
      </c>
      <c r="AK18" s="468" t="str">
        <f>IF(ISNUMBER(D18),((AE18-CI19)/CI19*100),"")</f>
        <v/>
      </c>
      <c r="AL18" s="469"/>
      <c r="AM18" s="469"/>
      <c r="AN18" s="467" t="str">
        <f>IF(ISNUMBER(D18),CO47,"")</f>
        <v/>
      </c>
      <c r="AO18" s="474"/>
      <c r="AP18" s="474"/>
      <c r="AQ18" s="474"/>
      <c r="AR18" s="474"/>
      <c r="AS18" s="143" t="str">
        <f t="shared" ref="AS18:AS24" si="13">IF(ISNUMBER(D18),"/","")</f>
        <v/>
      </c>
      <c r="AT18" s="468" t="str">
        <f>IF(ISNUMBER(D18),((AN18-CI20)/CI20*100),"")</f>
        <v/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/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 t="b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0</v>
      </c>
      <c r="CJ18" s="163" t="str">
        <f>IFERROR(IF(VLOOKUP(CL3,table_2[],MATCH("使用曲線",table_2[#Headers],0),FALSE)=0,"",VLOOKUP(CL3,table_2[],MATCH("使用曲線",table_2[#Headers],0),FALSE)),"")</f>
        <v xml:space="preserve"> 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/>
      </c>
      <c r="B19" s="460"/>
      <c r="C19" s="460"/>
      <c r="D19" s="461" t="str">
        <f>IFERROR(IF(VLOOKUP(CL3,table_2[],MATCH("51 電流標置",table_2[#Headers],0),FALSE)=0,"",VLOOKUP(CL3,table_2[],MATCH("51 電流標置",table_2[#Headers],0),FALSE)),"")</f>
        <v xml:space="preserve"> </v>
      </c>
      <c r="E19" s="462"/>
      <c r="F19" s="462"/>
      <c r="G19" s="462"/>
      <c r="H19" s="462"/>
      <c r="I19" s="505"/>
      <c r="J19" s="461" t="str">
        <f>IFERROR(IF(VLOOKUP(CL3,table_2[],MATCH("51 時間標置",table_2[#Headers],0),FALSE)=0,"",VLOOKUP(CL3,table_2[],MATCH("51 時間標置",table_2[#Headers],0),FALSE)),"")</f>
        <v xml:space="preserve"> </v>
      </c>
      <c r="K19" s="462"/>
      <c r="L19" s="462"/>
      <c r="M19" s="462"/>
      <c r="N19" s="462"/>
      <c r="O19" s="505"/>
      <c r="P19" s="464" t="str">
        <f t="shared" ca="1" si="10"/>
        <v/>
      </c>
      <c r="Q19" s="464"/>
      <c r="R19" s="464"/>
      <c r="S19" s="464"/>
      <c r="T19" s="464"/>
      <c r="U19" s="464"/>
      <c r="V19" s="465" t="str">
        <f>IF(ISNUMBER(D19),CO48,"")</f>
        <v/>
      </c>
      <c r="W19" s="466"/>
      <c r="X19" s="466"/>
      <c r="Y19" s="466"/>
      <c r="Z19" s="467"/>
      <c r="AA19" s="143" t="str">
        <f t="shared" si="11"/>
        <v/>
      </c>
      <c r="AB19" s="473" t="str">
        <f>IF(ISNUMBER(D19),((V19-CI18)/CI18*100),"")</f>
        <v/>
      </c>
      <c r="AC19" s="473"/>
      <c r="AD19" s="468"/>
      <c r="AE19" s="466" t="str">
        <f>IF(ISNUMBER(D19),CO49,"")</f>
        <v/>
      </c>
      <c r="AF19" s="466"/>
      <c r="AG19" s="466"/>
      <c r="AH19" s="466"/>
      <c r="AI19" s="467"/>
      <c r="AJ19" s="143" t="str">
        <f t="shared" si="12"/>
        <v/>
      </c>
      <c r="AK19" s="468" t="str">
        <f>IF(ISNUMBER(D19),((AE19-CI19)/CI19*100),"")</f>
        <v/>
      </c>
      <c r="AL19" s="469"/>
      <c r="AM19" s="469"/>
      <c r="AN19" s="467" t="str">
        <f>IF(ISNUMBER(D18),CO50,"")</f>
        <v/>
      </c>
      <c r="AO19" s="474"/>
      <c r="AP19" s="474"/>
      <c r="AQ19" s="474"/>
      <c r="AR19" s="474"/>
      <c r="AS19" s="143" t="str">
        <f t="shared" si="13"/>
        <v/>
      </c>
      <c r="AT19" s="468" t="str">
        <f>IF(ISNUMBER(D19),((AN19-CI20)/CI20*100),"")</f>
        <v/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/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 t="b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0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/>
      </c>
      <c r="B20" s="460"/>
      <c r="C20" s="460"/>
      <c r="D20" s="461" t="str">
        <f>IFERROR(IF(VLOOKUP(CL3,table_2[],MATCH("51 電流標置",table_2[#Headers],0),FALSE)=0,"",VLOOKUP(CL3,table_2[],MATCH("51 電流標置",table_2[#Headers],0),FALSE)),"")</f>
        <v xml:space="preserve"> </v>
      </c>
      <c r="E20" s="462"/>
      <c r="F20" s="462"/>
      <c r="G20" s="462"/>
      <c r="H20" s="462"/>
      <c r="I20" s="505"/>
      <c r="J20" s="461" t="str">
        <f>IFERROR(IF(VLOOKUP(CL3,table_2[],MATCH("51 時間標置",table_2[#Headers],0),FALSE)=0,"",VLOOKUP(CL3,table_2[],MATCH("51 時間標置",table_2[#Headers],0),FALSE)),"")</f>
        <v xml:space="preserve"> </v>
      </c>
      <c r="K20" s="462"/>
      <c r="L20" s="462"/>
      <c r="M20" s="462"/>
      <c r="N20" s="462"/>
      <c r="O20" s="505"/>
      <c r="P20" s="464" t="str">
        <f t="shared" ca="1" si="10"/>
        <v/>
      </c>
      <c r="Q20" s="464"/>
      <c r="R20" s="464"/>
      <c r="S20" s="464"/>
      <c r="T20" s="464"/>
      <c r="U20" s="464"/>
      <c r="V20" s="465" t="str">
        <f>IF(ISNUMBER(D20),CO51,"")</f>
        <v/>
      </c>
      <c r="W20" s="466"/>
      <c r="X20" s="466"/>
      <c r="Y20" s="466"/>
      <c r="Z20" s="467"/>
      <c r="AA20" s="143" t="str">
        <f t="shared" si="11"/>
        <v/>
      </c>
      <c r="AB20" s="473" t="str">
        <f>IF(ISNUMBER(D20),((V20-CI18)/CI18*100),"")</f>
        <v/>
      </c>
      <c r="AC20" s="473"/>
      <c r="AD20" s="468"/>
      <c r="AE20" s="466" t="str">
        <f>IF(ISNUMBER(D20),CO52,"")</f>
        <v/>
      </c>
      <c r="AF20" s="466"/>
      <c r="AG20" s="466"/>
      <c r="AH20" s="466"/>
      <c r="AI20" s="467"/>
      <c r="AJ20" s="143" t="str">
        <f t="shared" si="12"/>
        <v/>
      </c>
      <c r="AK20" s="468" t="str">
        <f>IF(ISNUMBER(D20),((AE20-CI19)/CI19*100),"")</f>
        <v/>
      </c>
      <c r="AL20" s="469"/>
      <c r="AM20" s="469"/>
      <c r="AN20" s="467" t="str">
        <f>IF(ISNUMBER(D20),CO53,"")</f>
        <v/>
      </c>
      <c r="AO20" s="474"/>
      <c r="AP20" s="474"/>
      <c r="AQ20" s="474"/>
      <c r="AR20" s="474"/>
      <c r="AS20" s="143" t="str">
        <f t="shared" si="13"/>
        <v/>
      </c>
      <c r="AT20" s="468" t="str">
        <f>IF(ISNUMBER(D20),((AN20-CI20)/CI20*100),"")</f>
        <v/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/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 t="b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0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/>
      </c>
      <c r="B21" s="460"/>
      <c r="C21" s="460"/>
      <c r="D21" s="461" t="str">
        <f>IFERROR(IF(VLOOKUP(CL3,table_2[],MATCH("51 電流標置",table_2[#Headers],0),FALSE)=0,"",VLOOKUP(CL3,table_2[],MATCH("51 電流標置",table_2[#Headers],0),FALSE)),"")</f>
        <v xml:space="preserve"> </v>
      </c>
      <c r="E21" s="462"/>
      <c r="F21" s="462"/>
      <c r="G21" s="462"/>
      <c r="H21" s="462"/>
      <c r="I21" s="463"/>
      <c r="J21" s="461" t="str">
        <f>IFERROR(IF(VLOOKUP(CL3,table_2[],MATCH("51 時間標置",table_2[#Headers],0),FALSE)=0,"",VLOOKUP(CL3,table_2[],MATCH("51 時間標置",table_2[#Headers],0),FALSE)),"")</f>
        <v xml:space="preserve"> </v>
      </c>
      <c r="K21" s="462"/>
      <c r="L21" s="462"/>
      <c r="M21" s="462"/>
      <c r="N21" s="462"/>
      <c r="O21" s="463"/>
      <c r="P21" s="464" t="str">
        <f ca="1">IF(ISNUMBER(D20),D20+RAND()/40*1.1,"")</f>
        <v/>
      </c>
      <c r="Q21" s="464"/>
      <c r="R21" s="464"/>
      <c r="S21" s="464"/>
      <c r="T21" s="464"/>
      <c r="U21" s="464"/>
      <c r="V21" s="465" t="str">
        <f>IF(ISNUMBER(D21),CO54,"")</f>
        <v/>
      </c>
      <c r="W21" s="466"/>
      <c r="X21" s="466"/>
      <c r="Y21" s="466"/>
      <c r="Z21" s="467"/>
      <c r="AA21" s="143" t="str">
        <f t="shared" si="11"/>
        <v/>
      </c>
      <c r="AB21" s="473" t="str">
        <f>IF(ISNUMBER(D21),((V21-CI18)/CI18*100),"")</f>
        <v/>
      </c>
      <c r="AC21" s="473"/>
      <c r="AD21" s="468"/>
      <c r="AE21" s="466" t="str">
        <f>IF(ISNUMBER(D21),CO55,"")</f>
        <v/>
      </c>
      <c r="AF21" s="466"/>
      <c r="AG21" s="466"/>
      <c r="AH21" s="466"/>
      <c r="AI21" s="467"/>
      <c r="AJ21" s="143" t="str">
        <f t="shared" si="12"/>
        <v/>
      </c>
      <c r="AK21" s="468" t="str">
        <f>IF(ISNUMBER(D21),((AE21-CI19)/CI19*100),"")</f>
        <v/>
      </c>
      <c r="AL21" s="469"/>
      <c r="AM21" s="469"/>
      <c r="AN21" s="467" t="str">
        <f>IF(ISNUMBER(D21),CO56,"")</f>
        <v/>
      </c>
      <c r="AO21" s="474"/>
      <c r="AP21" s="474"/>
      <c r="AQ21" s="474"/>
      <c r="AR21" s="474"/>
      <c r="AS21" s="143" t="str">
        <f t="shared" si="13"/>
        <v/>
      </c>
      <c r="AT21" s="468" t="str">
        <f>IF(ISNUMBER(D21),((AN21-CI20)/CI20*100),"")</f>
        <v/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/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 t="b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0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 xml:space="preserve"> 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/>
      </c>
      <c r="B22" s="460"/>
      <c r="C22" s="460"/>
      <c r="D22" s="461" t="str">
        <f>IFERROR(IF(VLOOKUP(CL3,table_2[],MATCH("51N 電流標置",table_2[#Headers],0),FALSE)=0,"",VLOOKUP(CL3,table_2[],MATCH("51N 電流標置",table_2[#Headers],0),FALSE)),"")</f>
        <v xml:space="preserve"> </v>
      </c>
      <c r="E22" s="462"/>
      <c r="F22" s="462"/>
      <c r="G22" s="462"/>
      <c r="H22" s="462"/>
      <c r="I22" s="505"/>
      <c r="J22" s="461" t="str">
        <f>IFERROR(IF(VLOOKUP(CL3,table_2[],MATCH("51N 時間標置",table_2[#Headers],0),FALSE)=0,"",VLOOKUP(CL3,table_2[],MATCH("51N 時間標置",table_2[#Headers],0),FALSE)),"")</f>
        <v xml:space="preserve"> </v>
      </c>
      <c r="K22" s="462"/>
      <c r="L22" s="462"/>
      <c r="M22" s="462"/>
      <c r="N22" s="462"/>
      <c r="O22" s="505"/>
      <c r="P22" s="464" t="str">
        <f t="shared" ca="1" si="10"/>
        <v/>
      </c>
      <c r="Q22" s="464"/>
      <c r="R22" s="464"/>
      <c r="S22" s="464"/>
      <c r="T22" s="464"/>
      <c r="U22" s="464"/>
      <c r="V22" s="465" t="str">
        <f>IF(ISNUMBER(D22),CO57,"")</f>
        <v/>
      </c>
      <c r="W22" s="466"/>
      <c r="X22" s="466"/>
      <c r="Y22" s="466"/>
      <c r="Z22" s="467"/>
      <c r="AA22" s="143" t="str">
        <f t="shared" si="11"/>
        <v/>
      </c>
      <c r="AB22" s="468" t="str">
        <f>IF(ISNUMBER(D22),((V22-CI21)/CI21*100),"")</f>
        <v/>
      </c>
      <c r="AC22" s="469"/>
      <c r="AD22" s="469"/>
      <c r="AE22" s="466" t="str">
        <f>IF(ISNUMBER(D22),CO58,"")</f>
        <v/>
      </c>
      <c r="AF22" s="466"/>
      <c r="AG22" s="466"/>
      <c r="AH22" s="466"/>
      <c r="AI22" s="467"/>
      <c r="AJ22" s="143" t="str">
        <f t="shared" si="12"/>
        <v/>
      </c>
      <c r="AK22" s="468" t="str">
        <f>IF(ISNUMBER(D22),((AE22-CI22)/CI22*100),"")</f>
        <v/>
      </c>
      <c r="AL22" s="469"/>
      <c r="AM22" s="469"/>
      <c r="AN22" s="467" t="str">
        <f>IF(ISNUMBER(D22),CO59,"")</f>
        <v/>
      </c>
      <c r="AO22" s="474"/>
      <c r="AP22" s="474"/>
      <c r="AQ22" s="474"/>
      <c r="AR22" s="474"/>
      <c r="AS22" s="143" t="str">
        <f t="shared" si="13"/>
        <v/>
      </c>
      <c r="AT22" s="468" t="str">
        <f>IF(ISNUMBER(D22),((AN22-CI23)/CI23*100),"")</f>
        <v/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/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 t="b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0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/>
      </c>
      <c r="B23" s="460"/>
      <c r="C23" s="460"/>
      <c r="D23" s="461" t="str">
        <f>IFERROR(IF(VLOOKUP(CL3,table_2[],MATCH("51N 電流標置",table_2[#Headers],0),FALSE)=0,"",VLOOKUP(CL3,table_2[],MATCH("51N 電流標置",table_2[#Headers],0),FALSE)),"")</f>
        <v xml:space="preserve"> </v>
      </c>
      <c r="E23" s="462"/>
      <c r="F23" s="462"/>
      <c r="G23" s="462"/>
      <c r="H23" s="462"/>
      <c r="I23" s="505"/>
      <c r="J23" s="461" t="str">
        <f>IFERROR(IF(VLOOKUP(CL3,table_2[],MATCH("51N 時間標置",table_2[#Headers],0),FALSE)=0,"",VLOOKUP(CL3,table_2[],MATCH("51N 時間標置",table_2[#Headers],0),FALSE)),"")</f>
        <v xml:space="preserve"> </v>
      </c>
      <c r="K23" s="462"/>
      <c r="L23" s="462"/>
      <c r="M23" s="462"/>
      <c r="N23" s="462"/>
      <c r="O23" s="505"/>
      <c r="P23" s="464" t="str">
        <f t="shared" ca="1" si="10"/>
        <v/>
      </c>
      <c r="Q23" s="464"/>
      <c r="R23" s="464"/>
      <c r="S23" s="464"/>
      <c r="T23" s="464"/>
      <c r="U23" s="464"/>
      <c r="V23" s="465" t="str">
        <f>IF(ISNUMBER(D23),CO60,"")</f>
        <v/>
      </c>
      <c r="W23" s="466"/>
      <c r="X23" s="466"/>
      <c r="Y23" s="466"/>
      <c r="Z23" s="467"/>
      <c r="AA23" s="143" t="str">
        <f t="shared" si="11"/>
        <v/>
      </c>
      <c r="AB23" s="473" t="str">
        <f>IF(ISNUMBER(D23),((V23-CI21)/CI21*100),"")</f>
        <v/>
      </c>
      <c r="AC23" s="473"/>
      <c r="AD23" s="468"/>
      <c r="AE23" s="466" t="str">
        <f>IF(ISNUMBER(D23),CO61,"")</f>
        <v/>
      </c>
      <c r="AF23" s="466"/>
      <c r="AG23" s="466"/>
      <c r="AH23" s="466"/>
      <c r="AI23" s="467"/>
      <c r="AJ23" s="143" t="str">
        <f t="shared" si="12"/>
        <v/>
      </c>
      <c r="AK23" s="468" t="str">
        <f>IF(ISNUMBER(D23),((AE23-CI22)/CI22*100),"")</f>
        <v/>
      </c>
      <c r="AL23" s="469"/>
      <c r="AM23" s="469"/>
      <c r="AN23" s="467" t="str">
        <f>IF(ISNUMBER(D23),CO62,"")</f>
        <v/>
      </c>
      <c r="AO23" s="474"/>
      <c r="AP23" s="474"/>
      <c r="AQ23" s="474"/>
      <c r="AR23" s="474"/>
      <c r="AS23" s="143" t="str">
        <f t="shared" si="13"/>
        <v/>
      </c>
      <c r="AT23" s="468" t="str">
        <f>IF(ISNUMBER(D23),((AN23-CI23)/CI23*100),"")</f>
        <v/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/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 t="b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0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/>
      </c>
      <c r="B24" s="460"/>
      <c r="C24" s="460"/>
      <c r="D24" s="511" t="str">
        <f>IFERROR(IF(VLOOKUP(CL3,table_2[],MATCH("51N 電流標置",table_2[#Headers],0),FALSE)=0,"",VLOOKUP(CL3,table_2[],MATCH("51N 電流標置",table_2[#Headers],0),FALSE)),"")</f>
        <v xml:space="preserve"> </v>
      </c>
      <c r="E24" s="512"/>
      <c r="F24" s="512"/>
      <c r="G24" s="512"/>
      <c r="H24" s="512"/>
      <c r="I24" s="513"/>
      <c r="J24" s="511" t="str">
        <f>IFERROR(IF(VLOOKUP(CL3,table_2[],MATCH("51N 時間標置",table_2[#Headers],0),FALSE)=0,"",VLOOKUP(CL3,table_2[],MATCH("51N 時間標置",table_2[#Headers],0),FALSE)),"")</f>
        <v xml:space="preserve"> </v>
      </c>
      <c r="K24" s="512"/>
      <c r="L24" s="512"/>
      <c r="M24" s="512"/>
      <c r="N24" s="512"/>
      <c r="O24" s="513"/>
      <c r="P24" s="464" t="str">
        <f t="shared" ca="1" si="10"/>
        <v/>
      </c>
      <c r="Q24" s="464"/>
      <c r="R24" s="464"/>
      <c r="S24" s="464"/>
      <c r="T24" s="464"/>
      <c r="U24" s="464"/>
      <c r="V24" s="465" t="str">
        <f>IF(ISNUMBER(D24),CO63,"")</f>
        <v/>
      </c>
      <c r="W24" s="466"/>
      <c r="X24" s="466"/>
      <c r="Y24" s="466"/>
      <c r="Z24" s="467"/>
      <c r="AA24" s="143" t="str">
        <f t="shared" si="11"/>
        <v/>
      </c>
      <c r="AB24" s="473" t="str">
        <f>IF(ISNUMBER(D24),((V24-CI21)/CI21*100),"")</f>
        <v/>
      </c>
      <c r="AC24" s="473"/>
      <c r="AD24" s="468"/>
      <c r="AE24" s="466" t="str">
        <f>IF(ISNUMBER(D24),CO64,"")</f>
        <v/>
      </c>
      <c r="AF24" s="466"/>
      <c r="AG24" s="466"/>
      <c r="AH24" s="466"/>
      <c r="AI24" s="467"/>
      <c r="AJ24" s="143" t="str">
        <f t="shared" si="12"/>
        <v/>
      </c>
      <c r="AK24" s="468" t="str">
        <f>IF(ISNUMBER(D24),((AE24-CI22)/CI22*100),"")</f>
        <v/>
      </c>
      <c r="AL24" s="469"/>
      <c r="AM24" s="469"/>
      <c r="AN24" s="495" t="str">
        <f>IF(ISNUMBER(D24),CO1065,"")</f>
        <v/>
      </c>
      <c r="AO24" s="496"/>
      <c r="AP24" s="496"/>
      <c r="AQ24" s="496"/>
      <c r="AR24" s="496"/>
      <c r="AS24" s="143" t="str">
        <f t="shared" si="13"/>
        <v/>
      </c>
      <c r="AT24" s="468" t="str">
        <f>IF(ISNUMBER(D24),((AN24-CI23)/CI23*100),"")</f>
        <v/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/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 xml:space="preserve"> </v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/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/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/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3A83-EA86-4726-9A7A-4469DE784BCD}">
  <sheetPr codeName="工作表33">
    <tabColor rgb="FF00B050"/>
  </sheetPr>
  <dimension ref="A1:EL133"/>
  <sheetViews>
    <sheetView view="pageBreakPreview" topLeftCell="A19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SSTR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2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50A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50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0.5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0.5</v>
      </c>
      <c r="K8" s="462"/>
      <c r="L8" s="462"/>
      <c r="M8" s="462"/>
      <c r="N8" s="462"/>
      <c r="O8" s="463"/>
      <c r="P8" s="464">
        <f t="shared" ref="P8:P14" ca="1" si="0">IF(ISNUMBER(D8),D8+RAND()/40*1.1,"")</f>
        <v>0.50868493620352628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0.5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0.5</v>
      </c>
      <c r="K9" s="462"/>
      <c r="L9" s="462"/>
      <c r="M9" s="462"/>
      <c r="N9" s="462"/>
      <c r="O9" s="463"/>
      <c r="P9" s="464">
        <f t="shared" ca="1" si="0"/>
        <v>0.51314898135776221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5.0145135100234359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0.5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0.5</v>
      </c>
      <c r="K10" s="462"/>
      <c r="L10" s="462"/>
      <c r="M10" s="462"/>
      <c r="N10" s="462"/>
      <c r="O10" s="463"/>
      <c r="P10" s="464">
        <f t="shared" ca="1" si="0"/>
        <v>0.52689086462620793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3.1509654635963016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0.5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0.5</v>
      </c>
      <c r="K11" s="462"/>
      <c r="L11" s="462"/>
      <c r="M11" s="462"/>
      <c r="N11" s="462"/>
      <c r="O11" s="463"/>
      <c r="P11" s="464">
        <f ca="1">IF(ISNUMBER(D10),D10+RAND()/40*1.1,"")</f>
        <v>0.50639312869258901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2.1398600354726871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1</v>
      </c>
      <c r="K12" s="462"/>
      <c r="L12" s="462"/>
      <c r="M12" s="462"/>
      <c r="N12" s="462"/>
      <c r="O12" s="463"/>
      <c r="P12" s="464">
        <f ca="1">IF(ISNUMBER(D12),D12+RAND()/40*1.1,"")</f>
        <v>1.0250244735978615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10.029027020046872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NI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1</v>
      </c>
      <c r="K13" s="462"/>
      <c r="L13" s="462"/>
      <c r="M13" s="462"/>
      <c r="N13" s="462"/>
      <c r="O13" s="463"/>
      <c r="P13" s="464">
        <f t="shared" ca="1" si="0"/>
        <v>1.0080412399608749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6.3019309271926032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1</v>
      </c>
      <c r="K14" s="462"/>
      <c r="L14" s="462"/>
      <c r="M14" s="462"/>
      <c r="N14" s="462"/>
      <c r="O14" s="463"/>
      <c r="P14" s="464">
        <f t="shared" ca="1" si="0"/>
        <v>1.0072756961130485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4.2797200709453742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 xml:space="preserve">2.過流電驛(50/51)特性試驗(GROUP2)使用曲線 ： 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/>
      </c>
      <c r="B18" s="460"/>
      <c r="C18" s="460"/>
      <c r="D18" s="461" t="str">
        <f>IFERROR(IF(VLOOKUP(CL3,table_2[],MATCH("51 電流標置",table_2[#Headers],0),FALSE)=0,"",VLOOKUP(CL3,table_2[],MATCH("51 電流標置",table_2[#Headers],0),FALSE)),"")</f>
        <v xml:space="preserve"> </v>
      </c>
      <c r="E18" s="462"/>
      <c r="F18" s="462"/>
      <c r="G18" s="462"/>
      <c r="H18" s="462"/>
      <c r="I18" s="505"/>
      <c r="J18" s="461" t="str">
        <f>IFERROR(IF(VLOOKUP(CL3,table_2[],MATCH("51 時間標置",table_2[#Headers],0),FALSE)=0,"",VLOOKUP(CL3,table_2[],MATCH("51 時間標置",table_2[#Headers],0),FALSE)),"")</f>
        <v xml:space="preserve"> </v>
      </c>
      <c r="K18" s="462"/>
      <c r="L18" s="462"/>
      <c r="M18" s="462"/>
      <c r="N18" s="462"/>
      <c r="O18" s="505"/>
      <c r="P18" s="464" t="str">
        <f t="shared" ref="P18:P24" ca="1" si="10">IF(ISNUMBER(D18),D18+RAND()/40*1.1,"")</f>
        <v/>
      </c>
      <c r="Q18" s="464"/>
      <c r="R18" s="464"/>
      <c r="S18" s="464"/>
      <c r="T18" s="464"/>
      <c r="U18" s="464"/>
      <c r="V18" s="465" t="str">
        <f>IF(ISNUMBER(D18),CO45,"")</f>
        <v/>
      </c>
      <c r="W18" s="466"/>
      <c r="X18" s="466"/>
      <c r="Y18" s="466"/>
      <c r="Z18" s="467"/>
      <c r="AA18" s="143" t="str">
        <f t="shared" ref="AA18:AA24" si="11">IF(ISNUMBER(D18),"/","")</f>
        <v/>
      </c>
      <c r="AB18" s="468" t="str">
        <f>IF(ISNUMBER(D18),((V18-CI18)/CI18*100),"")</f>
        <v/>
      </c>
      <c r="AC18" s="469"/>
      <c r="AD18" s="469"/>
      <c r="AE18" s="466" t="str">
        <f>IF(ISNUMBER(D18),CO46,"")</f>
        <v/>
      </c>
      <c r="AF18" s="466"/>
      <c r="AG18" s="466"/>
      <c r="AH18" s="466"/>
      <c r="AI18" s="467"/>
      <c r="AJ18" s="143" t="str">
        <f t="shared" ref="AJ18:AJ24" si="12">IF(ISNUMBER(D18),"/","")</f>
        <v/>
      </c>
      <c r="AK18" s="468" t="str">
        <f>IF(ISNUMBER(D18),((AE18-CI19)/CI19*100),"")</f>
        <v/>
      </c>
      <c r="AL18" s="469"/>
      <c r="AM18" s="469"/>
      <c r="AN18" s="467" t="str">
        <f>IF(ISNUMBER(D18),CO47,"")</f>
        <v/>
      </c>
      <c r="AO18" s="474"/>
      <c r="AP18" s="474"/>
      <c r="AQ18" s="474"/>
      <c r="AR18" s="474"/>
      <c r="AS18" s="143" t="str">
        <f t="shared" ref="AS18:AS24" si="13">IF(ISNUMBER(D18),"/","")</f>
        <v/>
      </c>
      <c r="AT18" s="468" t="str">
        <f>IF(ISNUMBER(D18),((AN18-CI20)/CI20*100),"")</f>
        <v/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/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 t="b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0</v>
      </c>
      <c r="CJ18" s="163" t="str">
        <f>IFERROR(IF(VLOOKUP(CL3,table_2[],MATCH("使用曲線",table_2[#Headers],0),FALSE)=0,"",VLOOKUP(CL3,table_2[],MATCH("使用曲線",table_2[#Headers],0),FALSE)),"")</f>
        <v xml:space="preserve"> 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/>
      </c>
      <c r="B19" s="460"/>
      <c r="C19" s="460"/>
      <c r="D19" s="461" t="str">
        <f>IFERROR(IF(VLOOKUP(CL3,table_2[],MATCH("51 電流標置",table_2[#Headers],0),FALSE)=0,"",VLOOKUP(CL3,table_2[],MATCH("51 電流標置",table_2[#Headers],0),FALSE)),"")</f>
        <v xml:space="preserve"> </v>
      </c>
      <c r="E19" s="462"/>
      <c r="F19" s="462"/>
      <c r="G19" s="462"/>
      <c r="H19" s="462"/>
      <c r="I19" s="505"/>
      <c r="J19" s="461" t="str">
        <f>IFERROR(IF(VLOOKUP(CL3,table_2[],MATCH("51 時間標置",table_2[#Headers],0),FALSE)=0,"",VLOOKUP(CL3,table_2[],MATCH("51 時間標置",table_2[#Headers],0),FALSE)),"")</f>
        <v xml:space="preserve"> </v>
      </c>
      <c r="K19" s="462"/>
      <c r="L19" s="462"/>
      <c r="M19" s="462"/>
      <c r="N19" s="462"/>
      <c r="O19" s="505"/>
      <c r="P19" s="464" t="str">
        <f t="shared" ca="1" si="10"/>
        <v/>
      </c>
      <c r="Q19" s="464"/>
      <c r="R19" s="464"/>
      <c r="S19" s="464"/>
      <c r="T19" s="464"/>
      <c r="U19" s="464"/>
      <c r="V19" s="465" t="str">
        <f>IF(ISNUMBER(D19),CO48,"")</f>
        <v/>
      </c>
      <c r="W19" s="466"/>
      <c r="X19" s="466"/>
      <c r="Y19" s="466"/>
      <c r="Z19" s="467"/>
      <c r="AA19" s="143" t="str">
        <f t="shared" si="11"/>
        <v/>
      </c>
      <c r="AB19" s="473" t="str">
        <f>IF(ISNUMBER(D19),((V19-CI18)/CI18*100),"")</f>
        <v/>
      </c>
      <c r="AC19" s="473"/>
      <c r="AD19" s="468"/>
      <c r="AE19" s="466" t="str">
        <f>IF(ISNUMBER(D19),CO49,"")</f>
        <v/>
      </c>
      <c r="AF19" s="466"/>
      <c r="AG19" s="466"/>
      <c r="AH19" s="466"/>
      <c r="AI19" s="467"/>
      <c r="AJ19" s="143" t="str">
        <f t="shared" si="12"/>
        <v/>
      </c>
      <c r="AK19" s="468" t="str">
        <f>IF(ISNUMBER(D19),((AE19-CI19)/CI19*100),"")</f>
        <v/>
      </c>
      <c r="AL19" s="469"/>
      <c r="AM19" s="469"/>
      <c r="AN19" s="467" t="str">
        <f>IF(ISNUMBER(D18),CO50,"")</f>
        <v/>
      </c>
      <c r="AO19" s="474"/>
      <c r="AP19" s="474"/>
      <c r="AQ19" s="474"/>
      <c r="AR19" s="474"/>
      <c r="AS19" s="143" t="str">
        <f t="shared" si="13"/>
        <v/>
      </c>
      <c r="AT19" s="468" t="str">
        <f>IF(ISNUMBER(D19),((AN19-CI20)/CI20*100),"")</f>
        <v/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/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 t="b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0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/>
      </c>
      <c r="B20" s="460"/>
      <c r="C20" s="460"/>
      <c r="D20" s="461" t="str">
        <f>IFERROR(IF(VLOOKUP(CL3,table_2[],MATCH("51 電流標置",table_2[#Headers],0),FALSE)=0,"",VLOOKUP(CL3,table_2[],MATCH("51 電流標置",table_2[#Headers],0),FALSE)),"")</f>
        <v xml:space="preserve"> </v>
      </c>
      <c r="E20" s="462"/>
      <c r="F20" s="462"/>
      <c r="G20" s="462"/>
      <c r="H20" s="462"/>
      <c r="I20" s="505"/>
      <c r="J20" s="461" t="str">
        <f>IFERROR(IF(VLOOKUP(CL3,table_2[],MATCH("51 時間標置",table_2[#Headers],0),FALSE)=0,"",VLOOKUP(CL3,table_2[],MATCH("51 時間標置",table_2[#Headers],0),FALSE)),"")</f>
        <v xml:space="preserve"> </v>
      </c>
      <c r="K20" s="462"/>
      <c r="L20" s="462"/>
      <c r="M20" s="462"/>
      <c r="N20" s="462"/>
      <c r="O20" s="505"/>
      <c r="P20" s="464" t="str">
        <f t="shared" ca="1" si="10"/>
        <v/>
      </c>
      <c r="Q20" s="464"/>
      <c r="R20" s="464"/>
      <c r="S20" s="464"/>
      <c r="T20" s="464"/>
      <c r="U20" s="464"/>
      <c r="V20" s="465" t="str">
        <f>IF(ISNUMBER(D20),CO51,"")</f>
        <v/>
      </c>
      <c r="W20" s="466"/>
      <c r="X20" s="466"/>
      <c r="Y20" s="466"/>
      <c r="Z20" s="467"/>
      <c r="AA20" s="143" t="str">
        <f t="shared" si="11"/>
        <v/>
      </c>
      <c r="AB20" s="473" t="str">
        <f>IF(ISNUMBER(D20),((V20-CI18)/CI18*100),"")</f>
        <v/>
      </c>
      <c r="AC20" s="473"/>
      <c r="AD20" s="468"/>
      <c r="AE20" s="466" t="str">
        <f>IF(ISNUMBER(D20),CO52,"")</f>
        <v/>
      </c>
      <c r="AF20" s="466"/>
      <c r="AG20" s="466"/>
      <c r="AH20" s="466"/>
      <c r="AI20" s="467"/>
      <c r="AJ20" s="143" t="str">
        <f t="shared" si="12"/>
        <v/>
      </c>
      <c r="AK20" s="468" t="str">
        <f>IF(ISNUMBER(D20),((AE20-CI19)/CI19*100),"")</f>
        <v/>
      </c>
      <c r="AL20" s="469"/>
      <c r="AM20" s="469"/>
      <c r="AN20" s="467" t="str">
        <f>IF(ISNUMBER(D20),CO53,"")</f>
        <v/>
      </c>
      <c r="AO20" s="474"/>
      <c r="AP20" s="474"/>
      <c r="AQ20" s="474"/>
      <c r="AR20" s="474"/>
      <c r="AS20" s="143" t="str">
        <f t="shared" si="13"/>
        <v/>
      </c>
      <c r="AT20" s="468" t="str">
        <f>IF(ISNUMBER(D20),((AN20-CI20)/CI20*100),"")</f>
        <v/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/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 t="b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0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/>
      </c>
      <c r="B21" s="460"/>
      <c r="C21" s="460"/>
      <c r="D21" s="461" t="str">
        <f>IFERROR(IF(VLOOKUP(CL3,table_2[],MATCH("51 電流標置",table_2[#Headers],0),FALSE)=0,"",VLOOKUP(CL3,table_2[],MATCH("51 電流標置",table_2[#Headers],0),FALSE)),"")</f>
        <v xml:space="preserve"> </v>
      </c>
      <c r="E21" s="462"/>
      <c r="F21" s="462"/>
      <c r="G21" s="462"/>
      <c r="H21" s="462"/>
      <c r="I21" s="463"/>
      <c r="J21" s="461" t="str">
        <f>IFERROR(IF(VLOOKUP(CL3,table_2[],MATCH("51 時間標置",table_2[#Headers],0),FALSE)=0,"",VLOOKUP(CL3,table_2[],MATCH("51 時間標置",table_2[#Headers],0),FALSE)),"")</f>
        <v xml:space="preserve"> </v>
      </c>
      <c r="K21" s="462"/>
      <c r="L21" s="462"/>
      <c r="M21" s="462"/>
      <c r="N21" s="462"/>
      <c r="O21" s="463"/>
      <c r="P21" s="464" t="str">
        <f ca="1">IF(ISNUMBER(D20),D20+RAND()/40*1.1,"")</f>
        <v/>
      </c>
      <c r="Q21" s="464"/>
      <c r="R21" s="464"/>
      <c r="S21" s="464"/>
      <c r="T21" s="464"/>
      <c r="U21" s="464"/>
      <c r="V21" s="465" t="str">
        <f>IF(ISNUMBER(D21),CO54,"")</f>
        <v/>
      </c>
      <c r="W21" s="466"/>
      <c r="X21" s="466"/>
      <c r="Y21" s="466"/>
      <c r="Z21" s="467"/>
      <c r="AA21" s="143" t="str">
        <f t="shared" si="11"/>
        <v/>
      </c>
      <c r="AB21" s="473" t="str">
        <f>IF(ISNUMBER(D21),((V21-CI18)/CI18*100),"")</f>
        <v/>
      </c>
      <c r="AC21" s="473"/>
      <c r="AD21" s="468"/>
      <c r="AE21" s="466" t="str">
        <f>IF(ISNUMBER(D21),CO55,"")</f>
        <v/>
      </c>
      <c r="AF21" s="466"/>
      <c r="AG21" s="466"/>
      <c r="AH21" s="466"/>
      <c r="AI21" s="467"/>
      <c r="AJ21" s="143" t="str">
        <f t="shared" si="12"/>
        <v/>
      </c>
      <c r="AK21" s="468" t="str">
        <f>IF(ISNUMBER(D21),((AE21-CI19)/CI19*100),"")</f>
        <v/>
      </c>
      <c r="AL21" s="469"/>
      <c r="AM21" s="469"/>
      <c r="AN21" s="467" t="str">
        <f>IF(ISNUMBER(D21),CO56,"")</f>
        <v/>
      </c>
      <c r="AO21" s="474"/>
      <c r="AP21" s="474"/>
      <c r="AQ21" s="474"/>
      <c r="AR21" s="474"/>
      <c r="AS21" s="143" t="str">
        <f t="shared" si="13"/>
        <v/>
      </c>
      <c r="AT21" s="468" t="str">
        <f>IF(ISNUMBER(D21),((AN21-CI20)/CI20*100),"")</f>
        <v/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/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 t="b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0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 xml:space="preserve"> 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/>
      </c>
      <c r="B22" s="460"/>
      <c r="C22" s="460"/>
      <c r="D22" s="461" t="str">
        <f>IFERROR(IF(VLOOKUP(CL3,table_2[],MATCH("51N 電流標置",table_2[#Headers],0),FALSE)=0,"",VLOOKUP(CL3,table_2[],MATCH("51N 電流標置",table_2[#Headers],0),FALSE)),"")</f>
        <v xml:space="preserve"> </v>
      </c>
      <c r="E22" s="462"/>
      <c r="F22" s="462"/>
      <c r="G22" s="462"/>
      <c r="H22" s="462"/>
      <c r="I22" s="505"/>
      <c r="J22" s="461" t="str">
        <f>IFERROR(IF(VLOOKUP(CL3,table_2[],MATCH("51N 時間標置",table_2[#Headers],0),FALSE)=0,"",VLOOKUP(CL3,table_2[],MATCH("51N 時間標置",table_2[#Headers],0),FALSE)),"")</f>
        <v xml:space="preserve"> </v>
      </c>
      <c r="K22" s="462"/>
      <c r="L22" s="462"/>
      <c r="M22" s="462"/>
      <c r="N22" s="462"/>
      <c r="O22" s="505"/>
      <c r="P22" s="464" t="str">
        <f t="shared" ca="1" si="10"/>
        <v/>
      </c>
      <c r="Q22" s="464"/>
      <c r="R22" s="464"/>
      <c r="S22" s="464"/>
      <c r="T22" s="464"/>
      <c r="U22" s="464"/>
      <c r="V22" s="465" t="str">
        <f>IF(ISNUMBER(D22),CO57,"")</f>
        <v/>
      </c>
      <c r="W22" s="466"/>
      <c r="X22" s="466"/>
      <c r="Y22" s="466"/>
      <c r="Z22" s="467"/>
      <c r="AA22" s="143" t="str">
        <f t="shared" si="11"/>
        <v/>
      </c>
      <c r="AB22" s="468" t="str">
        <f>IF(ISNUMBER(D22),((V22-CI21)/CI21*100),"")</f>
        <v/>
      </c>
      <c r="AC22" s="469"/>
      <c r="AD22" s="469"/>
      <c r="AE22" s="466" t="str">
        <f>IF(ISNUMBER(D22),CO58,"")</f>
        <v/>
      </c>
      <c r="AF22" s="466"/>
      <c r="AG22" s="466"/>
      <c r="AH22" s="466"/>
      <c r="AI22" s="467"/>
      <c r="AJ22" s="143" t="str">
        <f t="shared" si="12"/>
        <v/>
      </c>
      <c r="AK22" s="468" t="str">
        <f>IF(ISNUMBER(D22),((AE22-CI22)/CI22*100),"")</f>
        <v/>
      </c>
      <c r="AL22" s="469"/>
      <c r="AM22" s="469"/>
      <c r="AN22" s="467" t="str">
        <f>IF(ISNUMBER(D22),CO59,"")</f>
        <v/>
      </c>
      <c r="AO22" s="474"/>
      <c r="AP22" s="474"/>
      <c r="AQ22" s="474"/>
      <c r="AR22" s="474"/>
      <c r="AS22" s="143" t="str">
        <f t="shared" si="13"/>
        <v/>
      </c>
      <c r="AT22" s="468" t="str">
        <f>IF(ISNUMBER(D22),((AN22-CI23)/CI23*100),"")</f>
        <v/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/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 t="b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0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/>
      </c>
      <c r="B23" s="460"/>
      <c r="C23" s="460"/>
      <c r="D23" s="461" t="str">
        <f>IFERROR(IF(VLOOKUP(CL3,table_2[],MATCH("51N 電流標置",table_2[#Headers],0),FALSE)=0,"",VLOOKUP(CL3,table_2[],MATCH("51N 電流標置",table_2[#Headers],0),FALSE)),"")</f>
        <v xml:space="preserve"> </v>
      </c>
      <c r="E23" s="462"/>
      <c r="F23" s="462"/>
      <c r="G23" s="462"/>
      <c r="H23" s="462"/>
      <c r="I23" s="505"/>
      <c r="J23" s="461" t="str">
        <f>IFERROR(IF(VLOOKUP(CL3,table_2[],MATCH("51N 時間標置",table_2[#Headers],0),FALSE)=0,"",VLOOKUP(CL3,table_2[],MATCH("51N 時間標置",table_2[#Headers],0),FALSE)),"")</f>
        <v xml:space="preserve"> </v>
      </c>
      <c r="K23" s="462"/>
      <c r="L23" s="462"/>
      <c r="M23" s="462"/>
      <c r="N23" s="462"/>
      <c r="O23" s="505"/>
      <c r="P23" s="464" t="str">
        <f t="shared" ca="1" si="10"/>
        <v/>
      </c>
      <c r="Q23" s="464"/>
      <c r="R23" s="464"/>
      <c r="S23" s="464"/>
      <c r="T23" s="464"/>
      <c r="U23" s="464"/>
      <c r="V23" s="465" t="str">
        <f>IF(ISNUMBER(D23),CO60,"")</f>
        <v/>
      </c>
      <c r="W23" s="466"/>
      <c r="X23" s="466"/>
      <c r="Y23" s="466"/>
      <c r="Z23" s="467"/>
      <c r="AA23" s="143" t="str">
        <f t="shared" si="11"/>
        <v/>
      </c>
      <c r="AB23" s="473" t="str">
        <f>IF(ISNUMBER(D23),((V23-CI21)/CI21*100),"")</f>
        <v/>
      </c>
      <c r="AC23" s="473"/>
      <c r="AD23" s="468"/>
      <c r="AE23" s="466" t="str">
        <f>IF(ISNUMBER(D23),CO61,"")</f>
        <v/>
      </c>
      <c r="AF23" s="466"/>
      <c r="AG23" s="466"/>
      <c r="AH23" s="466"/>
      <c r="AI23" s="467"/>
      <c r="AJ23" s="143" t="str">
        <f t="shared" si="12"/>
        <v/>
      </c>
      <c r="AK23" s="468" t="str">
        <f>IF(ISNUMBER(D23),((AE23-CI22)/CI22*100),"")</f>
        <v/>
      </c>
      <c r="AL23" s="469"/>
      <c r="AM23" s="469"/>
      <c r="AN23" s="467" t="str">
        <f>IF(ISNUMBER(D23),CO62,"")</f>
        <v/>
      </c>
      <c r="AO23" s="474"/>
      <c r="AP23" s="474"/>
      <c r="AQ23" s="474"/>
      <c r="AR23" s="474"/>
      <c r="AS23" s="143" t="str">
        <f t="shared" si="13"/>
        <v/>
      </c>
      <c r="AT23" s="468" t="str">
        <f>IF(ISNUMBER(D23),((AN23-CI23)/CI23*100),"")</f>
        <v/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/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 t="b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0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/>
      </c>
      <c r="B24" s="460"/>
      <c r="C24" s="460"/>
      <c r="D24" s="511" t="str">
        <f>IFERROR(IF(VLOOKUP(CL3,table_2[],MATCH("51N 電流標置",table_2[#Headers],0),FALSE)=0,"",VLOOKUP(CL3,table_2[],MATCH("51N 電流標置",table_2[#Headers],0),FALSE)),"")</f>
        <v xml:space="preserve"> </v>
      </c>
      <c r="E24" s="512"/>
      <c r="F24" s="512"/>
      <c r="G24" s="512"/>
      <c r="H24" s="512"/>
      <c r="I24" s="513"/>
      <c r="J24" s="511" t="str">
        <f>IFERROR(IF(VLOOKUP(CL3,table_2[],MATCH("51N 時間標置",table_2[#Headers],0),FALSE)=0,"",VLOOKUP(CL3,table_2[],MATCH("51N 時間標置",table_2[#Headers],0),FALSE)),"")</f>
        <v xml:space="preserve"> </v>
      </c>
      <c r="K24" s="512"/>
      <c r="L24" s="512"/>
      <c r="M24" s="512"/>
      <c r="N24" s="512"/>
      <c r="O24" s="513"/>
      <c r="P24" s="464" t="str">
        <f t="shared" ca="1" si="10"/>
        <v/>
      </c>
      <c r="Q24" s="464"/>
      <c r="R24" s="464"/>
      <c r="S24" s="464"/>
      <c r="T24" s="464"/>
      <c r="U24" s="464"/>
      <c r="V24" s="465" t="str">
        <f>IF(ISNUMBER(D24),CO63,"")</f>
        <v/>
      </c>
      <c r="W24" s="466"/>
      <c r="X24" s="466"/>
      <c r="Y24" s="466"/>
      <c r="Z24" s="467"/>
      <c r="AA24" s="143" t="str">
        <f t="shared" si="11"/>
        <v/>
      </c>
      <c r="AB24" s="473" t="str">
        <f>IF(ISNUMBER(D24),((V24-CI21)/CI21*100),"")</f>
        <v/>
      </c>
      <c r="AC24" s="473"/>
      <c r="AD24" s="468"/>
      <c r="AE24" s="466" t="str">
        <f>IF(ISNUMBER(D24),CO64,"")</f>
        <v/>
      </c>
      <c r="AF24" s="466"/>
      <c r="AG24" s="466"/>
      <c r="AH24" s="466"/>
      <c r="AI24" s="467"/>
      <c r="AJ24" s="143" t="str">
        <f t="shared" si="12"/>
        <v/>
      </c>
      <c r="AK24" s="468" t="str">
        <f>IF(ISNUMBER(D24),((AE24-CI22)/CI22*100),"")</f>
        <v/>
      </c>
      <c r="AL24" s="469"/>
      <c r="AM24" s="469"/>
      <c r="AN24" s="495" t="str">
        <f>IF(ISNUMBER(D24),CO1065,"")</f>
        <v/>
      </c>
      <c r="AO24" s="496"/>
      <c r="AP24" s="496"/>
      <c r="AQ24" s="496"/>
      <c r="AR24" s="496"/>
      <c r="AS24" s="143" t="str">
        <f t="shared" si="13"/>
        <v/>
      </c>
      <c r="AT24" s="468" t="str">
        <f>IF(ISNUMBER(D24),((AN24-CI23)/CI23*100),"")</f>
        <v/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/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 xml:space="preserve"> </v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 xml:space="preserve"> </v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 xml:space="preserve"> </v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 xml:space="preserve"> </v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DF452-7296-4C51-8C38-BFF6C7C2FB35}">
  <sheetPr codeName="工作表34">
    <tabColor rgb="FF00B050"/>
  </sheetPr>
  <dimension ref="A1:EL133"/>
  <sheetViews>
    <sheetView view="pageBreakPreview" topLeftCell="A13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SC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3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400A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400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1</v>
      </c>
      <c r="K8" s="462"/>
      <c r="L8" s="462"/>
      <c r="M8" s="462"/>
      <c r="N8" s="462"/>
      <c r="O8" s="463"/>
      <c r="P8" s="464">
        <f t="shared" ref="P8:P14" ca="1" si="0">IF(ISNUMBER(D8),D8+RAND()/40*1.1,"")</f>
        <v>5.0029708166061893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1</v>
      </c>
      <c r="K9" s="462"/>
      <c r="L9" s="462"/>
      <c r="M9" s="462"/>
      <c r="N9" s="462"/>
      <c r="O9" s="463"/>
      <c r="P9" s="464">
        <f t="shared" ca="1" si="0"/>
        <v>5.0139165386165017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10.029027020046872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1</v>
      </c>
      <c r="K10" s="462"/>
      <c r="L10" s="462"/>
      <c r="M10" s="462"/>
      <c r="N10" s="462"/>
      <c r="O10" s="463"/>
      <c r="P10" s="464">
        <f t="shared" ca="1" si="0"/>
        <v>5.0221279618051069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6.3019309271926032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1</v>
      </c>
      <c r="K11" s="462"/>
      <c r="L11" s="462"/>
      <c r="M11" s="462"/>
      <c r="N11" s="462"/>
      <c r="O11" s="463"/>
      <c r="P11" s="464">
        <f ca="1">IF(ISNUMBER(D10),D10+RAND()/40*1.1,"")</f>
        <v>5.0268491841486957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4.2797200709453742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0.5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1</v>
      </c>
      <c r="K12" s="462"/>
      <c r="L12" s="462"/>
      <c r="M12" s="462"/>
      <c r="N12" s="462"/>
      <c r="O12" s="463"/>
      <c r="P12" s="464">
        <f ca="1">IF(ISNUMBER(D12),D12+RAND()/40*1.1,"")</f>
        <v>0.5052587629070957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10.029027020046872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NI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0.5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1</v>
      </c>
      <c r="K13" s="462"/>
      <c r="L13" s="462"/>
      <c r="M13" s="462"/>
      <c r="N13" s="462"/>
      <c r="O13" s="463"/>
      <c r="P13" s="464">
        <f t="shared" ca="1" si="0"/>
        <v>0.50576061608995448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6.3019309271926032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0.5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1</v>
      </c>
      <c r="K14" s="462"/>
      <c r="L14" s="462"/>
      <c r="M14" s="462"/>
      <c r="N14" s="462"/>
      <c r="O14" s="463"/>
      <c r="P14" s="464">
        <f t="shared" ca="1" si="0"/>
        <v>0.51270568410053197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4.2797200709453742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 xml:space="preserve">2.過流電驛(50/51)特性試驗(GROUP2)使用曲線 ： 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/>
      </c>
      <c r="B18" s="460"/>
      <c r="C18" s="460"/>
      <c r="D18" s="461" t="str">
        <f>IFERROR(IF(VLOOKUP(CL3,table_2[],MATCH("51 電流標置",table_2[#Headers],0),FALSE)=0,"",VLOOKUP(CL3,table_2[],MATCH("51 電流標置",table_2[#Headers],0),FALSE)),"")</f>
        <v xml:space="preserve"> </v>
      </c>
      <c r="E18" s="462"/>
      <c r="F18" s="462"/>
      <c r="G18" s="462"/>
      <c r="H18" s="462"/>
      <c r="I18" s="505"/>
      <c r="J18" s="461" t="str">
        <f>IFERROR(IF(VLOOKUP(CL3,table_2[],MATCH("51 時間標置",table_2[#Headers],0),FALSE)=0,"",VLOOKUP(CL3,table_2[],MATCH("51 時間標置",table_2[#Headers],0),FALSE)),"")</f>
        <v xml:space="preserve"> </v>
      </c>
      <c r="K18" s="462"/>
      <c r="L18" s="462"/>
      <c r="M18" s="462"/>
      <c r="N18" s="462"/>
      <c r="O18" s="505"/>
      <c r="P18" s="464" t="str">
        <f t="shared" ref="P18:P24" ca="1" si="10">IF(ISNUMBER(D18),D18+RAND()/40*1.1,"")</f>
        <v/>
      </c>
      <c r="Q18" s="464"/>
      <c r="R18" s="464"/>
      <c r="S18" s="464"/>
      <c r="T18" s="464"/>
      <c r="U18" s="464"/>
      <c r="V18" s="465" t="str">
        <f>IF(ISNUMBER(D18),CO45,"")</f>
        <v/>
      </c>
      <c r="W18" s="466"/>
      <c r="X18" s="466"/>
      <c r="Y18" s="466"/>
      <c r="Z18" s="467"/>
      <c r="AA18" s="143" t="str">
        <f t="shared" ref="AA18:AA24" si="11">IF(ISNUMBER(D18),"/","")</f>
        <v/>
      </c>
      <c r="AB18" s="468" t="str">
        <f>IF(ISNUMBER(D18),((V18-CI18)/CI18*100),"")</f>
        <v/>
      </c>
      <c r="AC18" s="469"/>
      <c r="AD18" s="469"/>
      <c r="AE18" s="466" t="str">
        <f>IF(ISNUMBER(D18),CO46,"")</f>
        <v/>
      </c>
      <c r="AF18" s="466"/>
      <c r="AG18" s="466"/>
      <c r="AH18" s="466"/>
      <c r="AI18" s="467"/>
      <c r="AJ18" s="143" t="str">
        <f t="shared" ref="AJ18:AJ24" si="12">IF(ISNUMBER(D18),"/","")</f>
        <v/>
      </c>
      <c r="AK18" s="468" t="str">
        <f>IF(ISNUMBER(D18),((AE18-CI19)/CI19*100),"")</f>
        <v/>
      </c>
      <c r="AL18" s="469"/>
      <c r="AM18" s="469"/>
      <c r="AN18" s="467" t="str">
        <f>IF(ISNUMBER(D18),CO47,"")</f>
        <v/>
      </c>
      <c r="AO18" s="474"/>
      <c r="AP18" s="474"/>
      <c r="AQ18" s="474"/>
      <c r="AR18" s="474"/>
      <c r="AS18" s="143" t="str">
        <f t="shared" ref="AS18:AS24" si="13">IF(ISNUMBER(D18),"/","")</f>
        <v/>
      </c>
      <c r="AT18" s="468" t="str">
        <f>IF(ISNUMBER(D18),((AN18-CI20)/CI20*100),"")</f>
        <v/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/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 t="b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0</v>
      </c>
      <c r="CJ18" s="163" t="str">
        <f>IFERROR(IF(VLOOKUP(CL3,table_2[],MATCH("使用曲線",table_2[#Headers],0),FALSE)=0,"",VLOOKUP(CL3,table_2[],MATCH("使用曲線",table_2[#Headers],0),FALSE)),"")</f>
        <v xml:space="preserve"> 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/>
      </c>
      <c r="B19" s="460"/>
      <c r="C19" s="460"/>
      <c r="D19" s="461" t="str">
        <f>IFERROR(IF(VLOOKUP(CL3,table_2[],MATCH("51 電流標置",table_2[#Headers],0),FALSE)=0,"",VLOOKUP(CL3,table_2[],MATCH("51 電流標置",table_2[#Headers],0),FALSE)),"")</f>
        <v xml:space="preserve"> </v>
      </c>
      <c r="E19" s="462"/>
      <c r="F19" s="462"/>
      <c r="G19" s="462"/>
      <c r="H19" s="462"/>
      <c r="I19" s="505"/>
      <c r="J19" s="461" t="str">
        <f>IFERROR(IF(VLOOKUP(CL3,table_2[],MATCH("51 時間標置",table_2[#Headers],0),FALSE)=0,"",VLOOKUP(CL3,table_2[],MATCH("51 時間標置",table_2[#Headers],0),FALSE)),"")</f>
        <v xml:space="preserve"> </v>
      </c>
      <c r="K19" s="462"/>
      <c r="L19" s="462"/>
      <c r="M19" s="462"/>
      <c r="N19" s="462"/>
      <c r="O19" s="505"/>
      <c r="P19" s="464" t="str">
        <f t="shared" ca="1" si="10"/>
        <v/>
      </c>
      <c r="Q19" s="464"/>
      <c r="R19" s="464"/>
      <c r="S19" s="464"/>
      <c r="T19" s="464"/>
      <c r="U19" s="464"/>
      <c r="V19" s="465" t="str">
        <f>IF(ISNUMBER(D19),CO48,"")</f>
        <v/>
      </c>
      <c r="W19" s="466"/>
      <c r="X19" s="466"/>
      <c r="Y19" s="466"/>
      <c r="Z19" s="467"/>
      <c r="AA19" s="143" t="str">
        <f t="shared" si="11"/>
        <v/>
      </c>
      <c r="AB19" s="473" t="str">
        <f>IF(ISNUMBER(D19),((V19-CI18)/CI18*100),"")</f>
        <v/>
      </c>
      <c r="AC19" s="473"/>
      <c r="AD19" s="468"/>
      <c r="AE19" s="466" t="str">
        <f>IF(ISNUMBER(D19),CO49,"")</f>
        <v/>
      </c>
      <c r="AF19" s="466"/>
      <c r="AG19" s="466"/>
      <c r="AH19" s="466"/>
      <c r="AI19" s="467"/>
      <c r="AJ19" s="143" t="str">
        <f t="shared" si="12"/>
        <v/>
      </c>
      <c r="AK19" s="468" t="str">
        <f>IF(ISNUMBER(D19),((AE19-CI19)/CI19*100),"")</f>
        <v/>
      </c>
      <c r="AL19" s="469"/>
      <c r="AM19" s="469"/>
      <c r="AN19" s="467" t="str">
        <f>IF(ISNUMBER(D18),CO50,"")</f>
        <v/>
      </c>
      <c r="AO19" s="474"/>
      <c r="AP19" s="474"/>
      <c r="AQ19" s="474"/>
      <c r="AR19" s="474"/>
      <c r="AS19" s="143" t="str">
        <f t="shared" si="13"/>
        <v/>
      </c>
      <c r="AT19" s="468" t="str">
        <f>IF(ISNUMBER(D19),((AN19-CI20)/CI20*100),"")</f>
        <v/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/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 t="b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0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/>
      </c>
      <c r="B20" s="460"/>
      <c r="C20" s="460"/>
      <c r="D20" s="461" t="str">
        <f>IFERROR(IF(VLOOKUP(CL3,table_2[],MATCH("51 電流標置",table_2[#Headers],0),FALSE)=0,"",VLOOKUP(CL3,table_2[],MATCH("51 電流標置",table_2[#Headers],0),FALSE)),"")</f>
        <v xml:space="preserve"> </v>
      </c>
      <c r="E20" s="462"/>
      <c r="F20" s="462"/>
      <c r="G20" s="462"/>
      <c r="H20" s="462"/>
      <c r="I20" s="505"/>
      <c r="J20" s="461" t="str">
        <f>IFERROR(IF(VLOOKUP(CL3,table_2[],MATCH("51 時間標置",table_2[#Headers],0),FALSE)=0,"",VLOOKUP(CL3,table_2[],MATCH("51 時間標置",table_2[#Headers],0),FALSE)),"")</f>
        <v xml:space="preserve"> </v>
      </c>
      <c r="K20" s="462"/>
      <c r="L20" s="462"/>
      <c r="M20" s="462"/>
      <c r="N20" s="462"/>
      <c r="O20" s="505"/>
      <c r="P20" s="464" t="str">
        <f t="shared" ca="1" si="10"/>
        <v/>
      </c>
      <c r="Q20" s="464"/>
      <c r="R20" s="464"/>
      <c r="S20" s="464"/>
      <c r="T20" s="464"/>
      <c r="U20" s="464"/>
      <c r="V20" s="465" t="str">
        <f>IF(ISNUMBER(D20),CO51,"")</f>
        <v/>
      </c>
      <c r="W20" s="466"/>
      <c r="X20" s="466"/>
      <c r="Y20" s="466"/>
      <c r="Z20" s="467"/>
      <c r="AA20" s="143" t="str">
        <f t="shared" si="11"/>
        <v/>
      </c>
      <c r="AB20" s="473" t="str">
        <f>IF(ISNUMBER(D20),((V20-CI18)/CI18*100),"")</f>
        <v/>
      </c>
      <c r="AC20" s="473"/>
      <c r="AD20" s="468"/>
      <c r="AE20" s="466" t="str">
        <f>IF(ISNUMBER(D20),CO52,"")</f>
        <v/>
      </c>
      <c r="AF20" s="466"/>
      <c r="AG20" s="466"/>
      <c r="AH20" s="466"/>
      <c r="AI20" s="467"/>
      <c r="AJ20" s="143" t="str">
        <f t="shared" si="12"/>
        <v/>
      </c>
      <c r="AK20" s="468" t="str">
        <f>IF(ISNUMBER(D20),((AE20-CI19)/CI19*100),"")</f>
        <v/>
      </c>
      <c r="AL20" s="469"/>
      <c r="AM20" s="469"/>
      <c r="AN20" s="467" t="str">
        <f>IF(ISNUMBER(D20),CO53,"")</f>
        <v/>
      </c>
      <c r="AO20" s="474"/>
      <c r="AP20" s="474"/>
      <c r="AQ20" s="474"/>
      <c r="AR20" s="474"/>
      <c r="AS20" s="143" t="str">
        <f t="shared" si="13"/>
        <v/>
      </c>
      <c r="AT20" s="468" t="str">
        <f>IF(ISNUMBER(D20),((AN20-CI20)/CI20*100),"")</f>
        <v/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/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 t="b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0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/>
      </c>
      <c r="B21" s="460"/>
      <c r="C21" s="460"/>
      <c r="D21" s="461" t="str">
        <f>IFERROR(IF(VLOOKUP(CL3,table_2[],MATCH("51 電流標置",table_2[#Headers],0),FALSE)=0,"",VLOOKUP(CL3,table_2[],MATCH("51 電流標置",table_2[#Headers],0),FALSE)),"")</f>
        <v xml:space="preserve"> </v>
      </c>
      <c r="E21" s="462"/>
      <c r="F21" s="462"/>
      <c r="G21" s="462"/>
      <c r="H21" s="462"/>
      <c r="I21" s="463"/>
      <c r="J21" s="461" t="str">
        <f>IFERROR(IF(VLOOKUP(CL3,table_2[],MATCH("51 時間標置",table_2[#Headers],0),FALSE)=0,"",VLOOKUP(CL3,table_2[],MATCH("51 時間標置",table_2[#Headers],0),FALSE)),"")</f>
        <v xml:space="preserve"> </v>
      </c>
      <c r="K21" s="462"/>
      <c r="L21" s="462"/>
      <c r="M21" s="462"/>
      <c r="N21" s="462"/>
      <c r="O21" s="463"/>
      <c r="P21" s="464" t="str">
        <f ca="1">IF(ISNUMBER(D20),D20+RAND()/40*1.1,"")</f>
        <v/>
      </c>
      <c r="Q21" s="464"/>
      <c r="R21" s="464"/>
      <c r="S21" s="464"/>
      <c r="T21" s="464"/>
      <c r="U21" s="464"/>
      <c r="V21" s="465" t="str">
        <f>IF(ISNUMBER(D21),CO54,"")</f>
        <v/>
      </c>
      <c r="W21" s="466"/>
      <c r="X21" s="466"/>
      <c r="Y21" s="466"/>
      <c r="Z21" s="467"/>
      <c r="AA21" s="143" t="str">
        <f t="shared" si="11"/>
        <v/>
      </c>
      <c r="AB21" s="473" t="str">
        <f>IF(ISNUMBER(D21),((V21-CI18)/CI18*100),"")</f>
        <v/>
      </c>
      <c r="AC21" s="473"/>
      <c r="AD21" s="468"/>
      <c r="AE21" s="466" t="str">
        <f>IF(ISNUMBER(D21),CO55,"")</f>
        <v/>
      </c>
      <c r="AF21" s="466"/>
      <c r="AG21" s="466"/>
      <c r="AH21" s="466"/>
      <c r="AI21" s="467"/>
      <c r="AJ21" s="143" t="str">
        <f t="shared" si="12"/>
        <v/>
      </c>
      <c r="AK21" s="468" t="str">
        <f>IF(ISNUMBER(D21),((AE21-CI19)/CI19*100),"")</f>
        <v/>
      </c>
      <c r="AL21" s="469"/>
      <c r="AM21" s="469"/>
      <c r="AN21" s="467" t="str">
        <f>IF(ISNUMBER(D21),CO56,"")</f>
        <v/>
      </c>
      <c r="AO21" s="474"/>
      <c r="AP21" s="474"/>
      <c r="AQ21" s="474"/>
      <c r="AR21" s="474"/>
      <c r="AS21" s="143" t="str">
        <f t="shared" si="13"/>
        <v/>
      </c>
      <c r="AT21" s="468" t="str">
        <f>IF(ISNUMBER(D21),((AN21-CI20)/CI20*100),"")</f>
        <v/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/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 t="b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0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 xml:space="preserve"> 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/>
      </c>
      <c r="B22" s="460"/>
      <c r="C22" s="460"/>
      <c r="D22" s="461" t="str">
        <f>IFERROR(IF(VLOOKUP(CL3,table_2[],MATCH("51N 電流標置",table_2[#Headers],0),FALSE)=0,"",VLOOKUP(CL3,table_2[],MATCH("51N 電流標置",table_2[#Headers],0),FALSE)),"")</f>
        <v xml:space="preserve"> </v>
      </c>
      <c r="E22" s="462"/>
      <c r="F22" s="462"/>
      <c r="G22" s="462"/>
      <c r="H22" s="462"/>
      <c r="I22" s="505"/>
      <c r="J22" s="461" t="str">
        <f>IFERROR(IF(VLOOKUP(CL3,table_2[],MATCH("51N 時間標置",table_2[#Headers],0),FALSE)=0,"",VLOOKUP(CL3,table_2[],MATCH("51N 時間標置",table_2[#Headers],0),FALSE)),"")</f>
        <v xml:space="preserve"> </v>
      </c>
      <c r="K22" s="462"/>
      <c r="L22" s="462"/>
      <c r="M22" s="462"/>
      <c r="N22" s="462"/>
      <c r="O22" s="505"/>
      <c r="P22" s="464" t="str">
        <f t="shared" ca="1" si="10"/>
        <v/>
      </c>
      <c r="Q22" s="464"/>
      <c r="R22" s="464"/>
      <c r="S22" s="464"/>
      <c r="T22" s="464"/>
      <c r="U22" s="464"/>
      <c r="V22" s="465" t="str">
        <f>IF(ISNUMBER(D22),CO57,"")</f>
        <v/>
      </c>
      <c r="W22" s="466"/>
      <c r="X22" s="466"/>
      <c r="Y22" s="466"/>
      <c r="Z22" s="467"/>
      <c r="AA22" s="143" t="str">
        <f t="shared" si="11"/>
        <v/>
      </c>
      <c r="AB22" s="468" t="str">
        <f>IF(ISNUMBER(D22),((V22-CI21)/CI21*100),"")</f>
        <v/>
      </c>
      <c r="AC22" s="469"/>
      <c r="AD22" s="469"/>
      <c r="AE22" s="466" t="str">
        <f>IF(ISNUMBER(D22),CO58,"")</f>
        <v/>
      </c>
      <c r="AF22" s="466"/>
      <c r="AG22" s="466"/>
      <c r="AH22" s="466"/>
      <c r="AI22" s="467"/>
      <c r="AJ22" s="143" t="str">
        <f t="shared" si="12"/>
        <v/>
      </c>
      <c r="AK22" s="468" t="str">
        <f>IF(ISNUMBER(D22),((AE22-CI22)/CI22*100),"")</f>
        <v/>
      </c>
      <c r="AL22" s="469"/>
      <c r="AM22" s="469"/>
      <c r="AN22" s="467" t="str">
        <f>IF(ISNUMBER(D22),CO59,"")</f>
        <v/>
      </c>
      <c r="AO22" s="474"/>
      <c r="AP22" s="474"/>
      <c r="AQ22" s="474"/>
      <c r="AR22" s="474"/>
      <c r="AS22" s="143" t="str">
        <f t="shared" si="13"/>
        <v/>
      </c>
      <c r="AT22" s="468" t="str">
        <f>IF(ISNUMBER(D22),((AN22-CI23)/CI23*100),"")</f>
        <v/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/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 t="b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0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/>
      </c>
      <c r="B23" s="460"/>
      <c r="C23" s="460"/>
      <c r="D23" s="461" t="str">
        <f>IFERROR(IF(VLOOKUP(CL3,table_2[],MATCH("51N 電流標置",table_2[#Headers],0),FALSE)=0,"",VLOOKUP(CL3,table_2[],MATCH("51N 電流標置",table_2[#Headers],0),FALSE)),"")</f>
        <v xml:space="preserve"> </v>
      </c>
      <c r="E23" s="462"/>
      <c r="F23" s="462"/>
      <c r="G23" s="462"/>
      <c r="H23" s="462"/>
      <c r="I23" s="505"/>
      <c r="J23" s="461" t="str">
        <f>IFERROR(IF(VLOOKUP(CL3,table_2[],MATCH("51N 時間標置",table_2[#Headers],0),FALSE)=0,"",VLOOKUP(CL3,table_2[],MATCH("51N 時間標置",table_2[#Headers],0),FALSE)),"")</f>
        <v xml:space="preserve"> </v>
      </c>
      <c r="K23" s="462"/>
      <c r="L23" s="462"/>
      <c r="M23" s="462"/>
      <c r="N23" s="462"/>
      <c r="O23" s="505"/>
      <c r="P23" s="464" t="str">
        <f t="shared" ca="1" si="10"/>
        <v/>
      </c>
      <c r="Q23" s="464"/>
      <c r="R23" s="464"/>
      <c r="S23" s="464"/>
      <c r="T23" s="464"/>
      <c r="U23" s="464"/>
      <c r="V23" s="465" t="str">
        <f>IF(ISNUMBER(D23),CO60,"")</f>
        <v/>
      </c>
      <c r="W23" s="466"/>
      <c r="X23" s="466"/>
      <c r="Y23" s="466"/>
      <c r="Z23" s="467"/>
      <c r="AA23" s="143" t="str">
        <f t="shared" si="11"/>
        <v/>
      </c>
      <c r="AB23" s="473" t="str">
        <f>IF(ISNUMBER(D23),((V23-CI21)/CI21*100),"")</f>
        <v/>
      </c>
      <c r="AC23" s="473"/>
      <c r="AD23" s="468"/>
      <c r="AE23" s="466" t="str">
        <f>IF(ISNUMBER(D23),CO61,"")</f>
        <v/>
      </c>
      <c r="AF23" s="466"/>
      <c r="AG23" s="466"/>
      <c r="AH23" s="466"/>
      <c r="AI23" s="467"/>
      <c r="AJ23" s="143" t="str">
        <f t="shared" si="12"/>
        <v/>
      </c>
      <c r="AK23" s="468" t="str">
        <f>IF(ISNUMBER(D23),((AE23-CI22)/CI22*100),"")</f>
        <v/>
      </c>
      <c r="AL23" s="469"/>
      <c r="AM23" s="469"/>
      <c r="AN23" s="467" t="str">
        <f>IF(ISNUMBER(D23),CO62,"")</f>
        <v/>
      </c>
      <c r="AO23" s="474"/>
      <c r="AP23" s="474"/>
      <c r="AQ23" s="474"/>
      <c r="AR23" s="474"/>
      <c r="AS23" s="143" t="str">
        <f t="shared" si="13"/>
        <v/>
      </c>
      <c r="AT23" s="468" t="str">
        <f>IF(ISNUMBER(D23),((AN23-CI23)/CI23*100),"")</f>
        <v/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/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 t="b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0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/>
      </c>
      <c r="B24" s="460"/>
      <c r="C24" s="460"/>
      <c r="D24" s="511" t="str">
        <f>IFERROR(IF(VLOOKUP(CL3,table_2[],MATCH("51N 電流標置",table_2[#Headers],0),FALSE)=0,"",VLOOKUP(CL3,table_2[],MATCH("51N 電流標置",table_2[#Headers],0),FALSE)),"")</f>
        <v xml:space="preserve"> </v>
      </c>
      <c r="E24" s="512"/>
      <c r="F24" s="512"/>
      <c r="G24" s="512"/>
      <c r="H24" s="512"/>
      <c r="I24" s="513"/>
      <c r="J24" s="511" t="str">
        <f>IFERROR(IF(VLOOKUP(CL3,table_2[],MATCH("51N 時間標置",table_2[#Headers],0),FALSE)=0,"",VLOOKUP(CL3,table_2[],MATCH("51N 時間標置",table_2[#Headers],0),FALSE)),"")</f>
        <v xml:space="preserve"> </v>
      </c>
      <c r="K24" s="512"/>
      <c r="L24" s="512"/>
      <c r="M24" s="512"/>
      <c r="N24" s="512"/>
      <c r="O24" s="513"/>
      <c r="P24" s="464" t="str">
        <f t="shared" ca="1" si="10"/>
        <v/>
      </c>
      <c r="Q24" s="464"/>
      <c r="R24" s="464"/>
      <c r="S24" s="464"/>
      <c r="T24" s="464"/>
      <c r="U24" s="464"/>
      <c r="V24" s="465" t="str">
        <f>IF(ISNUMBER(D24),CO63,"")</f>
        <v/>
      </c>
      <c r="W24" s="466"/>
      <c r="X24" s="466"/>
      <c r="Y24" s="466"/>
      <c r="Z24" s="467"/>
      <c r="AA24" s="143" t="str">
        <f t="shared" si="11"/>
        <v/>
      </c>
      <c r="AB24" s="473" t="str">
        <f>IF(ISNUMBER(D24),((V24-CI21)/CI21*100),"")</f>
        <v/>
      </c>
      <c r="AC24" s="473"/>
      <c r="AD24" s="468"/>
      <c r="AE24" s="466" t="str">
        <f>IF(ISNUMBER(D24),CO64,"")</f>
        <v/>
      </c>
      <c r="AF24" s="466"/>
      <c r="AG24" s="466"/>
      <c r="AH24" s="466"/>
      <c r="AI24" s="467"/>
      <c r="AJ24" s="143" t="str">
        <f t="shared" si="12"/>
        <v/>
      </c>
      <c r="AK24" s="468" t="str">
        <f>IF(ISNUMBER(D24),((AE24-CI22)/CI22*100),"")</f>
        <v/>
      </c>
      <c r="AL24" s="469"/>
      <c r="AM24" s="469"/>
      <c r="AN24" s="495" t="str">
        <f>IF(ISNUMBER(D24),CO1065,"")</f>
        <v/>
      </c>
      <c r="AO24" s="496"/>
      <c r="AP24" s="496"/>
      <c r="AQ24" s="496"/>
      <c r="AR24" s="496"/>
      <c r="AS24" s="143" t="str">
        <f t="shared" si="13"/>
        <v/>
      </c>
      <c r="AT24" s="468" t="str">
        <f>IF(ISNUMBER(D24),((AN24-CI23)/CI23*100),"")</f>
        <v/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/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>
        <f>L28</f>
        <v>1</v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/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>3Φ</v>
      </c>
      <c r="B28" s="544"/>
      <c r="C28" s="544"/>
      <c r="D28" s="537">
        <f>IFERROR(IF(VLOOKUP(CL3,table_3[],MATCH("59 標置電壓 1",table_3[#Headers],0),FALSE)=0,"",VLOOKUP(CL3,table_3[],MATCH("59 標置電壓 1",table_3[#Headers],0),FALSE)),"")</f>
        <v>140</v>
      </c>
      <c r="E28" s="539"/>
      <c r="F28" s="539"/>
      <c r="G28" s="539"/>
      <c r="H28" s="539"/>
      <c r="I28" s="539"/>
      <c r="J28" s="539"/>
      <c r="K28" s="463"/>
      <c r="L28" s="537">
        <f>IFERROR(IF(VLOOKUP(CL3,table_3[],MATCH("59 時間標置 1",table_3[#Headers],0),FALSE)=0,"",VLOOKUP(CL3,table_3[],MATCH("59 時間標置 1",table_3[#Headers],0),FALSE)),"")</f>
        <v>1</v>
      </c>
      <c r="M28" s="539"/>
      <c r="N28" s="539"/>
      <c r="O28" s="539"/>
      <c r="P28" s="539"/>
      <c r="Q28" s="539"/>
      <c r="R28" s="539"/>
      <c r="S28" s="463"/>
      <c r="T28" s="537">
        <f>IF(ISNUMBER(D28),CO80,"")</f>
        <v>0</v>
      </c>
      <c r="U28" s="539"/>
      <c r="V28" s="539"/>
      <c r="W28" s="539"/>
      <c r="X28" s="539"/>
      <c r="Y28" s="539"/>
      <c r="Z28" s="539"/>
      <c r="AA28" s="463"/>
      <c r="AB28" s="545">
        <f>IF(ISNUMBER(D28),CO81,"")</f>
        <v>0</v>
      </c>
      <c r="AC28" s="530"/>
      <c r="AD28" s="530"/>
      <c r="AE28" s="530"/>
      <c r="AF28" s="531"/>
      <c r="AG28" s="143" t="str">
        <f>IF(ISNUMBER(D28),"/","")</f>
        <v>/</v>
      </c>
      <c r="AH28" s="532">
        <f>IF(ISNUMBER(D28),(AB28-CI26)/CI26*100,"")</f>
        <v>-100</v>
      </c>
      <c r="AI28" s="533"/>
      <c r="AJ28" s="533"/>
      <c r="AK28" s="529">
        <f>IF(ISNUMBER(D28),CO82,"")</f>
        <v>0</v>
      </c>
      <c r="AL28" s="530"/>
      <c r="AM28" s="530"/>
      <c r="AN28" s="530"/>
      <c r="AO28" s="531"/>
      <c r="AP28" s="143" t="str">
        <f>IF(ISNUMBER(D28),"/","")</f>
        <v>/</v>
      </c>
      <c r="AQ28" s="532">
        <f>IF(ISNUMBER(D28),(AK28-CI26)/CI26*100,"")</f>
        <v>-100</v>
      </c>
      <c r="AR28" s="533"/>
      <c r="AS28" s="533"/>
      <c r="AT28" s="529">
        <f>IF(ISNUMBER(D28),CO83,"")</f>
        <v>0</v>
      </c>
      <c r="AU28" s="530"/>
      <c r="AV28" s="530"/>
      <c r="AW28" s="530"/>
      <c r="AX28" s="531"/>
      <c r="AY28" s="143" t="str">
        <f>IF(ISNUMBER(D28),"/","")</f>
        <v>/</v>
      </c>
      <c r="AZ28" s="532">
        <f>IF(ISNUMBER(D28),(AT28-CI26)/CI26*100,"")</f>
        <v>-100</v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>正常</v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/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/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>
        <f>L34</f>
        <v>1</v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>3Φ</v>
      </c>
      <c r="B34" s="544"/>
      <c r="C34" s="544"/>
      <c r="D34" s="537">
        <f>IFERROR(IF(VLOOKUP(CL3,table_4[],MATCH("27 標置電壓 1",table_4[#Headers],0),FALSE)=0,"",VLOOKUP(CL3,table_4[],MATCH("27 標置電壓 1",table_4[#Headers],0),FALSE)),"")</f>
        <v>93</v>
      </c>
      <c r="E34" s="539"/>
      <c r="F34" s="539"/>
      <c r="G34" s="539"/>
      <c r="H34" s="539"/>
      <c r="I34" s="539"/>
      <c r="J34" s="539"/>
      <c r="K34" s="463"/>
      <c r="L34" s="537">
        <f>IFERROR(IF(VLOOKUP(CL3,table_4[],MATCH("27 時間標置 1",table_4[#Headers],0),FALSE)=0,"",VLOOKUP(CL3,table_4[],MATCH("27 時間標置 1",table_4[#Headers],0),FALSE)),"")</f>
        <v>1</v>
      </c>
      <c r="M34" s="539"/>
      <c r="N34" s="539"/>
      <c r="O34" s="539"/>
      <c r="P34" s="539"/>
      <c r="Q34" s="539"/>
      <c r="R34" s="539"/>
      <c r="S34" s="463"/>
      <c r="T34" s="537">
        <f>IF(ISNUMBER(D34),CO84,"")</f>
        <v>0</v>
      </c>
      <c r="U34" s="539"/>
      <c r="V34" s="539"/>
      <c r="W34" s="539"/>
      <c r="X34" s="539"/>
      <c r="Y34" s="539"/>
      <c r="Z34" s="539"/>
      <c r="AA34" s="463"/>
      <c r="AB34" s="545">
        <f>IF(ISNUMBER(D34),CO85,"")</f>
        <v>0</v>
      </c>
      <c r="AC34" s="530"/>
      <c r="AD34" s="530"/>
      <c r="AE34" s="530"/>
      <c r="AF34" s="531"/>
      <c r="AG34" s="143" t="str">
        <f>IF(ISNUMBER(D34),"/","")</f>
        <v>/</v>
      </c>
      <c r="AH34" s="532">
        <f>IF(ISNUMBER(D34),(AB34-CI32)/CI32*100,"")</f>
        <v>-100</v>
      </c>
      <c r="AI34" s="533"/>
      <c r="AJ34" s="533"/>
      <c r="AK34" s="529">
        <f>IF(ISNUMBER(D34),CO36,"")</f>
        <v>0</v>
      </c>
      <c r="AL34" s="530"/>
      <c r="AM34" s="530"/>
      <c r="AN34" s="530"/>
      <c r="AO34" s="531"/>
      <c r="AP34" s="143" t="str">
        <f>IF(ISNUMBER(D34),"/","")</f>
        <v>/</v>
      </c>
      <c r="AQ34" s="532">
        <f>IF(ISNUMBER(D34),(AK34-CI32)/CI32*100,"")</f>
        <v>-100</v>
      </c>
      <c r="AR34" s="533"/>
      <c r="AS34" s="533"/>
      <c r="AT34" s="529">
        <f>IF(ISNUMBER(D34),CO87,"")</f>
        <v>0</v>
      </c>
      <c r="AU34" s="530"/>
      <c r="AV34" s="530"/>
      <c r="AW34" s="530"/>
      <c r="AX34" s="531"/>
      <c r="AY34" s="143" t="str">
        <f>IF(ISNUMBER(D34),"/","")</f>
        <v>/</v>
      </c>
      <c r="AZ34" s="532">
        <f>IF(ISNUMBER(D34),(AT34-CI32)/CI32*100,"")</f>
        <v>-100</v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>正常</v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>正常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F4584-7E83-472C-A60E-CA5DB59E2F78}">
  <sheetPr codeName="工作表35">
    <tabColor rgb="FF00B050"/>
  </sheetPr>
  <dimension ref="A1:EL133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TIE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4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2000A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2000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4.4000000000000004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0.13</v>
      </c>
      <c r="K8" s="462"/>
      <c r="L8" s="462"/>
      <c r="M8" s="462"/>
      <c r="N8" s="462"/>
      <c r="O8" s="463"/>
      <c r="P8" s="464">
        <f t="shared" ref="P8:P14" ca="1" si="0">IF(ISNUMBER(D8),D8+RAND()/40*1.1,"")</f>
        <v>4.4035155543027065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4.4000000000000004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0.13</v>
      </c>
      <c r="K9" s="462"/>
      <c r="L9" s="462"/>
      <c r="M9" s="462"/>
      <c r="N9" s="462"/>
      <c r="O9" s="463"/>
      <c r="P9" s="464">
        <f t="shared" ca="1" si="0"/>
        <v>4.4047200094254766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1.3037735126060934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4.4000000000000004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0.13</v>
      </c>
      <c r="K10" s="462"/>
      <c r="L10" s="462"/>
      <c r="M10" s="462"/>
      <c r="N10" s="462"/>
      <c r="O10" s="463"/>
      <c r="P10" s="464">
        <f t="shared" ca="1" si="0"/>
        <v>4.41479496940575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0.8192510205350384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4.4000000000000004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0.13</v>
      </c>
      <c r="K11" s="462"/>
      <c r="L11" s="462"/>
      <c r="M11" s="462"/>
      <c r="N11" s="462"/>
      <c r="O11" s="463"/>
      <c r="P11" s="464">
        <f ca="1">IF(ISNUMBER(D10),D10+RAND()/40*1.1,"")</f>
        <v>4.4163752202452669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0.55636360922289863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1.8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0.2</v>
      </c>
      <c r="K12" s="462"/>
      <c r="L12" s="462"/>
      <c r="M12" s="462"/>
      <c r="N12" s="462"/>
      <c r="O12" s="463"/>
      <c r="P12" s="464">
        <f ca="1">IF(ISNUMBER(D12),D12+RAND()/40*1.1,"")</f>
        <v>1.8047253794041471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2.0058054040093745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NI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1.8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0.2</v>
      </c>
      <c r="K13" s="462"/>
      <c r="L13" s="462"/>
      <c r="M13" s="462"/>
      <c r="N13" s="462"/>
      <c r="O13" s="463"/>
      <c r="P13" s="464">
        <f t="shared" ca="1" si="0"/>
        <v>1.8059566509935578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1.2603861854385208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1.8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0.2</v>
      </c>
      <c r="K14" s="462"/>
      <c r="L14" s="462"/>
      <c r="M14" s="462"/>
      <c r="N14" s="462"/>
      <c r="O14" s="463"/>
      <c r="P14" s="464">
        <f t="shared" ca="1" si="0"/>
        <v>1.8247988928881456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0.85594401418907484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 xml:space="preserve">2.過流電驛(50/51)特性試驗(GROUP2)使用曲線 ： 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/>
      </c>
      <c r="B18" s="460"/>
      <c r="C18" s="460"/>
      <c r="D18" s="461" t="str">
        <f>IFERROR(IF(VLOOKUP(CL3,table_2[],MATCH("51 電流標置",table_2[#Headers],0),FALSE)=0,"",VLOOKUP(CL3,table_2[],MATCH("51 電流標置",table_2[#Headers],0),FALSE)),"")</f>
        <v xml:space="preserve"> </v>
      </c>
      <c r="E18" s="462"/>
      <c r="F18" s="462"/>
      <c r="G18" s="462"/>
      <c r="H18" s="462"/>
      <c r="I18" s="505"/>
      <c r="J18" s="461" t="str">
        <f>IFERROR(IF(VLOOKUP(CL3,table_2[],MATCH("51 時間標置",table_2[#Headers],0),FALSE)=0,"",VLOOKUP(CL3,table_2[],MATCH("51 時間標置",table_2[#Headers],0),FALSE)),"")</f>
        <v xml:space="preserve"> </v>
      </c>
      <c r="K18" s="462"/>
      <c r="L18" s="462"/>
      <c r="M18" s="462"/>
      <c r="N18" s="462"/>
      <c r="O18" s="505"/>
      <c r="P18" s="464" t="str">
        <f t="shared" ref="P18:P24" ca="1" si="10">IF(ISNUMBER(D18),D18+RAND()/40*1.1,"")</f>
        <v/>
      </c>
      <c r="Q18" s="464"/>
      <c r="R18" s="464"/>
      <c r="S18" s="464"/>
      <c r="T18" s="464"/>
      <c r="U18" s="464"/>
      <c r="V18" s="465" t="str">
        <f>IF(ISNUMBER(D18),CO45,"")</f>
        <v/>
      </c>
      <c r="W18" s="466"/>
      <c r="X18" s="466"/>
      <c r="Y18" s="466"/>
      <c r="Z18" s="467"/>
      <c r="AA18" s="143" t="str">
        <f t="shared" ref="AA18:AA24" si="11">IF(ISNUMBER(D18),"/","")</f>
        <v/>
      </c>
      <c r="AB18" s="468" t="str">
        <f>IF(ISNUMBER(D18),((V18-CI18)/CI18*100),"")</f>
        <v/>
      </c>
      <c r="AC18" s="469"/>
      <c r="AD18" s="469"/>
      <c r="AE18" s="466" t="str">
        <f>IF(ISNUMBER(D18),CO46,"")</f>
        <v/>
      </c>
      <c r="AF18" s="466"/>
      <c r="AG18" s="466"/>
      <c r="AH18" s="466"/>
      <c r="AI18" s="467"/>
      <c r="AJ18" s="143" t="str">
        <f t="shared" ref="AJ18:AJ24" si="12">IF(ISNUMBER(D18),"/","")</f>
        <v/>
      </c>
      <c r="AK18" s="468" t="str">
        <f>IF(ISNUMBER(D18),((AE18-CI19)/CI19*100),"")</f>
        <v/>
      </c>
      <c r="AL18" s="469"/>
      <c r="AM18" s="469"/>
      <c r="AN18" s="467" t="str">
        <f>IF(ISNUMBER(D18),CO47,"")</f>
        <v/>
      </c>
      <c r="AO18" s="474"/>
      <c r="AP18" s="474"/>
      <c r="AQ18" s="474"/>
      <c r="AR18" s="474"/>
      <c r="AS18" s="143" t="str">
        <f t="shared" ref="AS18:AS24" si="13">IF(ISNUMBER(D18),"/","")</f>
        <v/>
      </c>
      <c r="AT18" s="468" t="str">
        <f>IF(ISNUMBER(D18),((AN18-CI20)/CI20*100),"")</f>
        <v/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/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 t="b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0</v>
      </c>
      <c r="CJ18" s="163" t="str">
        <f>IFERROR(IF(VLOOKUP(CL3,table_2[],MATCH("使用曲線",table_2[#Headers],0),FALSE)=0,"",VLOOKUP(CL3,table_2[],MATCH("使用曲線",table_2[#Headers],0),FALSE)),"")</f>
        <v xml:space="preserve"> 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/>
      </c>
      <c r="B19" s="460"/>
      <c r="C19" s="460"/>
      <c r="D19" s="461" t="str">
        <f>IFERROR(IF(VLOOKUP(CL3,table_2[],MATCH("51 電流標置",table_2[#Headers],0),FALSE)=0,"",VLOOKUP(CL3,table_2[],MATCH("51 電流標置",table_2[#Headers],0),FALSE)),"")</f>
        <v xml:space="preserve"> </v>
      </c>
      <c r="E19" s="462"/>
      <c r="F19" s="462"/>
      <c r="G19" s="462"/>
      <c r="H19" s="462"/>
      <c r="I19" s="505"/>
      <c r="J19" s="461" t="str">
        <f>IFERROR(IF(VLOOKUP(CL3,table_2[],MATCH("51 時間標置",table_2[#Headers],0),FALSE)=0,"",VLOOKUP(CL3,table_2[],MATCH("51 時間標置",table_2[#Headers],0),FALSE)),"")</f>
        <v xml:space="preserve"> </v>
      </c>
      <c r="K19" s="462"/>
      <c r="L19" s="462"/>
      <c r="M19" s="462"/>
      <c r="N19" s="462"/>
      <c r="O19" s="505"/>
      <c r="P19" s="464" t="str">
        <f t="shared" ca="1" si="10"/>
        <v/>
      </c>
      <c r="Q19" s="464"/>
      <c r="R19" s="464"/>
      <c r="S19" s="464"/>
      <c r="T19" s="464"/>
      <c r="U19" s="464"/>
      <c r="V19" s="465" t="str">
        <f>IF(ISNUMBER(D19),CO48,"")</f>
        <v/>
      </c>
      <c r="W19" s="466"/>
      <c r="X19" s="466"/>
      <c r="Y19" s="466"/>
      <c r="Z19" s="467"/>
      <c r="AA19" s="143" t="str">
        <f t="shared" si="11"/>
        <v/>
      </c>
      <c r="AB19" s="473" t="str">
        <f>IF(ISNUMBER(D19),((V19-CI18)/CI18*100),"")</f>
        <v/>
      </c>
      <c r="AC19" s="473"/>
      <c r="AD19" s="468"/>
      <c r="AE19" s="466" t="str">
        <f>IF(ISNUMBER(D19),CO49,"")</f>
        <v/>
      </c>
      <c r="AF19" s="466"/>
      <c r="AG19" s="466"/>
      <c r="AH19" s="466"/>
      <c r="AI19" s="467"/>
      <c r="AJ19" s="143" t="str">
        <f t="shared" si="12"/>
        <v/>
      </c>
      <c r="AK19" s="468" t="str">
        <f>IF(ISNUMBER(D19),((AE19-CI19)/CI19*100),"")</f>
        <v/>
      </c>
      <c r="AL19" s="469"/>
      <c r="AM19" s="469"/>
      <c r="AN19" s="467" t="str">
        <f>IF(ISNUMBER(D18),CO50,"")</f>
        <v/>
      </c>
      <c r="AO19" s="474"/>
      <c r="AP19" s="474"/>
      <c r="AQ19" s="474"/>
      <c r="AR19" s="474"/>
      <c r="AS19" s="143" t="str">
        <f t="shared" si="13"/>
        <v/>
      </c>
      <c r="AT19" s="468" t="str">
        <f>IF(ISNUMBER(D19),((AN19-CI20)/CI20*100),"")</f>
        <v/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/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 t="b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0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/>
      </c>
      <c r="B20" s="460"/>
      <c r="C20" s="460"/>
      <c r="D20" s="461" t="str">
        <f>IFERROR(IF(VLOOKUP(CL3,table_2[],MATCH("51 電流標置",table_2[#Headers],0),FALSE)=0,"",VLOOKUP(CL3,table_2[],MATCH("51 電流標置",table_2[#Headers],0),FALSE)),"")</f>
        <v xml:space="preserve"> </v>
      </c>
      <c r="E20" s="462"/>
      <c r="F20" s="462"/>
      <c r="G20" s="462"/>
      <c r="H20" s="462"/>
      <c r="I20" s="505"/>
      <c r="J20" s="461" t="str">
        <f>IFERROR(IF(VLOOKUP(CL3,table_2[],MATCH("51 時間標置",table_2[#Headers],0),FALSE)=0,"",VLOOKUP(CL3,table_2[],MATCH("51 時間標置",table_2[#Headers],0),FALSE)),"")</f>
        <v xml:space="preserve"> </v>
      </c>
      <c r="K20" s="462"/>
      <c r="L20" s="462"/>
      <c r="M20" s="462"/>
      <c r="N20" s="462"/>
      <c r="O20" s="505"/>
      <c r="P20" s="464" t="str">
        <f t="shared" ca="1" si="10"/>
        <v/>
      </c>
      <c r="Q20" s="464"/>
      <c r="R20" s="464"/>
      <c r="S20" s="464"/>
      <c r="T20" s="464"/>
      <c r="U20" s="464"/>
      <c r="V20" s="465" t="str">
        <f>IF(ISNUMBER(D20),CO51,"")</f>
        <v/>
      </c>
      <c r="W20" s="466"/>
      <c r="X20" s="466"/>
      <c r="Y20" s="466"/>
      <c r="Z20" s="467"/>
      <c r="AA20" s="143" t="str">
        <f t="shared" si="11"/>
        <v/>
      </c>
      <c r="AB20" s="473" t="str">
        <f>IF(ISNUMBER(D20),((V20-CI18)/CI18*100),"")</f>
        <v/>
      </c>
      <c r="AC20" s="473"/>
      <c r="AD20" s="468"/>
      <c r="AE20" s="466" t="str">
        <f>IF(ISNUMBER(D20),CO52,"")</f>
        <v/>
      </c>
      <c r="AF20" s="466"/>
      <c r="AG20" s="466"/>
      <c r="AH20" s="466"/>
      <c r="AI20" s="467"/>
      <c r="AJ20" s="143" t="str">
        <f t="shared" si="12"/>
        <v/>
      </c>
      <c r="AK20" s="468" t="str">
        <f>IF(ISNUMBER(D20),((AE20-CI19)/CI19*100),"")</f>
        <v/>
      </c>
      <c r="AL20" s="469"/>
      <c r="AM20" s="469"/>
      <c r="AN20" s="467" t="str">
        <f>IF(ISNUMBER(D20),CO53,"")</f>
        <v/>
      </c>
      <c r="AO20" s="474"/>
      <c r="AP20" s="474"/>
      <c r="AQ20" s="474"/>
      <c r="AR20" s="474"/>
      <c r="AS20" s="143" t="str">
        <f t="shared" si="13"/>
        <v/>
      </c>
      <c r="AT20" s="468" t="str">
        <f>IF(ISNUMBER(D20),((AN20-CI20)/CI20*100),"")</f>
        <v/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/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 t="b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0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/>
      </c>
      <c r="B21" s="460"/>
      <c r="C21" s="460"/>
      <c r="D21" s="461" t="str">
        <f>IFERROR(IF(VLOOKUP(CL3,table_2[],MATCH("51 電流標置",table_2[#Headers],0),FALSE)=0,"",VLOOKUP(CL3,table_2[],MATCH("51 電流標置",table_2[#Headers],0),FALSE)),"")</f>
        <v xml:space="preserve"> </v>
      </c>
      <c r="E21" s="462"/>
      <c r="F21" s="462"/>
      <c r="G21" s="462"/>
      <c r="H21" s="462"/>
      <c r="I21" s="463"/>
      <c r="J21" s="461" t="str">
        <f>IFERROR(IF(VLOOKUP(CL3,table_2[],MATCH("51 時間標置",table_2[#Headers],0),FALSE)=0,"",VLOOKUP(CL3,table_2[],MATCH("51 時間標置",table_2[#Headers],0),FALSE)),"")</f>
        <v xml:space="preserve"> </v>
      </c>
      <c r="K21" s="462"/>
      <c r="L21" s="462"/>
      <c r="M21" s="462"/>
      <c r="N21" s="462"/>
      <c r="O21" s="463"/>
      <c r="P21" s="464" t="str">
        <f ca="1">IF(ISNUMBER(D20),D20+RAND()/40*1.1,"")</f>
        <v/>
      </c>
      <c r="Q21" s="464"/>
      <c r="R21" s="464"/>
      <c r="S21" s="464"/>
      <c r="T21" s="464"/>
      <c r="U21" s="464"/>
      <c r="V21" s="465" t="str">
        <f>IF(ISNUMBER(D21),CO54,"")</f>
        <v/>
      </c>
      <c r="W21" s="466"/>
      <c r="X21" s="466"/>
      <c r="Y21" s="466"/>
      <c r="Z21" s="467"/>
      <c r="AA21" s="143" t="str">
        <f t="shared" si="11"/>
        <v/>
      </c>
      <c r="AB21" s="473" t="str">
        <f>IF(ISNUMBER(D21),((V21-CI18)/CI18*100),"")</f>
        <v/>
      </c>
      <c r="AC21" s="473"/>
      <c r="AD21" s="468"/>
      <c r="AE21" s="466" t="str">
        <f>IF(ISNUMBER(D21),CO55,"")</f>
        <v/>
      </c>
      <c r="AF21" s="466"/>
      <c r="AG21" s="466"/>
      <c r="AH21" s="466"/>
      <c r="AI21" s="467"/>
      <c r="AJ21" s="143" t="str">
        <f t="shared" si="12"/>
        <v/>
      </c>
      <c r="AK21" s="468" t="str">
        <f>IF(ISNUMBER(D21),((AE21-CI19)/CI19*100),"")</f>
        <v/>
      </c>
      <c r="AL21" s="469"/>
      <c r="AM21" s="469"/>
      <c r="AN21" s="467" t="str">
        <f>IF(ISNUMBER(D21),CO56,"")</f>
        <v/>
      </c>
      <c r="AO21" s="474"/>
      <c r="AP21" s="474"/>
      <c r="AQ21" s="474"/>
      <c r="AR21" s="474"/>
      <c r="AS21" s="143" t="str">
        <f t="shared" si="13"/>
        <v/>
      </c>
      <c r="AT21" s="468" t="str">
        <f>IF(ISNUMBER(D21),((AN21-CI20)/CI20*100),"")</f>
        <v/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/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 t="b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0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 xml:space="preserve"> 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/>
      </c>
      <c r="B22" s="460"/>
      <c r="C22" s="460"/>
      <c r="D22" s="461" t="str">
        <f>IFERROR(IF(VLOOKUP(CL3,table_2[],MATCH("51N 電流標置",table_2[#Headers],0),FALSE)=0,"",VLOOKUP(CL3,table_2[],MATCH("51N 電流標置",table_2[#Headers],0),FALSE)),"")</f>
        <v xml:space="preserve"> </v>
      </c>
      <c r="E22" s="462"/>
      <c r="F22" s="462"/>
      <c r="G22" s="462"/>
      <c r="H22" s="462"/>
      <c r="I22" s="505"/>
      <c r="J22" s="461" t="str">
        <f>IFERROR(IF(VLOOKUP(CL3,table_2[],MATCH("51N 時間標置",table_2[#Headers],0),FALSE)=0,"",VLOOKUP(CL3,table_2[],MATCH("51N 時間標置",table_2[#Headers],0),FALSE)),"")</f>
        <v xml:space="preserve"> </v>
      </c>
      <c r="K22" s="462"/>
      <c r="L22" s="462"/>
      <c r="M22" s="462"/>
      <c r="N22" s="462"/>
      <c r="O22" s="505"/>
      <c r="P22" s="464" t="str">
        <f t="shared" ca="1" si="10"/>
        <v/>
      </c>
      <c r="Q22" s="464"/>
      <c r="R22" s="464"/>
      <c r="S22" s="464"/>
      <c r="T22" s="464"/>
      <c r="U22" s="464"/>
      <c r="V22" s="465" t="str">
        <f>IF(ISNUMBER(D22),CO57,"")</f>
        <v/>
      </c>
      <c r="W22" s="466"/>
      <c r="X22" s="466"/>
      <c r="Y22" s="466"/>
      <c r="Z22" s="467"/>
      <c r="AA22" s="143" t="str">
        <f t="shared" si="11"/>
        <v/>
      </c>
      <c r="AB22" s="468" t="str">
        <f>IF(ISNUMBER(D22),((V22-CI21)/CI21*100),"")</f>
        <v/>
      </c>
      <c r="AC22" s="469"/>
      <c r="AD22" s="469"/>
      <c r="AE22" s="466" t="str">
        <f>IF(ISNUMBER(D22),CO58,"")</f>
        <v/>
      </c>
      <c r="AF22" s="466"/>
      <c r="AG22" s="466"/>
      <c r="AH22" s="466"/>
      <c r="AI22" s="467"/>
      <c r="AJ22" s="143" t="str">
        <f t="shared" si="12"/>
        <v/>
      </c>
      <c r="AK22" s="468" t="str">
        <f>IF(ISNUMBER(D22),((AE22-CI22)/CI22*100),"")</f>
        <v/>
      </c>
      <c r="AL22" s="469"/>
      <c r="AM22" s="469"/>
      <c r="AN22" s="467" t="str">
        <f>IF(ISNUMBER(D22),CO59,"")</f>
        <v/>
      </c>
      <c r="AO22" s="474"/>
      <c r="AP22" s="474"/>
      <c r="AQ22" s="474"/>
      <c r="AR22" s="474"/>
      <c r="AS22" s="143" t="str">
        <f t="shared" si="13"/>
        <v/>
      </c>
      <c r="AT22" s="468" t="str">
        <f>IF(ISNUMBER(D22),((AN22-CI23)/CI23*100),"")</f>
        <v/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/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 t="b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0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/>
      </c>
      <c r="B23" s="460"/>
      <c r="C23" s="460"/>
      <c r="D23" s="461" t="str">
        <f>IFERROR(IF(VLOOKUP(CL3,table_2[],MATCH("51N 電流標置",table_2[#Headers],0),FALSE)=0,"",VLOOKUP(CL3,table_2[],MATCH("51N 電流標置",table_2[#Headers],0),FALSE)),"")</f>
        <v xml:space="preserve"> </v>
      </c>
      <c r="E23" s="462"/>
      <c r="F23" s="462"/>
      <c r="G23" s="462"/>
      <c r="H23" s="462"/>
      <c r="I23" s="505"/>
      <c r="J23" s="461" t="str">
        <f>IFERROR(IF(VLOOKUP(CL3,table_2[],MATCH("51N 時間標置",table_2[#Headers],0),FALSE)=0,"",VLOOKUP(CL3,table_2[],MATCH("51N 時間標置",table_2[#Headers],0),FALSE)),"")</f>
        <v xml:space="preserve"> </v>
      </c>
      <c r="K23" s="462"/>
      <c r="L23" s="462"/>
      <c r="M23" s="462"/>
      <c r="N23" s="462"/>
      <c r="O23" s="505"/>
      <c r="P23" s="464" t="str">
        <f t="shared" ca="1" si="10"/>
        <v/>
      </c>
      <c r="Q23" s="464"/>
      <c r="R23" s="464"/>
      <c r="S23" s="464"/>
      <c r="T23" s="464"/>
      <c r="U23" s="464"/>
      <c r="V23" s="465" t="str">
        <f>IF(ISNUMBER(D23),CO60,"")</f>
        <v/>
      </c>
      <c r="W23" s="466"/>
      <c r="X23" s="466"/>
      <c r="Y23" s="466"/>
      <c r="Z23" s="467"/>
      <c r="AA23" s="143" t="str">
        <f t="shared" si="11"/>
        <v/>
      </c>
      <c r="AB23" s="473" t="str">
        <f>IF(ISNUMBER(D23),((V23-CI21)/CI21*100),"")</f>
        <v/>
      </c>
      <c r="AC23" s="473"/>
      <c r="AD23" s="468"/>
      <c r="AE23" s="466" t="str">
        <f>IF(ISNUMBER(D23),CO61,"")</f>
        <v/>
      </c>
      <c r="AF23" s="466"/>
      <c r="AG23" s="466"/>
      <c r="AH23" s="466"/>
      <c r="AI23" s="467"/>
      <c r="AJ23" s="143" t="str">
        <f t="shared" si="12"/>
        <v/>
      </c>
      <c r="AK23" s="468" t="str">
        <f>IF(ISNUMBER(D23),((AE23-CI22)/CI22*100),"")</f>
        <v/>
      </c>
      <c r="AL23" s="469"/>
      <c r="AM23" s="469"/>
      <c r="AN23" s="467" t="str">
        <f>IF(ISNUMBER(D23),CO62,"")</f>
        <v/>
      </c>
      <c r="AO23" s="474"/>
      <c r="AP23" s="474"/>
      <c r="AQ23" s="474"/>
      <c r="AR23" s="474"/>
      <c r="AS23" s="143" t="str">
        <f t="shared" si="13"/>
        <v/>
      </c>
      <c r="AT23" s="468" t="str">
        <f>IF(ISNUMBER(D23),((AN23-CI23)/CI23*100),"")</f>
        <v/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/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 t="b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0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/>
      </c>
      <c r="B24" s="460"/>
      <c r="C24" s="460"/>
      <c r="D24" s="511" t="str">
        <f>IFERROR(IF(VLOOKUP(CL3,table_2[],MATCH("51N 電流標置",table_2[#Headers],0),FALSE)=0,"",VLOOKUP(CL3,table_2[],MATCH("51N 電流標置",table_2[#Headers],0),FALSE)),"")</f>
        <v xml:space="preserve"> </v>
      </c>
      <c r="E24" s="512"/>
      <c r="F24" s="512"/>
      <c r="G24" s="512"/>
      <c r="H24" s="512"/>
      <c r="I24" s="513"/>
      <c r="J24" s="511" t="str">
        <f>IFERROR(IF(VLOOKUP(CL3,table_2[],MATCH("51N 時間標置",table_2[#Headers],0),FALSE)=0,"",VLOOKUP(CL3,table_2[],MATCH("51N 時間標置",table_2[#Headers],0),FALSE)),"")</f>
        <v xml:space="preserve"> </v>
      </c>
      <c r="K24" s="512"/>
      <c r="L24" s="512"/>
      <c r="M24" s="512"/>
      <c r="N24" s="512"/>
      <c r="O24" s="513"/>
      <c r="P24" s="464" t="str">
        <f t="shared" ca="1" si="10"/>
        <v/>
      </c>
      <c r="Q24" s="464"/>
      <c r="R24" s="464"/>
      <c r="S24" s="464"/>
      <c r="T24" s="464"/>
      <c r="U24" s="464"/>
      <c r="V24" s="465" t="str">
        <f>IF(ISNUMBER(D24),CO63,"")</f>
        <v/>
      </c>
      <c r="W24" s="466"/>
      <c r="X24" s="466"/>
      <c r="Y24" s="466"/>
      <c r="Z24" s="467"/>
      <c r="AA24" s="143" t="str">
        <f t="shared" si="11"/>
        <v/>
      </c>
      <c r="AB24" s="473" t="str">
        <f>IF(ISNUMBER(D24),((V24-CI21)/CI21*100),"")</f>
        <v/>
      </c>
      <c r="AC24" s="473"/>
      <c r="AD24" s="468"/>
      <c r="AE24" s="466" t="str">
        <f>IF(ISNUMBER(D24),CO64,"")</f>
        <v/>
      </c>
      <c r="AF24" s="466"/>
      <c r="AG24" s="466"/>
      <c r="AH24" s="466"/>
      <c r="AI24" s="467"/>
      <c r="AJ24" s="143" t="str">
        <f t="shared" si="12"/>
        <v/>
      </c>
      <c r="AK24" s="468" t="str">
        <f>IF(ISNUMBER(D24),((AE24-CI22)/CI22*100),"")</f>
        <v/>
      </c>
      <c r="AL24" s="469"/>
      <c r="AM24" s="469"/>
      <c r="AN24" s="495" t="str">
        <f>IF(ISNUMBER(D24),CO1065,"")</f>
        <v/>
      </c>
      <c r="AO24" s="496"/>
      <c r="AP24" s="496"/>
      <c r="AQ24" s="496"/>
      <c r="AR24" s="496"/>
      <c r="AS24" s="143" t="str">
        <f t="shared" si="13"/>
        <v/>
      </c>
      <c r="AT24" s="468" t="str">
        <f>IF(ISNUMBER(D24),((AN24-CI23)/CI23*100),"")</f>
        <v/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/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/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/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/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/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/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/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B657F-53D1-492C-B8DB-DD5D4EBBAE60}">
  <sheetPr codeName="工作表36">
    <tabColor rgb="FF00B050"/>
  </sheetPr>
  <dimension ref="A1:EL133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SJ57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5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0.32</v>
      </c>
      <c r="K8" s="462"/>
      <c r="L8" s="462"/>
      <c r="M8" s="462"/>
      <c r="N8" s="462"/>
      <c r="O8" s="463"/>
      <c r="P8" s="464">
        <f t="shared" ref="P8:P14" ca="1" si="0">IF(ISNUMBER(D8),D8+RAND()/40*1.1,"")</f>
        <v>4.5143012739123902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0.32</v>
      </c>
      <c r="K9" s="462"/>
      <c r="L9" s="462"/>
      <c r="M9" s="462"/>
      <c r="N9" s="462"/>
      <c r="O9" s="463"/>
      <c r="P9" s="464">
        <f t="shared" ca="1" si="0"/>
        <v>4.5020338300861953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3.2092886464149992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0.32</v>
      </c>
      <c r="K10" s="462"/>
      <c r="L10" s="462"/>
      <c r="M10" s="462"/>
      <c r="N10" s="462"/>
      <c r="O10" s="463"/>
      <c r="P10" s="464">
        <f t="shared" ca="1" si="0"/>
        <v>4.5265949814612183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2.0166178967016331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0.32</v>
      </c>
      <c r="K11" s="462"/>
      <c r="L11" s="462"/>
      <c r="M11" s="462"/>
      <c r="N11" s="462"/>
      <c r="O11" s="463"/>
      <c r="P11" s="464">
        <f ca="1">IF(ISNUMBER(D10),D10+RAND()/40*1.1,"")</f>
        <v>4.5149203118784769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1.3695104227025199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0.75</v>
      </c>
      <c r="K12" s="462"/>
      <c r="L12" s="462"/>
      <c r="M12" s="462"/>
      <c r="N12" s="462"/>
      <c r="O12" s="463"/>
      <c r="P12" s="464">
        <f ca="1">IF(ISNUMBER(D12),D12+RAND()/40*1.1,"")</f>
        <v>1.509417659784682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10.125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VI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0.75</v>
      </c>
      <c r="K13" s="462"/>
      <c r="L13" s="462"/>
      <c r="M13" s="462"/>
      <c r="N13" s="462"/>
      <c r="O13" s="463"/>
      <c r="P13" s="464">
        <f t="shared" ca="1" si="0"/>
        <v>1.5077008387282163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5.0625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0.75</v>
      </c>
      <c r="K14" s="462"/>
      <c r="L14" s="462"/>
      <c r="M14" s="462"/>
      <c r="N14" s="462"/>
      <c r="O14" s="463"/>
      <c r="P14" s="464">
        <f t="shared" ca="1" si="0"/>
        <v>1.5002397141269608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2.53125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>2.過流電驛(50/51)特性試驗(GROUP2)使用曲線 ：IEC NI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>RS</v>
      </c>
      <c r="B18" s="460"/>
      <c r="C18" s="460"/>
      <c r="D18" s="461">
        <f>IFERROR(IF(VLOOKUP(CL3,table_2[],MATCH("51 電流標置",table_2[#Headers],0),FALSE)=0,"",VLOOKUP(CL3,table_2[],MATCH("51 電流標置",table_2[#Headers],0),FALSE)),"")</f>
        <v>6</v>
      </c>
      <c r="E18" s="462"/>
      <c r="F18" s="462"/>
      <c r="G18" s="462"/>
      <c r="H18" s="462"/>
      <c r="I18" s="505"/>
      <c r="J18" s="461">
        <f>IFERROR(IF(VLOOKUP(CL3,table_2[],MATCH("51 時間標置",table_2[#Headers],0),FALSE)=0,"",VLOOKUP(CL3,table_2[],MATCH("51 時間標置",table_2[#Headers],0),FALSE)),"")</f>
        <v>0.24</v>
      </c>
      <c r="K18" s="462"/>
      <c r="L18" s="462"/>
      <c r="M18" s="462"/>
      <c r="N18" s="462"/>
      <c r="O18" s="505"/>
      <c r="P18" s="464">
        <f t="shared" ref="P18:P24" ca="1" si="10">IF(ISNUMBER(D18),D18+RAND()/40*1.1,"")</f>
        <v>6.0164605860387672</v>
      </c>
      <c r="Q18" s="464"/>
      <c r="R18" s="464"/>
      <c r="S18" s="464"/>
      <c r="T18" s="464"/>
      <c r="U18" s="464"/>
      <c r="V18" s="465">
        <f>IF(ISNUMBER(D18),CO45,"")</f>
        <v>0</v>
      </c>
      <c r="W18" s="466"/>
      <c r="X18" s="466"/>
      <c r="Y18" s="466"/>
      <c r="Z18" s="467"/>
      <c r="AA18" s="143" t="str">
        <f t="shared" ref="AA18:AA24" si="11">IF(ISNUMBER(D18),"/","")</f>
        <v>/</v>
      </c>
      <c r="AB18" s="468">
        <f>IF(ISNUMBER(D18),((V18-CI18)/CI18*100),"")</f>
        <v>-100</v>
      </c>
      <c r="AC18" s="469"/>
      <c r="AD18" s="469"/>
      <c r="AE18" s="466">
        <f>IF(ISNUMBER(D18),CO46,"")</f>
        <v>0</v>
      </c>
      <c r="AF18" s="466"/>
      <c r="AG18" s="466"/>
      <c r="AH18" s="466"/>
      <c r="AI18" s="467"/>
      <c r="AJ18" s="143" t="str">
        <f t="shared" ref="AJ18:AJ24" si="12">IF(ISNUMBER(D18),"/","")</f>
        <v>/</v>
      </c>
      <c r="AK18" s="468">
        <f>IF(ISNUMBER(D18),((AE18-CI19)/CI19*100),"")</f>
        <v>-100</v>
      </c>
      <c r="AL18" s="469"/>
      <c r="AM18" s="469"/>
      <c r="AN18" s="467">
        <f>IF(ISNUMBER(D18),CO47,"")</f>
        <v>0</v>
      </c>
      <c r="AO18" s="474"/>
      <c r="AP18" s="474"/>
      <c r="AQ18" s="474"/>
      <c r="AR18" s="474"/>
      <c r="AS18" s="143" t="str">
        <f t="shared" ref="AS18:AS24" si="13">IF(ISNUMBER(D18),"/","")</f>
        <v>/</v>
      </c>
      <c r="AT18" s="468">
        <f>IF(ISNUMBER(D18),((AN18-CI20)/CI20*100),"")</f>
        <v>-100</v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>正常</v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2.4069664848112491</v>
      </c>
      <c r="CJ18" s="163" t="str">
        <f>IFERROR(IF(VLOOKUP(CL3,table_2[],MATCH("使用曲線",table_2[#Headers],0),FALSE)=0,"",VLOOKUP(CL3,table_2[],MATCH("使用曲線",table_2[#Headers],0),FALSE)),"")</f>
        <v>IEC NI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>ST</v>
      </c>
      <c r="B19" s="460"/>
      <c r="C19" s="460"/>
      <c r="D19" s="461">
        <f>IFERROR(IF(VLOOKUP(CL3,table_2[],MATCH("51 電流標置",table_2[#Headers],0),FALSE)=0,"",VLOOKUP(CL3,table_2[],MATCH("51 電流標置",table_2[#Headers],0),FALSE)),"")</f>
        <v>6</v>
      </c>
      <c r="E19" s="462"/>
      <c r="F19" s="462"/>
      <c r="G19" s="462"/>
      <c r="H19" s="462"/>
      <c r="I19" s="505"/>
      <c r="J19" s="461">
        <f>IFERROR(IF(VLOOKUP(CL3,table_2[],MATCH("51 時間標置",table_2[#Headers],0),FALSE)=0,"",VLOOKUP(CL3,table_2[],MATCH("51 時間標置",table_2[#Headers],0),FALSE)),"")</f>
        <v>0.24</v>
      </c>
      <c r="K19" s="462"/>
      <c r="L19" s="462"/>
      <c r="M19" s="462"/>
      <c r="N19" s="462"/>
      <c r="O19" s="505"/>
      <c r="P19" s="464">
        <f t="shared" ca="1" si="10"/>
        <v>6.0011869927515642</v>
      </c>
      <c r="Q19" s="464"/>
      <c r="R19" s="464"/>
      <c r="S19" s="464"/>
      <c r="T19" s="464"/>
      <c r="U19" s="464"/>
      <c r="V19" s="465">
        <f>IF(ISNUMBER(D19),CO48,"")</f>
        <v>0</v>
      </c>
      <c r="W19" s="466"/>
      <c r="X19" s="466"/>
      <c r="Y19" s="466"/>
      <c r="Z19" s="467"/>
      <c r="AA19" s="143" t="str">
        <f t="shared" si="11"/>
        <v>/</v>
      </c>
      <c r="AB19" s="473">
        <f>IF(ISNUMBER(D19),((V19-CI18)/CI18*100),"")</f>
        <v>-100</v>
      </c>
      <c r="AC19" s="473"/>
      <c r="AD19" s="468"/>
      <c r="AE19" s="466">
        <f>IF(ISNUMBER(D19),CO49,"")</f>
        <v>0</v>
      </c>
      <c r="AF19" s="466"/>
      <c r="AG19" s="466"/>
      <c r="AH19" s="466"/>
      <c r="AI19" s="467"/>
      <c r="AJ19" s="143" t="str">
        <f t="shared" si="12"/>
        <v>/</v>
      </c>
      <c r="AK19" s="468">
        <f>IF(ISNUMBER(D19),((AE19-CI19)/CI19*100),"")</f>
        <v>-100</v>
      </c>
      <c r="AL19" s="469"/>
      <c r="AM19" s="469"/>
      <c r="AN19" s="467">
        <f>IF(ISNUMBER(D18),CO50,"")</f>
        <v>0</v>
      </c>
      <c r="AO19" s="474"/>
      <c r="AP19" s="474"/>
      <c r="AQ19" s="474"/>
      <c r="AR19" s="474"/>
      <c r="AS19" s="143" t="str">
        <f t="shared" si="13"/>
        <v>/</v>
      </c>
      <c r="AT19" s="468">
        <f>IF(ISNUMBER(D19),((AN19-CI20)/CI20*100),"")</f>
        <v>-100</v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>正常</v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1.5124634225262248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>TR</v>
      </c>
      <c r="B20" s="460"/>
      <c r="C20" s="460"/>
      <c r="D20" s="461">
        <f>IFERROR(IF(VLOOKUP(CL3,table_2[],MATCH("51 電流標置",table_2[#Headers],0),FALSE)=0,"",VLOOKUP(CL3,table_2[],MATCH("51 電流標置",table_2[#Headers],0),FALSE)),"")</f>
        <v>6</v>
      </c>
      <c r="E20" s="462"/>
      <c r="F20" s="462"/>
      <c r="G20" s="462"/>
      <c r="H20" s="462"/>
      <c r="I20" s="505"/>
      <c r="J20" s="461">
        <f>IFERROR(IF(VLOOKUP(CL3,table_2[],MATCH("51 時間標置",table_2[#Headers],0),FALSE)=0,"",VLOOKUP(CL3,table_2[],MATCH("51 時間標置",table_2[#Headers],0),FALSE)),"")</f>
        <v>0.24</v>
      </c>
      <c r="K20" s="462"/>
      <c r="L20" s="462"/>
      <c r="M20" s="462"/>
      <c r="N20" s="462"/>
      <c r="O20" s="505"/>
      <c r="P20" s="464">
        <f t="shared" ca="1" si="10"/>
        <v>6.021404658453549</v>
      </c>
      <c r="Q20" s="464"/>
      <c r="R20" s="464"/>
      <c r="S20" s="464"/>
      <c r="T20" s="464"/>
      <c r="U20" s="464"/>
      <c r="V20" s="465">
        <f>IF(ISNUMBER(D20),CO51,"")</f>
        <v>0</v>
      </c>
      <c r="W20" s="466"/>
      <c r="X20" s="466"/>
      <c r="Y20" s="466"/>
      <c r="Z20" s="467"/>
      <c r="AA20" s="143" t="str">
        <f t="shared" si="11"/>
        <v>/</v>
      </c>
      <c r="AB20" s="473">
        <f>IF(ISNUMBER(D20),((V20-CI18)/CI18*100),"")</f>
        <v>-100</v>
      </c>
      <c r="AC20" s="473"/>
      <c r="AD20" s="468"/>
      <c r="AE20" s="466">
        <f>IF(ISNUMBER(D20),CO52,"")</f>
        <v>0</v>
      </c>
      <c r="AF20" s="466"/>
      <c r="AG20" s="466"/>
      <c r="AH20" s="466"/>
      <c r="AI20" s="467"/>
      <c r="AJ20" s="143" t="str">
        <f t="shared" si="12"/>
        <v>/</v>
      </c>
      <c r="AK20" s="468">
        <f>IF(ISNUMBER(D20),((AE20-CI19)/CI19*100),"")</f>
        <v>-100</v>
      </c>
      <c r="AL20" s="469"/>
      <c r="AM20" s="469"/>
      <c r="AN20" s="467">
        <f>IF(ISNUMBER(D20),CO53,"")</f>
        <v>0</v>
      </c>
      <c r="AO20" s="474"/>
      <c r="AP20" s="474"/>
      <c r="AQ20" s="474"/>
      <c r="AR20" s="474"/>
      <c r="AS20" s="143" t="str">
        <f t="shared" si="13"/>
        <v>/</v>
      </c>
      <c r="AT20" s="468">
        <f>IF(ISNUMBER(D20),((AN20-CI20)/CI20*100),"")</f>
        <v>-100</v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>正常</v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1.0271328170268899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>3Φ</v>
      </c>
      <c r="B21" s="460"/>
      <c r="C21" s="460"/>
      <c r="D21" s="461">
        <f>IFERROR(IF(VLOOKUP(CL3,table_2[],MATCH("51 電流標置",table_2[#Headers],0),FALSE)=0,"",VLOOKUP(CL3,table_2[],MATCH("51 電流標置",table_2[#Headers],0),FALSE)),"")</f>
        <v>6</v>
      </c>
      <c r="E21" s="462"/>
      <c r="F21" s="462"/>
      <c r="G21" s="462"/>
      <c r="H21" s="462"/>
      <c r="I21" s="463"/>
      <c r="J21" s="461">
        <f>IFERROR(IF(VLOOKUP(CL3,table_2[],MATCH("51 時間標置",table_2[#Headers],0),FALSE)=0,"",VLOOKUP(CL3,table_2[],MATCH("51 時間標置",table_2[#Headers],0),FALSE)),"")</f>
        <v>0.24</v>
      </c>
      <c r="K21" s="462"/>
      <c r="L21" s="462"/>
      <c r="M21" s="462"/>
      <c r="N21" s="462"/>
      <c r="O21" s="463"/>
      <c r="P21" s="464">
        <f ca="1">IF(ISNUMBER(D20),D20+RAND()/40*1.1,"")</f>
        <v>6.0046360004379631</v>
      </c>
      <c r="Q21" s="464"/>
      <c r="R21" s="464"/>
      <c r="S21" s="464"/>
      <c r="T21" s="464"/>
      <c r="U21" s="464"/>
      <c r="V21" s="465">
        <f>IF(ISNUMBER(D21),CO54,"")</f>
        <v>0</v>
      </c>
      <c r="W21" s="466"/>
      <c r="X21" s="466"/>
      <c r="Y21" s="466"/>
      <c r="Z21" s="467"/>
      <c r="AA21" s="143" t="str">
        <f t="shared" si="11"/>
        <v>/</v>
      </c>
      <c r="AB21" s="473">
        <f>IF(ISNUMBER(D21),((V21-CI18)/CI18*100),"")</f>
        <v>-100</v>
      </c>
      <c r="AC21" s="473"/>
      <c r="AD21" s="468"/>
      <c r="AE21" s="466">
        <f>IF(ISNUMBER(D21),CO55,"")</f>
        <v>0</v>
      </c>
      <c r="AF21" s="466"/>
      <c r="AG21" s="466"/>
      <c r="AH21" s="466"/>
      <c r="AI21" s="467"/>
      <c r="AJ21" s="143" t="str">
        <f t="shared" si="12"/>
        <v>/</v>
      </c>
      <c r="AK21" s="468">
        <f>IF(ISNUMBER(D21),((AE21-CI19)/CI19*100),"")</f>
        <v>-100</v>
      </c>
      <c r="AL21" s="469"/>
      <c r="AM21" s="469"/>
      <c r="AN21" s="467">
        <f>IF(ISNUMBER(D21),CO56,"")</f>
        <v>0</v>
      </c>
      <c r="AO21" s="474"/>
      <c r="AP21" s="474"/>
      <c r="AQ21" s="474"/>
      <c r="AR21" s="474"/>
      <c r="AS21" s="143" t="str">
        <f t="shared" si="13"/>
        <v>/</v>
      </c>
      <c r="AT21" s="468">
        <f>IF(ISNUMBER(D21),((AN21-CI20)/CI20*100),"")</f>
        <v>-100</v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>正常</v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4.5130621590210929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>IEC NI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>RN</v>
      </c>
      <c r="B22" s="460"/>
      <c r="C22" s="460"/>
      <c r="D22" s="461">
        <f>IFERROR(IF(VLOOKUP(CL3,table_2[],MATCH("51N 電流標置",table_2[#Headers],0),FALSE)=0,"",VLOOKUP(CL3,table_2[],MATCH("51N 電流標置",table_2[#Headers],0),FALSE)),"")</f>
        <v>2.5</v>
      </c>
      <c r="E22" s="462"/>
      <c r="F22" s="462"/>
      <c r="G22" s="462"/>
      <c r="H22" s="462"/>
      <c r="I22" s="505"/>
      <c r="J22" s="461">
        <f>IFERROR(IF(VLOOKUP(CL3,table_2[],MATCH("51N 時間標置",table_2[#Headers],0),FALSE)=0,"",VLOOKUP(CL3,table_2[],MATCH("51N 時間標置",table_2[#Headers],0),FALSE)),"")</f>
        <v>0.45</v>
      </c>
      <c r="K22" s="462"/>
      <c r="L22" s="462"/>
      <c r="M22" s="462"/>
      <c r="N22" s="462"/>
      <c r="O22" s="505"/>
      <c r="P22" s="464">
        <f t="shared" ca="1" si="10"/>
        <v>2.5019259043377424</v>
      </c>
      <c r="Q22" s="464"/>
      <c r="R22" s="464"/>
      <c r="S22" s="464"/>
      <c r="T22" s="464"/>
      <c r="U22" s="464"/>
      <c r="V22" s="465">
        <f>IF(ISNUMBER(D22),CO57,"")</f>
        <v>0</v>
      </c>
      <c r="W22" s="466"/>
      <c r="X22" s="466"/>
      <c r="Y22" s="466"/>
      <c r="Z22" s="467"/>
      <c r="AA22" s="143" t="str">
        <f t="shared" si="11"/>
        <v>/</v>
      </c>
      <c r="AB22" s="468">
        <f>IF(ISNUMBER(D22),((V22-CI21)/CI21*100),"")</f>
        <v>-100</v>
      </c>
      <c r="AC22" s="469"/>
      <c r="AD22" s="469"/>
      <c r="AE22" s="466">
        <f>IF(ISNUMBER(D22),CO58,"")</f>
        <v>0</v>
      </c>
      <c r="AF22" s="466"/>
      <c r="AG22" s="466"/>
      <c r="AH22" s="466"/>
      <c r="AI22" s="467"/>
      <c r="AJ22" s="143" t="str">
        <f t="shared" si="12"/>
        <v>/</v>
      </c>
      <c r="AK22" s="468">
        <f>IF(ISNUMBER(D22),((AE22-CI22)/CI22*100),"")</f>
        <v>-100</v>
      </c>
      <c r="AL22" s="469"/>
      <c r="AM22" s="469"/>
      <c r="AN22" s="467">
        <f>IF(ISNUMBER(D22),CO59,"")</f>
        <v>0</v>
      </c>
      <c r="AO22" s="474"/>
      <c r="AP22" s="474"/>
      <c r="AQ22" s="474"/>
      <c r="AR22" s="474"/>
      <c r="AS22" s="143" t="str">
        <f t="shared" si="13"/>
        <v>/</v>
      </c>
      <c r="AT22" s="468">
        <f>IF(ISNUMBER(D22),((AN22-CI23)/CI23*100),"")</f>
        <v>-100</v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>正常</v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2.8358689172366716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>SN</v>
      </c>
      <c r="B23" s="460"/>
      <c r="C23" s="460"/>
      <c r="D23" s="461">
        <f>IFERROR(IF(VLOOKUP(CL3,table_2[],MATCH("51N 電流標置",table_2[#Headers],0),FALSE)=0,"",VLOOKUP(CL3,table_2[],MATCH("51N 電流標置",table_2[#Headers],0),FALSE)),"")</f>
        <v>2.5</v>
      </c>
      <c r="E23" s="462"/>
      <c r="F23" s="462"/>
      <c r="G23" s="462"/>
      <c r="H23" s="462"/>
      <c r="I23" s="505"/>
      <c r="J23" s="461">
        <f>IFERROR(IF(VLOOKUP(CL3,table_2[],MATCH("51N 時間標置",table_2[#Headers],0),FALSE)=0,"",VLOOKUP(CL3,table_2[],MATCH("51N 時間標置",table_2[#Headers],0),FALSE)),"")</f>
        <v>0.45</v>
      </c>
      <c r="K23" s="462"/>
      <c r="L23" s="462"/>
      <c r="M23" s="462"/>
      <c r="N23" s="462"/>
      <c r="O23" s="505"/>
      <c r="P23" s="464">
        <f t="shared" ca="1" si="10"/>
        <v>2.5102574190925875</v>
      </c>
      <c r="Q23" s="464"/>
      <c r="R23" s="464"/>
      <c r="S23" s="464"/>
      <c r="T23" s="464"/>
      <c r="U23" s="464"/>
      <c r="V23" s="465">
        <f>IF(ISNUMBER(D23),CO60,"")</f>
        <v>0</v>
      </c>
      <c r="W23" s="466"/>
      <c r="X23" s="466"/>
      <c r="Y23" s="466"/>
      <c r="Z23" s="467"/>
      <c r="AA23" s="143" t="str">
        <f t="shared" si="11"/>
        <v>/</v>
      </c>
      <c r="AB23" s="473">
        <f>IF(ISNUMBER(D23),((V23-CI21)/CI21*100),"")</f>
        <v>-100</v>
      </c>
      <c r="AC23" s="473"/>
      <c r="AD23" s="468"/>
      <c r="AE23" s="466">
        <f>IF(ISNUMBER(D23),CO61,"")</f>
        <v>0</v>
      </c>
      <c r="AF23" s="466"/>
      <c r="AG23" s="466"/>
      <c r="AH23" s="466"/>
      <c r="AI23" s="467"/>
      <c r="AJ23" s="143" t="str">
        <f t="shared" si="12"/>
        <v>/</v>
      </c>
      <c r="AK23" s="468">
        <f>IF(ISNUMBER(D23),((AE23-CI22)/CI22*100),"")</f>
        <v>-100</v>
      </c>
      <c r="AL23" s="469"/>
      <c r="AM23" s="469"/>
      <c r="AN23" s="467">
        <f>IF(ISNUMBER(D23),CO62,"")</f>
        <v>0</v>
      </c>
      <c r="AO23" s="474"/>
      <c r="AP23" s="474"/>
      <c r="AQ23" s="474"/>
      <c r="AR23" s="474"/>
      <c r="AS23" s="143" t="str">
        <f t="shared" si="13"/>
        <v>/</v>
      </c>
      <c r="AT23" s="468">
        <f>IF(ISNUMBER(D23),((AN23-CI23)/CI23*100),"")</f>
        <v>-100</v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>正常</v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1.9258740319254184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>TN</v>
      </c>
      <c r="B24" s="460"/>
      <c r="C24" s="460"/>
      <c r="D24" s="511">
        <f>IFERROR(IF(VLOOKUP(CL3,table_2[],MATCH("51N 電流標置",table_2[#Headers],0),FALSE)=0,"",VLOOKUP(CL3,table_2[],MATCH("51N 電流標置",table_2[#Headers],0),FALSE)),"")</f>
        <v>2.5</v>
      </c>
      <c r="E24" s="512"/>
      <c r="F24" s="512"/>
      <c r="G24" s="512"/>
      <c r="H24" s="512"/>
      <c r="I24" s="513"/>
      <c r="J24" s="511">
        <f>IFERROR(IF(VLOOKUP(CL3,table_2[],MATCH("51N 時間標置",table_2[#Headers],0),FALSE)=0,"",VLOOKUP(CL3,table_2[],MATCH("51N 時間標置",table_2[#Headers],0),FALSE)),"")</f>
        <v>0.45</v>
      </c>
      <c r="K24" s="512"/>
      <c r="L24" s="512"/>
      <c r="M24" s="512"/>
      <c r="N24" s="512"/>
      <c r="O24" s="513"/>
      <c r="P24" s="464">
        <f t="shared" ca="1" si="10"/>
        <v>2.5072678244928355</v>
      </c>
      <c r="Q24" s="464"/>
      <c r="R24" s="464"/>
      <c r="S24" s="464"/>
      <c r="T24" s="464"/>
      <c r="U24" s="464"/>
      <c r="V24" s="465">
        <f>IF(ISNUMBER(D24),CO63,"")</f>
        <v>0</v>
      </c>
      <c r="W24" s="466"/>
      <c r="X24" s="466"/>
      <c r="Y24" s="466"/>
      <c r="Z24" s="467"/>
      <c r="AA24" s="143" t="str">
        <f t="shared" si="11"/>
        <v>/</v>
      </c>
      <c r="AB24" s="473">
        <f>IF(ISNUMBER(D24),((V24-CI21)/CI21*100),"")</f>
        <v>-100</v>
      </c>
      <c r="AC24" s="473"/>
      <c r="AD24" s="468"/>
      <c r="AE24" s="466">
        <f>IF(ISNUMBER(D24),CO64,"")</f>
        <v>0</v>
      </c>
      <c r="AF24" s="466"/>
      <c r="AG24" s="466"/>
      <c r="AH24" s="466"/>
      <c r="AI24" s="467"/>
      <c r="AJ24" s="143" t="str">
        <f t="shared" si="12"/>
        <v>/</v>
      </c>
      <c r="AK24" s="468">
        <f>IF(ISNUMBER(D24),((AE24-CI22)/CI22*100),"")</f>
        <v>-100</v>
      </c>
      <c r="AL24" s="469"/>
      <c r="AM24" s="469"/>
      <c r="AN24" s="495">
        <f>IF(ISNUMBER(D24),CO1065,"")</f>
        <v>0</v>
      </c>
      <c r="AO24" s="496"/>
      <c r="AP24" s="496"/>
      <c r="AQ24" s="496"/>
      <c r="AR24" s="496"/>
      <c r="AS24" s="143" t="str">
        <f t="shared" si="13"/>
        <v>/</v>
      </c>
      <c r="AT24" s="468">
        <f>IF(ISNUMBER(D24),((AN24-CI23)/CI23*100),"")</f>
        <v>-100</v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>正常</v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 xml:space="preserve"> </v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 xml:space="preserve"> </v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 xml:space="preserve"> </v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 xml:space="preserve"> </v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1989D-2D56-48AC-A5DD-45335A0D80AF}">
  <sheetPr codeName="工作表37">
    <tabColor rgb="FF00B050"/>
  </sheetPr>
  <dimension ref="A1:EL133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SJ58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6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0.32</v>
      </c>
      <c r="K8" s="462"/>
      <c r="L8" s="462"/>
      <c r="M8" s="462"/>
      <c r="N8" s="462"/>
      <c r="O8" s="463"/>
      <c r="P8" s="464">
        <f t="shared" ref="P8:P14" ca="1" si="0">IF(ISNUMBER(D8),D8+RAND()/40*1.1,"")</f>
        <v>4.511172357364897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0.32</v>
      </c>
      <c r="K9" s="462"/>
      <c r="L9" s="462"/>
      <c r="M9" s="462"/>
      <c r="N9" s="462"/>
      <c r="O9" s="463"/>
      <c r="P9" s="464">
        <f t="shared" ca="1" si="0"/>
        <v>4.5178388968581338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3.2092886464149992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0.32</v>
      </c>
      <c r="K10" s="462"/>
      <c r="L10" s="462"/>
      <c r="M10" s="462"/>
      <c r="N10" s="462"/>
      <c r="O10" s="463"/>
      <c r="P10" s="464">
        <f t="shared" ca="1" si="0"/>
        <v>4.5021803387530186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2.0166178967016331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0.32</v>
      </c>
      <c r="K11" s="462"/>
      <c r="L11" s="462"/>
      <c r="M11" s="462"/>
      <c r="N11" s="462"/>
      <c r="O11" s="463"/>
      <c r="P11" s="464">
        <f ca="1">IF(ISNUMBER(D10),D10+RAND()/40*1.1,"")</f>
        <v>4.5097542712925875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1.3695104227025199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0.75</v>
      </c>
      <c r="K12" s="462"/>
      <c r="L12" s="462"/>
      <c r="M12" s="462"/>
      <c r="N12" s="462"/>
      <c r="O12" s="463"/>
      <c r="P12" s="464">
        <f ca="1">IF(ISNUMBER(D12),D12+RAND()/40*1.1,"")</f>
        <v>1.5023886955923897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10.125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VI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0.75</v>
      </c>
      <c r="K13" s="462"/>
      <c r="L13" s="462"/>
      <c r="M13" s="462"/>
      <c r="N13" s="462"/>
      <c r="O13" s="463"/>
      <c r="P13" s="464">
        <f t="shared" ca="1" si="0"/>
        <v>1.505832678423529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5.0625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0.75</v>
      </c>
      <c r="K14" s="462"/>
      <c r="L14" s="462"/>
      <c r="M14" s="462"/>
      <c r="N14" s="462"/>
      <c r="O14" s="463"/>
      <c r="P14" s="464">
        <f t="shared" ca="1" si="0"/>
        <v>1.5002478612711918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2.53125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>2.過流電驛(50/51)特性試驗(GROUP2)使用曲線 ：IEC NI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>RS</v>
      </c>
      <c r="B18" s="460"/>
      <c r="C18" s="460"/>
      <c r="D18" s="461">
        <f>IFERROR(IF(VLOOKUP(CL3,table_2[],MATCH("51 電流標置",table_2[#Headers],0),FALSE)=0,"",VLOOKUP(CL3,table_2[],MATCH("51 電流標置",table_2[#Headers],0),FALSE)),"")</f>
        <v>6</v>
      </c>
      <c r="E18" s="462"/>
      <c r="F18" s="462"/>
      <c r="G18" s="462"/>
      <c r="H18" s="462"/>
      <c r="I18" s="505"/>
      <c r="J18" s="461">
        <f>IFERROR(IF(VLOOKUP(CL3,table_2[],MATCH("51 時間標置",table_2[#Headers],0),FALSE)=0,"",VLOOKUP(CL3,table_2[],MATCH("51 時間標置",table_2[#Headers],0),FALSE)),"")</f>
        <v>0.24</v>
      </c>
      <c r="K18" s="462"/>
      <c r="L18" s="462"/>
      <c r="M18" s="462"/>
      <c r="N18" s="462"/>
      <c r="O18" s="505"/>
      <c r="P18" s="464">
        <f t="shared" ref="P18:P24" ca="1" si="10">IF(ISNUMBER(D18),D18+RAND()/40*1.1,"")</f>
        <v>6.0059900202281797</v>
      </c>
      <c r="Q18" s="464"/>
      <c r="R18" s="464"/>
      <c r="S18" s="464"/>
      <c r="T18" s="464"/>
      <c r="U18" s="464"/>
      <c r="V18" s="465">
        <f>IF(ISNUMBER(D18),CO45,"")</f>
        <v>0</v>
      </c>
      <c r="W18" s="466"/>
      <c r="X18" s="466"/>
      <c r="Y18" s="466"/>
      <c r="Z18" s="467"/>
      <c r="AA18" s="143" t="str">
        <f t="shared" ref="AA18:AA24" si="11">IF(ISNUMBER(D18),"/","")</f>
        <v>/</v>
      </c>
      <c r="AB18" s="468">
        <f>IF(ISNUMBER(D18),((V18-CI18)/CI18*100),"")</f>
        <v>-100</v>
      </c>
      <c r="AC18" s="469"/>
      <c r="AD18" s="469"/>
      <c r="AE18" s="466">
        <f>IF(ISNUMBER(D18),CO46,"")</f>
        <v>0</v>
      </c>
      <c r="AF18" s="466"/>
      <c r="AG18" s="466"/>
      <c r="AH18" s="466"/>
      <c r="AI18" s="467"/>
      <c r="AJ18" s="143" t="str">
        <f t="shared" ref="AJ18:AJ24" si="12">IF(ISNUMBER(D18),"/","")</f>
        <v>/</v>
      </c>
      <c r="AK18" s="468">
        <f>IF(ISNUMBER(D18),((AE18-CI19)/CI19*100),"")</f>
        <v>-100</v>
      </c>
      <c r="AL18" s="469"/>
      <c r="AM18" s="469"/>
      <c r="AN18" s="467">
        <f>IF(ISNUMBER(D18),CO47,"")</f>
        <v>0</v>
      </c>
      <c r="AO18" s="474"/>
      <c r="AP18" s="474"/>
      <c r="AQ18" s="474"/>
      <c r="AR18" s="474"/>
      <c r="AS18" s="143" t="str">
        <f t="shared" ref="AS18:AS24" si="13">IF(ISNUMBER(D18),"/","")</f>
        <v>/</v>
      </c>
      <c r="AT18" s="468">
        <f>IF(ISNUMBER(D18),((AN18-CI20)/CI20*100),"")</f>
        <v>-100</v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>正常</v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2.4069664848112491</v>
      </c>
      <c r="CJ18" s="163" t="str">
        <f>IFERROR(IF(VLOOKUP(CL3,table_2[],MATCH("使用曲線",table_2[#Headers],0),FALSE)=0,"",VLOOKUP(CL3,table_2[],MATCH("使用曲線",table_2[#Headers],0),FALSE)),"")</f>
        <v>IEC NI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>ST</v>
      </c>
      <c r="B19" s="460"/>
      <c r="C19" s="460"/>
      <c r="D19" s="461">
        <f>IFERROR(IF(VLOOKUP(CL3,table_2[],MATCH("51 電流標置",table_2[#Headers],0),FALSE)=0,"",VLOOKUP(CL3,table_2[],MATCH("51 電流標置",table_2[#Headers],0),FALSE)),"")</f>
        <v>6</v>
      </c>
      <c r="E19" s="462"/>
      <c r="F19" s="462"/>
      <c r="G19" s="462"/>
      <c r="H19" s="462"/>
      <c r="I19" s="505"/>
      <c r="J19" s="461">
        <f>IFERROR(IF(VLOOKUP(CL3,table_2[],MATCH("51 時間標置",table_2[#Headers],0),FALSE)=0,"",VLOOKUP(CL3,table_2[],MATCH("51 時間標置",table_2[#Headers],0),FALSE)),"")</f>
        <v>0.24</v>
      </c>
      <c r="K19" s="462"/>
      <c r="L19" s="462"/>
      <c r="M19" s="462"/>
      <c r="N19" s="462"/>
      <c r="O19" s="505"/>
      <c r="P19" s="464">
        <f t="shared" ca="1" si="10"/>
        <v>6.0148441400362245</v>
      </c>
      <c r="Q19" s="464"/>
      <c r="R19" s="464"/>
      <c r="S19" s="464"/>
      <c r="T19" s="464"/>
      <c r="U19" s="464"/>
      <c r="V19" s="465">
        <f>IF(ISNUMBER(D19),CO48,"")</f>
        <v>0</v>
      </c>
      <c r="W19" s="466"/>
      <c r="X19" s="466"/>
      <c r="Y19" s="466"/>
      <c r="Z19" s="467"/>
      <c r="AA19" s="143" t="str">
        <f t="shared" si="11"/>
        <v>/</v>
      </c>
      <c r="AB19" s="473">
        <f>IF(ISNUMBER(D19),((V19-CI18)/CI18*100),"")</f>
        <v>-100</v>
      </c>
      <c r="AC19" s="473"/>
      <c r="AD19" s="468"/>
      <c r="AE19" s="466">
        <f>IF(ISNUMBER(D19),CO49,"")</f>
        <v>0</v>
      </c>
      <c r="AF19" s="466"/>
      <c r="AG19" s="466"/>
      <c r="AH19" s="466"/>
      <c r="AI19" s="467"/>
      <c r="AJ19" s="143" t="str">
        <f t="shared" si="12"/>
        <v>/</v>
      </c>
      <c r="AK19" s="468">
        <f>IF(ISNUMBER(D19),((AE19-CI19)/CI19*100),"")</f>
        <v>-100</v>
      </c>
      <c r="AL19" s="469"/>
      <c r="AM19" s="469"/>
      <c r="AN19" s="467">
        <f>IF(ISNUMBER(D18),CO50,"")</f>
        <v>0</v>
      </c>
      <c r="AO19" s="474"/>
      <c r="AP19" s="474"/>
      <c r="AQ19" s="474"/>
      <c r="AR19" s="474"/>
      <c r="AS19" s="143" t="str">
        <f t="shared" si="13"/>
        <v>/</v>
      </c>
      <c r="AT19" s="468">
        <f>IF(ISNUMBER(D19),((AN19-CI20)/CI20*100),"")</f>
        <v>-100</v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>正常</v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1.5124634225262248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>TR</v>
      </c>
      <c r="B20" s="460"/>
      <c r="C20" s="460"/>
      <c r="D20" s="461">
        <f>IFERROR(IF(VLOOKUP(CL3,table_2[],MATCH("51 電流標置",table_2[#Headers],0),FALSE)=0,"",VLOOKUP(CL3,table_2[],MATCH("51 電流標置",table_2[#Headers],0),FALSE)),"")</f>
        <v>6</v>
      </c>
      <c r="E20" s="462"/>
      <c r="F20" s="462"/>
      <c r="G20" s="462"/>
      <c r="H20" s="462"/>
      <c r="I20" s="505"/>
      <c r="J20" s="461">
        <f>IFERROR(IF(VLOOKUP(CL3,table_2[],MATCH("51 時間標置",table_2[#Headers],0),FALSE)=0,"",VLOOKUP(CL3,table_2[],MATCH("51 時間標置",table_2[#Headers],0),FALSE)),"")</f>
        <v>0.24</v>
      </c>
      <c r="K20" s="462"/>
      <c r="L20" s="462"/>
      <c r="M20" s="462"/>
      <c r="N20" s="462"/>
      <c r="O20" s="505"/>
      <c r="P20" s="464">
        <f t="shared" ca="1" si="10"/>
        <v>6.0168349353189763</v>
      </c>
      <c r="Q20" s="464"/>
      <c r="R20" s="464"/>
      <c r="S20" s="464"/>
      <c r="T20" s="464"/>
      <c r="U20" s="464"/>
      <c r="V20" s="465">
        <f>IF(ISNUMBER(D20),CO51,"")</f>
        <v>0</v>
      </c>
      <c r="W20" s="466"/>
      <c r="X20" s="466"/>
      <c r="Y20" s="466"/>
      <c r="Z20" s="467"/>
      <c r="AA20" s="143" t="str">
        <f t="shared" si="11"/>
        <v>/</v>
      </c>
      <c r="AB20" s="473">
        <f>IF(ISNUMBER(D20),((V20-CI18)/CI18*100),"")</f>
        <v>-100</v>
      </c>
      <c r="AC20" s="473"/>
      <c r="AD20" s="468"/>
      <c r="AE20" s="466">
        <f>IF(ISNUMBER(D20),CO52,"")</f>
        <v>0</v>
      </c>
      <c r="AF20" s="466"/>
      <c r="AG20" s="466"/>
      <c r="AH20" s="466"/>
      <c r="AI20" s="467"/>
      <c r="AJ20" s="143" t="str">
        <f t="shared" si="12"/>
        <v>/</v>
      </c>
      <c r="AK20" s="468">
        <f>IF(ISNUMBER(D20),((AE20-CI19)/CI19*100),"")</f>
        <v>-100</v>
      </c>
      <c r="AL20" s="469"/>
      <c r="AM20" s="469"/>
      <c r="AN20" s="467">
        <f>IF(ISNUMBER(D20),CO53,"")</f>
        <v>0</v>
      </c>
      <c r="AO20" s="474"/>
      <c r="AP20" s="474"/>
      <c r="AQ20" s="474"/>
      <c r="AR20" s="474"/>
      <c r="AS20" s="143" t="str">
        <f t="shared" si="13"/>
        <v>/</v>
      </c>
      <c r="AT20" s="468">
        <f>IF(ISNUMBER(D20),((AN20-CI20)/CI20*100),"")</f>
        <v>-100</v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>正常</v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1.0271328170268899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>3Φ</v>
      </c>
      <c r="B21" s="460"/>
      <c r="C21" s="460"/>
      <c r="D21" s="461">
        <f>IFERROR(IF(VLOOKUP(CL3,table_2[],MATCH("51 電流標置",table_2[#Headers],0),FALSE)=0,"",VLOOKUP(CL3,table_2[],MATCH("51 電流標置",table_2[#Headers],0),FALSE)),"")</f>
        <v>6</v>
      </c>
      <c r="E21" s="462"/>
      <c r="F21" s="462"/>
      <c r="G21" s="462"/>
      <c r="H21" s="462"/>
      <c r="I21" s="463"/>
      <c r="J21" s="461">
        <f>IFERROR(IF(VLOOKUP(CL3,table_2[],MATCH("51 時間標置",table_2[#Headers],0),FALSE)=0,"",VLOOKUP(CL3,table_2[],MATCH("51 時間標置",table_2[#Headers],0),FALSE)),"")</f>
        <v>0.24</v>
      </c>
      <c r="K21" s="462"/>
      <c r="L21" s="462"/>
      <c r="M21" s="462"/>
      <c r="N21" s="462"/>
      <c r="O21" s="463"/>
      <c r="P21" s="464">
        <f ca="1">IF(ISNUMBER(D20),D20+RAND()/40*1.1,"")</f>
        <v>6.0230145509327997</v>
      </c>
      <c r="Q21" s="464"/>
      <c r="R21" s="464"/>
      <c r="S21" s="464"/>
      <c r="T21" s="464"/>
      <c r="U21" s="464"/>
      <c r="V21" s="465">
        <f>IF(ISNUMBER(D21),CO54,"")</f>
        <v>0</v>
      </c>
      <c r="W21" s="466"/>
      <c r="X21" s="466"/>
      <c r="Y21" s="466"/>
      <c r="Z21" s="467"/>
      <c r="AA21" s="143" t="str">
        <f t="shared" si="11"/>
        <v>/</v>
      </c>
      <c r="AB21" s="473">
        <f>IF(ISNUMBER(D21),((V21-CI18)/CI18*100),"")</f>
        <v>-100</v>
      </c>
      <c r="AC21" s="473"/>
      <c r="AD21" s="468"/>
      <c r="AE21" s="466">
        <f>IF(ISNUMBER(D21),CO55,"")</f>
        <v>0</v>
      </c>
      <c r="AF21" s="466"/>
      <c r="AG21" s="466"/>
      <c r="AH21" s="466"/>
      <c r="AI21" s="467"/>
      <c r="AJ21" s="143" t="str">
        <f t="shared" si="12"/>
        <v>/</v>
      </c>
      <c r="AK21" s="468">
        <f>IF(ISNUMBER(D21),((AE21-CI19)/CI19*100),"")</f>
        <v>-100</v>
      </c>
      <c r="AL21" s="469"/>
      <c r="AM21" s="469"/>
      <c r="AN21" s="467">
        <f>IF(ISNUMBER(D21),CO56,"")</f>
        <v>0</v>
      </c>
      <c r="AO21" s="474"/>
      <c r="AP21" s="474"/>
      <c r="AQ21" s="474"/>
      <c r="AR21" s="474"/>
      <c r="AS21" s="143" t="str">
        <f t="shared" si="13"/>
        <v>/</v>
      </c>
      <c r="AT21" s="468">
        <f>IF(ISNUMBER(D21),((AN21-CI20)/CI20*100),"")</f>
        <v>-100</v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>正常</v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4.5130621590210929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>IEC NI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>RN</v>
      </c>
      <c r="B22" s="460"/>
      <c r="C22" s="460"/>
      <c r="D22" s="461">
        <f>IFERROR(IF(VLOOKUP(CL3,table_2[],MATCH("51N 電流標置",table_2[#Headers],0),FALSE)=0,"",VLOOKUP(CL3,table_2[],MATCH("51N 電流標置",table_2[#Headers],0),FALSE)),"")</f>
        <v>2.5</v>
      </c>
      <c r="E22" s="462"/>
      <c r="F22" s="462"/>
      <c r="G22" s="462"/>
      <c r="H22" s="462"/>
      <c r="I22" s="505"/>
      <c r="J22" s="461">
        <f>IFERROR(IF(VLOOKUP(CL3,table_2[],MATCH("51N 時間標置",table_2[#Headers],0),FALSE)=0,"",VLOOKUP(CL3,table_2[],MATCH("51N 時間標置",table_2[#Headers],0),FALSE)),"")</f>
        <v>0.45</v>
      </c>
      <c r="K22" s="462"/>
      <c r="L22" s="462"/>
      <c r="M22" s="462"/>
      <c r="N22" s="462"/>
      <c r="O22" s="505"/>
      <c r="P22" s="464">
        <f t="shared" ca="1" si="10"/>
        <v>2.519822829204434</v>
      </c>
      <c r="Q22" s="464"/>
      <c r="R22" s="464"/>
      <c r="S22" s="464"/>
      <c r="T22" s="464"/>
      <c r="U22" s="464"/>
      <c r="V22" s="465">
        <f>IF(ISNUMBER(D22),CO57,"")</f>
        <v>0</v>
      </c>
      <c r="W22" s="466"/>
      <c r="X22" s="466"/>
      <c r="Y22" s="466"/>
      <c r="Z22" s="467"/>
      <c r="AA22" s="143" t="str">
        <f t="shared" si="11"/>
        <v>/</v>
      </c>
      <c r="AB22" s="468">
        <f>IF(ISNUMBER(D22),((V22-CI21)/CI21*100),"")</f>
        <v>-100</v>
      </c>
      <c r="AC22" s="469"/>
      <c r="AD22" s="469"/>
      <c r="AE22" s="466">
        <f>IF(ISNUMBER(D22),CO58,"")</f>
        <v>0</v>
      </c>
      <c r="AF22" s="466"/>
      <c r="AG22" s="466"/>
      <c r="AH22" s="466"/>
      <c r="AI22" s="467"/>
      <c r="AJ22" s="143" t="str">
        <f t="shared" si="12"/>
        <v>/</v>
      </c>
      <c r="AK22" s="468">
        <f>IF(ISNUMBER(D22),((AE22-CI22)/CI22*100),"")</f>
        <v>-100</v>
      </c>
      <c r="AL22" s="469"/>
      <c r="AM22" s="469"/>
      <c r="AN22" s="467">
        <f>IF(ISNUMBER(D22),CO59,"")</f>
        <v>0</v>
      </c>
      <c r="AO22" s="474"/>
      <c r="AP22" s="474"/>
      <c r="AQ22" s="474"/>
      <c r="AR22" s="474"/>
      <c r="AS22" s="143" t="str">
        <f t="shared" si="13"/>
        <v>/</v>
      </c>
      <c r="AT22" s="468">
        <f>IF(ISNUMBER(D22),((AN22-CI23)/CI23*100),"")</f>
        <v>-100</v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>正常</v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2.8358689172366716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>SN</v>
      </c>
      <c r="B23" s="460"/>
      <c r="C23" s="460"/>
      <c r="D23" s="461">
        <f>IFERROR(IF(VLOOKUP(CL3,table_2[],MATCH("51N 電流標置",table_2[#Headers],0),FALSE)=0,"",VLOOKUP(CL3,table_2[],MATCH("51N 電流標置",table_2[#Headers],0),FALSE)),"")</f>
        <v>2.5</v>
      </c>
      <c r="E23" s="462"/>
      <c r="F23" s="462"/>
      <c r="G23" s="462"/>
      <c r="H23" s="462"/>
      <c r="I23" s="505"/>
      <c r="J23" s="461">
        <f>IFERROR(IF(VLOOKUP(CL3,table_2[],MATCH("51N 時間標置",table_2[#Headers],0),FALSE)=0,"",VLOOKUP(CL3,table_2[],MATCH("51N 時間標置",table_2[#Headers],0),FALSE)),"")</f>
        <v>0.45</v>
      </c>
      <c r="K23" s="462"/>
      <c r="L23" s="462"/>
      <c r="M23" s="462"/>
      <c r="N23" s="462"/>
      <c r="O23" s="505"/>
      <c r="P23" s="464">
        <f t="shared" ca="1" si="10"/>
        <v>2.5165818998809448</v>
      </c>
      <c r="Q23" s="464"/>
      <c r="R23" s="464"/>
      <c r="S23" s="464"/>
      <c r="T23" s="464"/>
      <c r="U23" s="464"/>
      <c r="V23" s="465">
        <f>IF(ISNUMBER(D23),CO60,"")</f>
        <v>0</v>
      </c>
      <c r="W23" s="466"/>
      <c r="X23" s="466"/>
      <c r="Y23" s="466"/>
      <c r="Z23" s="467"/>
      <c r="AA23" s="143" t="str">
        <f t="shared" si="11"/>
        <v>/</v>
      </c>
      <c r="AB23" s="473">
        <f>IF(ISNUMBER(D23),((V23-CI21)/CI21*100),"")</f>
        <v>-100</v>
      </c>
      <c r="AC23" s="473"/>
      <c r="AD23" s="468"/>
      <c r="AE23" s="466">
        <f>IF(ISNUMBER(D23),CO61,"")</f>
        <v>0</v>
      </c>
      <c r="AF23" s="466"/>
      <c r="AG23" s="466"/>
      <c r="AH23" s="466"/>
      <c r="AI23" s="467"/>
      <c r="AJ23" s="143" t="str">
        <f t="shared" si="12"/>
        <v>/</v>
      </c>
      <c r="AK23" s="468">
        <f>IF(ISNUMBER(D23),((AE23-CI22)/CI22*100),"")</f>
        <v>-100</v>
      </c>
      <c r="AL23" s="469"/>
      <c r="AM23" s="469"/>
      <c r="AN23" s="467">
        <f>IF(ISNUMBER(D23),CO62,"")</f>
        <v>0</v>
      </c>
      <c r="AO23" s="474"/>
      <c r="AP23" s="474"/>
      <c r="AQ23" s="474"/>
      <c r="AR23" s="474"/>
      <c r="AS23" s="143" t="str">
        <f t="shared" si="13"/>
        <v>/</v>
      </c>
      <c r="AT23" s="468">
        <f>IF(ISNUMBER(D23),((AN23-CI23)/CI23*100),"")</f>
        <v>-100</v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>正常</v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1.9258740319254184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>TN</v>
      </c>
      <c r="B24" s="460"/>
      <c r="C24" s="460"/>
      <c r="D24" s="511">
        <f>IFERROR(IF(VLOOKUP(CL3,table_2[],MATCH("51N 電流標置",table_2[#Headers],0),FALSE)=0,"",VLOOKUP(CL3,table_2[],MATCH("51N 電流標置",table_2[#Headers],0),FALSE)),"")</f>
        <v>2.5</v>
      </c>
      <c r="E24" s="512"/>
      <c r="F24" s="512"/>
      <c r="G24" s="512"/>
      <c r="H24" s="512"/>
      <c r="I24" s="513"/>
      <c r="J24" s="511">
        <f>IFERROR(IF(VLOOKUP(CL3,table_2[],MATCH("51N 時間標置",table_2[#Headers],0),FALSE)=0,"",VLOOKUP(CL3,table_2[],MATCH("51N 時間標置",table_2[#Headers],0),FALSE)),"")</f>
        <v>0.45</v>
      </c>
      <c r="K24" s="512"/>
      <c r="L24" s="512"/>
      <c r="M24" s="512"/>
      <c r="N24" s="512"/>
      <c r="O24" s="513"/>
      <c r="P24" s="464">
        <f t="shared" ca="1" si="10"/>
        <v>2.5019648188533354</v>
      </c>
      <c r="Q24" s="464"/>
      <c r="R24" s="464"/>
      <c r="S24" s="464"/>
      <c r="T24" s="464"/>
      <c r="U24" s="464"/>
      <c r="V24" s="465">
        <f>IF(ISNUMBER(D24),CO63,"")</f>
        <v>0</v>
      </c>
      <c r="W24" s="466"/>
      <c r="X24" s="466"/>
      <c r="Y24" s="466"/>
      <c r="Z24" s="467"/>
      <c r="AA24" s="143" t="str">
        <f t="shared" si="11"/>
        <v>/</v>
      </c>
      <c r="AB24" s="473">
        <f>IF(ISNUMBER(D24),((V24-CI21)/CI21*100),"")</f>
        <v>-100</v>
      </c>
      <c r="AC24" s="473"/>
      <c r="AD24" s="468"/>
      <c r="AE24" s="466">
        <f>IF(ISNUMBER(D24),CO64,"")</f>
        <v>0</v>
      </c>
      <c r="AF24" s="466"/>
      <c r="AG24" s="466"/>
      <c r="AH24" s="466"/>
      <c r="AI24" s="467"/>
      <c r="AJ24" s="143" t="str">
        <f t="shared" si="12"/>
        <v>/</v>
      </c>
      <c r="AK24" s="468">
        <f>IF(ISNUMBER(D24),((AE24-CI22)/CI22*100),"")</f>
        <v>-100</v>
      </c>
      <c r="AL24" s="469"/>
      <c r="AM24" s="469"/>
      <c r="AN24" s="495">
        <f>IF(ISNUMBER(D24),CO1065,"")</f>
        <v>0</v>
      </c>
      <c r="AO24" s="496"/>
      <c r="AP24" s="496"/>
      <c r="AQ24" s="496"/>
      <c r="AR24" s="496"/>
      <c r="AS24" s="143" t="str">
        <f t="shared" si="13"/>
        <v>/</v>
      </c>
      <c r="AT24" s="468">
        <f>IF(ISNUMBER(D24),((AN24-CI23)/CI23*100),"")</f>
        <v>-100</v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>正常</v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/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 xml:space="preserve"> </v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 xml:space="preserve"> </v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 xml:space="preserve"> </v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078B-C9C0-4E90-8BF1-E9BF388E833E}">
  <sheetPr codeName="工作表38">
    <tabColor rgb="FF00B050"/>
  </sheetPr>
  <dimension ref="A1:EL133"/>
  <sheetViews>
    <sheetView view="pageBreakPreview" topLeftCell="A10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SJ59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7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0.32</v>
      </c>
      <c r="K8" s="462"/>
      <c r="L8" s="462"/>
      <c r="M8" s="462"/>
      <c r="N8" s="462"/>
      <c r="O8" s="463"/>
      <c r="P8" s="464">
        <f t="shared" ref="P8:P14" ca="1" si="0">IF(ISNUMBER(D8),D8+RAND()/40*1.1,"")</f>
        <v>4.514697523828338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0.32</v>
      </c>
      <c r="K9" s="462"/>
      <c r="L9" s="462"/>
      <c r="M9" s="462"/>
      <c r="N9" s="462"/>
      <c r="O9" s="463"/>
      <c r="P9" s="464">
        <f t="shared" ca="1" si="0"/>
        <v>4.5130998668414035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3.2092886464149992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0.32</v>
      </c>
      <c r="K10" s="462"/>
      <c r="L10" s="462"/>
      <c r="M10" s="462"/>
      <c r="N10" s="462"/>
      <c r="O10" s="463"/>
      <c r="P10" s="464">
        <f t="shared" ca="1" si="0"/>
        <v>4.5103673025050846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2.0166178967016331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0.32</v>
      </c>
      <c r="K11" s="462"/>
      <c r="L11" s="462"/>
      <c r="M11" s="462"/>
      <c r="N11" s="462"/>
      <c r="O11" s="463"/>
      <c r="P11" s="464">
        <f ca="1">IF(ISNUMBER(D10),D10+RAND()/40*1.1,"")</f>
        <v>4.5121618575669959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1.3695104227025199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0.75</v>
      </c>
      <c r="K12" s="462"/>
      <c r="L12" s="462"/>
      <c r="M12" s="462"/>
      <c r="N12" s="462"/>
      <c r="O12" s="463"/>
      <c r="P12" s="464">
        <f ca="1">IF(ISNUMBER(D12),D12+RAND()/40*1.1,"")</f>
        <v>1.5025514828118864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10.125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VI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0.75</v>
      </c>
      <c r="K13" s="462"/>
      <c r="L13" s="462"/>
      <c r="M13" s="462"/>
      <c r="N13" s="462"/>
      <c r="O13" s="463"/>
      <c r="P13" s="464">
        <f t="shared" ca="1" si="0"/>
        <v>1.5104511486812759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5.0625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0.75</v>
      </c>
      <c r="K14" s="462"/>
      <c r="L14" s="462"/>
      <c r="M14" s="462"/>
      <c r="N14" s="462"/>
      <c r="O14" s="463"/>
      <c r="P14" s="464">
        <f t="shared" ca="1" si="0"/>
        <v>1.5254635356883322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2.53125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>2.過流電驛(50/51)特性試驗(GROUP2)使用曲線 ：IEC NI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>RS</v>
      </c>
      <c r="B18" s="460"/>
      <c r="C18" s="460"/>
      <c r="D18" s="461">
        <f>IFERROR(IF(VLOOKUP(CL3,table_2[],MATCH("51 電流標置",table_2[#Headers],0),FALSE)=0,"",VLOOKUP(CL3,table_2[],MATCH("51 電流標置",table_2[#Headers],0),FALSE)),"")</f>
        <v>6</v>
      </c>
      <c r="E18" s="462"/>
      <c r="F18" s="462"/>
      <c r="G18" s="462"/>
      <c r="H18" s="462"/>
      <c r="I18" s="505"/>
      <c r="J18" s="461">
        <f>IFERROR(IF(VLOOKUP(CL3,table_2[],MATCH("51 時間標置",table_2[#Headers],0),FALSE)=0,"",VLOOKUP(CL3,table_2[],MATCH("51 時間標置",table_2[#Headers],0),FALSE)),"")</f>
        <v>0.24</v>
      </c>
      <c r="K18" s="462"/>
      <c r="L18" s="462"/>
      <c r="M18" s="462"/>
      <c r="N18" s="462"/>
      <c r="O18" s="505"/>
      <c r="P18" s="464">
        <f t="shared" ref="P18:P24" ca="1" si="10">IF(ISNUMBER(D18),D18+RAND()/40*1.1,"")</f>
        <v>6.0148857997953904</v>
      </c>
      <c r="Q18" s="464"/>
      <c r="R18" s="464"/>
      <c r="S18" s="464"/>
      <c r="T18" s="464"/>
      <c r="U18" s="464"/>
      <c r="V18" s="465">
        <f>IF(ISNUMBER(D18),CO45,"")</f>
        <v>0</v>
      </c>
      <c r="W18" s="466"/>
      <c r="X18" s="466"/>
      <c r="Y18" s="466"/>
      <c r="Z18" s="467"/>
      <c r="AA18" s="143" t="str">
        <f t="shared" ref="AA18:AA24" si="11">IF(ISNUMBER(D18),"/","")</f>
        <v>/</v>
      </c>
      <c r="AB18" s="468">
        <f>IF(ISNUMBER(D18),((V18-CI18)/CI18*100),"")</f>
        <v>-100</v>
      </c>
      <c r="AC18" s="469"/>
      <c r="AD18" s="469"/>
      <c r="AE18" s="466">
        <f>IF(ISNUMBER(D18),CO46,"")</f>
        <v>0</v>
      </c>
      <c r="AF18" s="466"/>
      <c r="AG18" s="466"/>
      <c r="AH18" s="466"/>
      <c r="AI18" s="467"/>
      <c r="AJ18" s="143" t="str">
        <f t="shared" ref="AJ18:AJ24" si="12">IF(ISNUMBER(D18),"/","")</f>
        <v>/</v>
      </c>
      <c r="AK18" s="468">
        <f>IF(ISNUMBER(D18),((AE18-CI19)/CI19*100),"")</f>
        <v>-100</v>
      </c>
      <c r="AL18" s="469"/>
      <c r="AM18" s="469"/>
      <c r="AN18" s="467">
        <f>IF(ISNUMBER(D18),CO47,"")</f>
        <v>0</v>
      </c>
      <c r="AO18" s="474"/>
      <c r="AP18" s="474"/>
      <c r="AQ18" s="474"/>
      <c r="AR18" s="474"/>
      <c r="AS18" s="143" t="str">
        <f t="shared" ref="AS18:AS24" si="13">IF(ISNUMBER(D18),"/","")</f>
        <v>/</v>
      </c>
      <c r="AT18" s="468">
        <f>IF(ISNUMBER(D18),((AN18-CI20)/CI20*100),"")</f>
        <v>-100</v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>正常</v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2.4069664848112491</v>
      </c>
      <c r="CJ18" s="163" t="str">
        <f>IFERROR(IF(VLOOKUP(CL3,table_2[],MATCH("使用曲線",table_2[#Headers],0),FALSE)=0,"",VLOOKUP(CL3,table_2[],MATCH("使用曲線",table_2[#Headers],0),FALSE)),"")</f>
        <v>IEC NI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>ST</v>
      </c>
      <c r="B19" s="460"/>
      <c r="C19" s="460"/>
      <c r="D19" s="461">
        <f>IFERROR(IF(VLOOKUP(CL3,table_2[],MATCH("51 電流標置",table_2[#Headers],0),FALSE)=0,"",VLOOKUP(CL3,table_2[],MATCH("51 電流標置",table_2[#Headers],0),FALSE)),"")</f>
        <v>6</v>
      </c>
      <c r="E19" s="462"/>
      <c r="F19" s="462"/>
      <c r="G19" s="462"/>
      <c r="H19" s="462"/>
      <c r="I19" s="505"/>
      <c r="J19" s="461">
        <f>IFERROR(IF(VLOOKUP(CL3,table_2[],MATCH("51 時間標置",table_2[#Headers],0),FALSE)=0,"",VLOOKUP(CL3,table_2[],MATCH("51 時間標置",table_2[#Headers],0),FALSE)),"")</f>
        <v>0.24</v>
      </c>
      <c r="K19" s="462"/>
      <c r="L19" s="462"/>
      <c r="M19" s="462"/>
      <c r="N19" s="462"/>
      <c r="O19" s="505"/>
      <c r="P19" s="464">
        <f t="shared" ca="1" si="10"/>
        <v>6.0195498189952916</v>
      </c>
      <c r="Q19" s="464"/>
      <c r="R19" s="464"/>
      <c r="S19" s="464"/>
      <c r="T19" s="464"/>
      <c r="U19" s="464"/>
      <c r="V19" s="465">
        <f>IF(ISNUMBER(D19),CO48,"")</f>
        <v>0</v>
      </c>
      <c r="W19" s="466"/>
      <c r="X19" s="466"/>
      <c r="Y19" s="466"/>
      <c r="Z19" s="467"/>
      <c r="AA19" s="143" t="str">
        <f t="shared" si="11"/>
        <v>/</v>
      </c>
      <c r="AB19" s="473">
        <f>IF(ISNUMBER(D19),((V19-CI18)/CI18*100),"")</f>
        <v>-100</v>
      </c>
      <c r="AC19" s="473"/>
      <c r="AD19" s="468"/>
      <c r="AE19" s="466">
        <f>IF(ISNUMBER(D19),CO49,"")</f>
        <v>0</v>
      </c>
      <c r="AF19" s="466"/>
      <c r="AG19" s="466"/>
      <c r="AH19" s="466"/>
      <c r="AI19" s="467"/>
      <c r="AJ19" s="143" t="str">
        <f t="shared" si="12"/>
        <v>/</v>
      </c>
      <c r="AK19" s="468">
        <f>IF(ISNUMBER(D19),((AE19-CI19)/CI19*100),"")</f>
        <v>-100</v>
      </c>
      <c r="AL19" s="469"/>
      <c r="AM19" s="469"/>
      <c r="AN19" s="467">
        <f>IF(ISNUMBER(D18),CO50,"")</f>
        <v>0</v>
      </c>
      <c r="AO19" s="474"/>
      <c r="AP19" s="474"/>
      <c r="AQ19" s="474"/>
      <c r="AR19" s="474"/>
      <c r="AS19" s="143" t="str">
        <f t="shared" si="13"/>
        <v>/</v>
      </c>
      <c r="AT19" s="468">
        <f>IF(ISNUMBER(D19),((AN19-CI20)/CI20*100),"")</f>
        <v>-100</v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>正常</v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1.5124634225262248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>TR</v>
      </c>
      <c r="B20" s="460"/>
      <c r="C20" s="460"/>
      <c r="D20" s="461">
        <f>IFERROR(IF(VLOOKUP(CL3,table_2[],MATCH("51 電流標置",table_2[#Headers],0),FALSE)=0,"",VLOOKUP(CL3,table_2[],MATCH("51 電流標置",table_2[#Headers],0),FALSE)),"")</f>
        <v>6</v>
      </c>
      <c r="E20" s="462"/>
      <c r="F20" s="462"/>
      <c r="G20" s="462"/>
      <c r="H20" s="462"/>
      <c r="I20" s="505"/>
      <c r="J20" s="461">
        <f>IFERROR(IF(VLOOKUP(CL3,table_2[],MATCH("51 時間標置",table_2[#Headers],0),FALSE)=0,"",VLOOKUP(CL3,table_2[],MATCH("51 時間標置",table_2[#Headers],0),FALSE)),"")</f>
        <v>0.24</v>
      </c>
      <c r="K20" s="462"/>
      <c r="L20" s="462"/>
      <c r="M20" s="462"/>
      <c r="N20" s="462"/>
      <c r="O20" s="505"/>
      <c r="P20" s="464">
        <f t="shared" ca="1" si="10"/>
        <v>6.0238508059038853</v>
      </c>
      <c r="Q20" s="464"/>
      <c r="R20" s="464"/>
      <c r="S20" s="464"/>
      <c r="T20" s="464"/>
      <c r="U20" s="464"/>
      <c r="V20" s="465">
        <f>IF(ISNUMBER(D20),CO51,"")</f>
        <v>0</v>
      </c>
      <c r="W20" s="466"/>
      <c r="X20" s="466"/>
      <c r="Y20" s="466"/>
      <c r="Z20" s="467"/>
      <c r="AA20" s="143" t="str">
        <f t="shared" si="11"/>
        <v>/</v>
      </c>
      <c r="AB20" s="473">
        <f>IF(ISNUMBER(D20),((V20-CI18)/CI18*100),"")</f>
        <v>-100</v>
      </c>
      <c r="AC20" s="473"/>
      <c r="AD20" s="468"/>
      <c r="AE20" s="466">
        <f>IF(ISNUMBER(D20),CO52,"")</f>
        <v>0</v>
      </c>
      <c r="AF20" s="466"/>
      <c r="AG20" s="466"/>
      <c r="AH20" s="466"/>
      <c r="AI20" s="467"/>
      <c r="AJ20" s="143" t="str">
        <f t="shared" si="12"/>
        <v>/</v>
      </c>
      <c r="AK20" s="468">
        <f>IF(ISNUMBER(D20),((AE20-CI19)/CI19*100),"")</f>
        <v>-100</v>
      </c>
      <c r="AL20" s="469"/>
      <c r="AM20" s="469"/>
      <c r="AN20" s="467">
        <f>IF(ISNUMBER(D20),CO53,"")</f>
        <v>0</v>
      </c>
      <c r="AO20" s="474"/>
      <c r="AP20" s="474"/>
      <c r="AQ20" s="474"/>
      <c r="AR20" s="474"/>
      <c r="AS20" s="143" t="str">
        <f t="shared" si="13"/>
        <v>/</v>
      </c>
      <c r="AT20" s="468">
        <f>IF(ISNUMBER(D20),((AN20-CI20)/CI20*100),"")</f>
        <v>-100</v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>正常</v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1.0271328170268899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>3Φ</v>
      </c>
      <c r="B21" s="460"/>
      <c r="C21" s="460"/>
      <c r="D21" s="461">
        <f>IFERROR(IF(VLOOKUP(CL3,table_2[],MATCH("51 電流標置",table_2[#Headers],0),FALSE)=0,"",VLOOKUP(CL3,table_2[],MATCH("51 電流標置",table_2[#Headers],0),FALSE)),"")</f>
        <v>6</v>
      </c>
      <c r="E21" s="462"/>
      <c r="F21" s="462"/>
      <c r="G21" s="462"/>
      <c r="H21" s="462"/>
      <c r="I21" s="463"/>
      <c r="J21" s="461">
        <f>IFERROR(IF(VLOOKUP(CL3,table_2[],MATCH("51 時間標置",table_2[#Headers],0),FALSE)=0,"",VLOOKUP(CL3,table_2[],MATCH("51 時間標置",table_2[#Headers],0),FALSE)),"")</f>
        <v>0.24</v>
      </c>
      <c r="K21" s="462"/>
      <c r="L21" s="462"/>
      <c r="M21" s="462"/>
      <c r="N21" s="462"/>
      <c r="O21" s="463"/>
      <c r="P21" s="464">
        <f ca="1">IF(ISNUMBER(D20),D20+RAND()/40*1.1,"")</f>
        <v>6.0024689843027179</v>
      </c>
      <c r="Q21" s="464"/>
      <c r="R21" s="464"/>
      <c r="S21" s="464"/>
      <c r="T21" s="464"/>
      <c r="U21" s="464"/>
      <c r="V21" s="465">
        <f>IF(ISNUMBER(D21),CO54,"")</f>
        <v>0</v>
      </c>
      <c r="W21" s="466"/>
      <c r="X21" s="466"/>
      <c r="Y21" s="466"/>
      <c r="Z21" s="467"/>
      <c r="AA21" s="143" t="str">
        <f t="shared" si="11"/>
        <v>/</v>
      </c>
      <c r="AB21" s="473">
        <f>IF(ISNUMBER(D21),((V21-CI18)/CI18*100),"")</f>
        <v>-100</v>
      </c>
      <c r="AC21" s="473"/>
      <c r="AD21" s="468"/>
      <c r="AE21" s="466">
        <f>IF(ISNUMBER(D21),CO55,"")</f>
        <v>0</v>
      </c>
      <c r="AF21" s="466"/>
      <c r="AG21" s="466"/>
      <c r="AH21" s="466"/>
      <c r="AI21" s="467"/>
      <c r="AJ21" s="143" t="str">
        <f t="shared" si="12"/>
        <v>/</v>
      </c>
      <c r="AK21" s="468">
        <f>IF(ISNUMBER(D21),((AE21-CI19)/CI19*100),"")</f>
        <v>-100</v>
      </c>
      <c r="AL21" s="469"/>
      <c r="AM21" s="469"/>
      <c r="AN21" s="467">
        <f>IF(ISNUMBER(D21),CO56,"")</f>
        <v>0</v>
      </c>
      <c r="AO21" s="474"/>
      <c r="AP21" s="474"/>
      <c r="AQ21" s="474"/>
      <c r="AR21" s="474"/>
      <c r="AS21" s="143" t="str">
        <f t="shared" si="13"/>
        <v>/</v>
      </c>
      <c r="AT21" s="468">
        <f>IF(ISNUMBER(D21),((AN21-CI20)/CI20*100),"")</f>
        <v>-100</v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>正常</v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4.5130621590210929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>IEC NI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>RN</v>
      </c>
      <c r="B22" s="460"/>
      <c r="C22" s="460"/>
      <c r="D22" s="461">
        <f>IFERROR(IF(VLOOKUP(CL3,table_2[],MATCH("51N 電流標置",table_2[#Headers],0),FALSE)=0,"",VLOOKUP(CL3,table_2[],MATCH("51N 電流標置",table_2[#Headers],0),FALSE)),"")</f>
        <v>2.5</v>
      </c>
      <c r="E22" s="462"/>
      <c r="F22" s="462"/>
      <c r="G22" s="462"/>
      <c r="H22" s="462"/>
      <c r="I22" s="505"/>
      <c r="J22" s="461">
        <f>IFERROR(IF(VLOOKUP(CL3,table_2[],MATCH("51N 時間標置",table_2[#Headers],0),FALSE)=0,"",VLOOKUP(CL3,table_2[],MATCH("51N 時間標置",table_2[#Headers],0),FALSE)),"")</f>
        <v>0.45</v>
      </c>
      <c r="K22" s="462"/>
      <c r="L22" s="462"/>
      <c r="M22" s="462"/>
      <c r="N22" s="462"/>
      <c r="O22" s="505"/>
      <c r="P22" s="464">
        <f t="shared" ca="1" si="10"/>
        <v>2.5111707850504406</v>
      </c>
      <c r="Q22" s="464"/>
      <c r="R22" s="464"/>
      <c r="S22" s="464"/>
      <c r="T22" s="464"/>
      <c r="U22" s="464"/>
      <c r="V22" s="465">
        <f>IF(ISNUMBER(D22),CO57,"")</f>
        <v>0</v>
      </c>
      <c r="W22" s="466"/>
      <c r="X22" s="466"/>
      <c r="Y22" s="466"/>
      <c r="Z22" s="467"/>
      <c r="AA22" s="143" t="str">
        <f t="shared" si="11"/>
        <v>/</v>
      </c>
      <c r="AB22" s="468">
        <f>IF(ISNUMBER(D22),((V22-CI21)/CI21*100),"")</f>
        <v>-100</v>
      </c>
      <c r="AC22" s="469"/>
      <c r="AD22" s="469"/>
      <c r="AE22" s="466">
        <f>IF(ISNUMBER(D22),CO58,"")</f>
        <v>0</v>
      </c>
      <c r="AF22" s="466"/>
      <c r="AG22" s="466"/>
      <c r="AH22" s="466"/>
      <c r="AI22" s="467"/>
      <c r="AJ22" s="143" t="str">
        <f t="shared" si="12"/>
        <v>/</v>
      </c>
      <c r="AK22" s="468">
        <f>IF(ISNUMBER(D22),((AE22-CI22)/CI22*100),"")</f>
        <v>-100</v>
      </c>
      <c r="AL22" s="469"/>
      <c r="AM22" s="469"/>
      <c r="AN22" s="467">
        <f>IF(ISNUMBER(D22),CO59,"")</f>
        <v>0</v>
      </c>
      <c r="AO22" s="474"/>
      <c r="AP22" s="474"/>
      <c r="AQ22" s="474"/>
      <c r="AR22" s="474"/>
      <c r="AS22" s="143" t="str">
        <f t="shared" si="13"/>
        <v>/</v>
      </c>
      <c r="AT22" s="468">
        <f>IF(ISNUMBER(D22),((AN22-CI23)/CI23*100),"")</f>
        <v>-100</v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>正常</v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2.8358689172366716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>SN</v>
      </c>
      <c r="B23" s="460"/>
      <c r="C23" s="460"/>
      <c r="D23" s="461">
        <f>IFERROR(IF(VLOOKUP(CL3,table_2[],MATCH("51N 電流標置",table_2[#Headers],0),FALSE)=0,"",VLOOKUP(CL3,table_2[],MATCH("51N 電流標置",table_2[#Headers],0),FALSE)),"")</f>
        <v>2.5</v>
      </c>
      <c r="E23" s="462"/>
      <c r="F23" s="462"/>
      <c r="G23" s="462"/>
      <c r="H23" s="462"/>
      <c r="I23" s="505"/>
      <c r="J23" s="461">
        <f>IFERROR(IF(VLOOKUP(CL3,table_2[],MATCH("51N 時間標置",table_2[#Headers],0),FALSE)=0,"",VLOOKUP(CL3,table_2[],MATCH("51N 時間標置",table_2[#Headers],0),FALSE)),"")</f>
        <v>0.45</v>
      </c>
      <c r="K23" s="462"/>
      <c r="L23" s="462"/>
      <c r="M23" s="462"/>
      <c r="N23" s="462"/>
      <c r="O23" s="505"/>
      <c r="P23" s="464">
        <f t="shared" ca="1" si="10"/>
        <v>2.5062784929873247</v>
      </c>
      <c r="Q23" s="464"/>
      <c r="R23" s="464"/>
      <c r="S23" s="464"/>
      <c r="T23" s="464"/>
      <c r="U23" s="464"/>
      <c r="V23" s="465">
        <f>IF(ISNUMBER(D23),CO60,"")</f>
        <v>0</v>
      </c>
      <c r="W23" s="466"/>
      <c r="X23" s="466"/>
      <c r="Y23" s="466"/>
      <c r="Z23" s="467"/>
      <c r="AA23" s="143" t="str">
        <f t="shared" si="11"/>
        <v>/</v>
      </c>
      <c r="AB23" s="473">
        <f>IF(ISNUMBER(D23),((V23-CI21)/CI21*100),"")</f>
        <v>-100</v>
      </c>
      <c r="AC23" s="473"/>
      <c r="AD23" s="468"/>
      <c r="AE23" s="466">
        <f>IF(ISNUMBER(D23),CO61,"")</f>
        <v>0</v>
      </c>
      <c r="AF23" s="466"/>
      <c r="AG23" s="466"/>
      <c r="AH23" s="466"/>
      <c r="AI23" s="467"/>
      <c r="AJ23" s="143" t="str">
        <f t="shared" si="12"/>
        <v>/</v>
      </c>
      <c r="AK23" s="468">
        <f>IF(ISNUMBER(D23),((AE23-CI22)/CI22*100),"")</f>
        <v>-100</v>
      </c>
      <c r="AL23" s="469"/>
      <c r="AM23" s="469"/>
      <c r="AN23" s="467">
        <f>IF(ISNUMBER(D23),CO62,"")</f>
        <v>0</v>
      </c>
      <c r="AO23" s="474"/>
      <c r="AP23" s="474"/>
      <c r="AQ23" s="474"/>
      <c r="AR23" s="474"/>
      <c r="AS23" s="143" t="str">
        <f t="shared" si="13"/>
        <v>/</v>
      </c>
      <c r="AT23" s="468">
        <f>IF(ISNUMBER(D23),((AN23-CI23)/CI23*100),"")</f>
        <v>-100</v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>正常</v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1.9258740319254184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>TN</v>
      </c>
      <c r="B24" s="460"/>
      <c r="C24" s="460"/>
      <c r="D24" s="511">
        <f>IFERROR(IF(VLOOKUP(CL3,table_2[],MATCH("51N 電流標置",table_2[#Headers],0),FALSE)=0,"",VLOOKUP(CL3,table_2[],MATCH("51N 電流標置",table_2[#Headers],0),FALSE)),"")</f>
        <v>2.5</v>
      </c>
      <c r="E24" s="512"/>
      <c r="F24" s="512"/>
      <c r="G24" s="512"/>
      <c r="H24" s="512"/>
      <c r="I24" s="513"/>
      <c r="J24" s="511">
        <f>IFERROR(IF(VLOOKUP(CL3,table_2[],MATCH("51N 時間標置",table_2[#Headers],0),FALSE)=0,"",VLOOKUP(CL3,table_2[],MATCH("51N 時間標置",table_2[#Headers],0),FALSE)),"")</f>
        <v>0.45</v>
      </c>
      <c r="K24" s="512"/>
      <c r="L24" s="512"/>
      <c r="M24" s="512"/>
      <c r="N24" s="512"/>
      <c r="O24" s="513"/>
      <c r="P24" s="464">
        <f t="shared" ca="1" si="10"/>
        <v>2.5001219752365209</v>
      </c>
      <c r="Q24" s="464"/>
      <c r="R24" s="464"/>
      <c r="S24" s="464"/>
      <c r="T24" s="464"/>
      <c r="U24" s="464"/>
      <c r="V24" s="465">
        <f>IF(ISNUMBER(D24),CO63,"")</f>
        <v>0</v>
      </c>
      <c r="W24" s="466"/>
      <c r="X24" s="466"/>
      <c r="Y24" s="466"/>
      <c r="Z24" s="467"/>
      <c r="AA24" s="143" t="str">
        <f t="shared" si="11"/>
        <v>/</v>
      </c>
      <c r="AB24" s="473">
        <f>IF(ISNUMBER(D24),((V24-CI21)/CI21*100),"")</f>
        <v>-100</v>
      </c>
      <c r="AC24" s="473"/>
      <c r="AD24" s="468"/>
      <c r="AE24" s="466">
        <f>IF(ISNUMBER(D24),CO64,"")</f>
        <v>0</v>
      </c>
      <c r="AF24" s="466"/>
      <c r="AG24" s="466"/>
      <c r="AH24" s="466"/>
      <c r="AI24" s="467"/>
      <c r="AJ24" s="143" t="str">
        <f t="shared" si="12"/>
        <v>/</v>
      </c>
      <c r="AK24" s="468">
        <f>IF(ISNUMBER(D24),((AE24-CI22)/CI22*100),"")</f>
        <v>-100</v>
      </c>
      <c r="AL24" s="469"/>
      <c r="AM24" s="469"/>
      <c r="AN24" s="495">
        <f>IF(ISNUMBER(D24),CO1065,"")</f>
        <v>0</v>
      </c>
      <c r="AO24" s="496"/>
      <c r="AP24" s="496"/>
      <c r="AQ24" s="496"/>
      <c r="AR24" s="496"/>
      <c r="AS24" s="143" t="str">
        <f t="shared" si="13"/>
        <v>/</v>
      </c>
      <c r="AT24" s="468">
        <f>IF(ISNUMBER(D24),((AN24-CI23)/CI23*100),"")</f>
        <v>-100</v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>正常</v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/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/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/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/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/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/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B5C10-669F-4D25-B7A3-3418F56B345B}">
  <sheetPr codeName="工作表39">
    <tabColor rgb="FF00B050"/>
  </sheetPr>
  <dimension ref="A1:EL133"/>
  <sheetViews>
    <sheetView tabSelected="1" view="pageBreakPreview" zoomScale="70" zoomScaleNormal="100" zoomScaleSheetLayoutView="70" zoomScalePageLayoutView="85" workbookViewId="0">
      <selection activeCell="D41" sqref="D41:K4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SJ60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8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0.32</v>
      </c>
      <c r="K8" s="462"/>
      <c r="L8" s="462"/>
      <c r="M8" s="462"/>
      <c r="N8" s="462"/>
      <c r="O8" s="463"/>
      <c r="P8" s="464">
        <f t="shared" ref="P8:P14" ca="1" si="0">IF(ISNUMBER(D8),D8+RAND()/40*1.1,"")</f>
        <v>4.5246758328234487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0.32</v>
      </c>
      <c r="K9" s="462"/>
      <c r="L9" s="462"/>
      <c r="M9" s="462"/>
      <c r="N9" s="462"/>
      <c r="O9" s="463"/>
      <c r="P9" s="464">
        <f t="shared" ca="1" si="0"/>
        <v>4.5264422098141601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3.2092886464149992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0.32</v>
      </c>
      <c r="K10" s="462"/>
      <c r="L10" s="462"/>
      <c r="M10" s="462"/>
      <c r="N10" s="462"/>
      <c r="O10" s="463"/>
      <c r="P10" s="464">
        <f t="shared" ca="1" si="0"/>
        <v>4.520861548282805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2.0166178967016331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0.32</v>
      </c>
      <c r="K11" s="462"/>
      <c r="L11" s="462"/>
      <c r="M11" s="462"/>
      <c r="N11" s="462"/>
      <c r="O11" s="463"/>
      <c r="P11" s="464">
        <f ca="1">IF(ISNUMBER(D10),D10+RAND()/40*1.1,"")</f>
        <v>4.509451864099173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1.3695104227025199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0.75</v>
      </c>
      <c r="K12" s="462"/>
      <c r="L12" s="462"/>
      <c r="M12" s="462"/>
      <c r="N12" s="462"/>
      <c r="O12" s="463"/>
      <c r="P12" s="464">
        <f ca="1">IF(ISNUMBER(D12),D12+RAND()/40*1.1,"")</f>
        <v>1.515033943609801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10.125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VI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0.75</v>
      </c>
      <c r="K13" s="462"/>
      <c r="L13" s="462"/>
      <c r="M13" s="462"/>
      <c r="N13" s="462"/>
      <c r="O13" s="463"/>
      <c r="P13" s="464">
        <f t="shared" ca="1" si="0"/>
        <v>1.5237061815165218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5.0625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0.75</v>
      </c>
      <c r="K14" s="462"/>
      <c r="L14" s="462"/>
      <c r="M14" s="462"/>
      <c r="N14" s="462"/>
      <c r="O14" s="463"/>
      <c r="P14" s="464">
        <f t="shared" ca="1" si="0"/>
        <v>1.515167188065023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2.53125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>2.過流電驛(50/51)特性試驗(GROUP2)使用曲線 ：IEC NI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>RS</v>
      </c>
      <c r="B18" s="460"/>
      <c r="C18" s="460"/>
      <c r="D18" s="461">
        <f>IFERROR(IF(VLOOKUP(CL3,table_2[],MATCH("51 電流標置",table_2[#Headers],0),FALSE)=0,"",VLOOKUP(CL3,table_2[],MATCH("51 電流標置",table_2[#Headers],0),FALSE)),"")</f>
        <v>6</v>
      </c>
      <c r="E18" s="462"/>
      <c r="F18" s="462"/>
      <c r="G18" s="462"/>
      <c r="H18" s="462"/>
      <c r="I18" s="505"/>
      <c r="J18" s="461">
        <f>IFERROR(IF(VLOOKUP(CL3,table_2[],MATCH("51 時間標置",table_2[#Headers],0),FALSE)=0,"",VLOOKUP(CL3,table_2[],MATCH("51 時間標置",table_2[#Headers],0),FALSE)),"")</f>
        <v>0.24</v>
      </c>
      <c r="K18" s="462"/>
      <c r="L18" s="462"/>
      <c r="M18" s="462"/>
      <c r="N18" s="462"/>
      <c r="O18" s="505"/>
      <c r="P18" s="464">
        <f t="shared" ref="P18:P24" ca="1" si="10">IF(ISNUMBER(D18),D18+RAND()/40*1.1,"")</f>
        <v>6.0140734054776086</v>
      </c>
      <c r="Q18" s="464"/>
      <c r="R18" s="464"/>
      <c r="S18" s="464"/>
      <c r="T18" s="464"/>
      <c r="U18" s="464"/>
      <c r="V18" s="465">
        <f>IF(ISNUMBER(D18),CO45,"")</f>
        <v>0</v>
      </c>
      <c r="W18" s="466"/>
      <c r="X18" s="466"/>
      <c r="Y18" s="466"/>
      <c r="Z18" s="467"/>
      <c r="AA18" s="143" t="str">
        <f t="shared" ref="AA18:AA24" si="11">IF(ISNUMBER(D18),"/","")</f>
        <v>/</v>
      </c>
      <c r="AB18" s="468">
        <f>IF(ISNUMBER(D18),((V18-CI18)/CI18*100),"")</f>
        <v>-100</v>
      </c>
      <c r="AC18" s="469"/>
      <c r="AD18" s="469"/>
      <c r="AE18" s="466">
        <f>IF(ISNUMBER(D18),CO46,"")</f>
        <v>0</v>
      </c>
      <c r="AF18" s="466"/>
      <c r="AG18" s="466"/>
      <c r="AH18" s="466"/>
      <c r="AI18" s="467"/>
      <c r="AJ18" s="143" t="str">
        <f t="shared" ref="AJ18:AJ24" si="12">IF(ISNUMBER(D18),"/","")</f>
        <v>/</v>
      </c>
      <c r="AK18" s="468">
        <f>IF(ISNUMBER(D18),((AE18-CI19)/CI19*100),"")</f>
        <v>-100</v>
      </c>
      <c r="AL18" s="469"/>
      <c r="AM18" s="469"/>
      <c r="AN18" s="467">
        <f>IF(ISNUMBER(D18),CO47,"")</f>
        <v>0</v>
      </c>
      <c r="AO18" s="474"/>
      <c r="AP18" s="474"/>
      <c r="AQ18" s="474"/>
      <c r="AR18" s="474"/>
      <c r="AS18" s="143" t="str">
        <f t="shared" ref="AS18:AS24" si="13">IF(ISNUMBER(D18),"/","")</f>
        <v>/</v>
      </c>
      <c r="AT18" s="468">
        <f>IF(ISNUMBER(D18),((AN18-CI20)/CI20*100),"")</f>
        <v>-100</v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>正常</v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2.4069664848112491</v>
      </c>
      <c r="CJ18" s="163" t="str">
        <f>IFERROR(IF(VLOOKUP(CL3,table_2[],MATCH("使用曲線",table_2[#Headers],0),FALSE)=0,"",VLOOKUP(CL3,table_2[],MATCH("使用曲線",table_2[#Headers],0),FALSE)),"")</f>
        <v>IEC NI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>ST</v>
      </c>
      <c r="B19" s="460"/>
      <c r="C19" s="460"/>
      <c r="D19" s="461">
        <f>IFERROR(IF(VLOOKUP(CL3,table_2[],MATCH("51 電流標置",table_2[#Headers],0),FALSE)=0,"",VLOOKUP(CL3,table_2[],MATCH("51 電流標置",table_2[#Headers],0),FALSE)),"")</f>
        <v>6</v>
      </c>
      <c r="E19" s="462"/>
      <c r="F19" s="462"/>
      <c r="G19" s="462"/>
      <c r="H19" s="462"/>
      <c r="I19" s="505"/>
      <c r="J19" s="461">
        <f>IFERROR(IF(VLOOKUP(CL3,table_2[],MATCH("51 時間標置",table_2[#Headers],0),FALSE)=0,"",VLOOKUP(CL3,table_2[],MATCH("51 時間標置",table_2[#Headers],0),FALSE)),"")</f>
        <v>0.24</v>
      </c>
      <c r="K19" s="462"/>
      <c r="L19" s="462"/>
      <c r="M19" s="462"/>
      <c r="N19" s="462"/>
      <c r="O19" s="505"/>
      <c r="P19" s="464">
        <f t="shared" ca="1" si="10"/>
        <v>6.0171138730134404</v>
      </c>
      <c r="Q19" s="464"/>
      <c r="R19" s="464"/>
      <c r="S19" s="464"/>
      <c r="T19" s="464"/>
      <c r="U19" s="464"/>
      <c r="V19" s="465">
        <f>IF(ISNUMBER(D19),CO48,"")</f>
        <v>0</v>
      </c>
      <c r="W19" s="466"/>
      <c r="X19" s="466"/>
      <c r="Y19" s="466"/>
      <c r="Z19" s="467"/>
      <c r="AA19" s="143" t="str">
        <f t="shared" si="11"/>
        <v>/</v>
      </c>
      <c r="AB19" s="473">
        <f>IF(ISNUMBER(D19),((V19-CI18)/CI18*100),"")</f>
        <v>-100</v>
      </c>
      <c r="AC19" s="473"/>
      <c r="AD19" s="468"/>
      <c r="AE19" s="466">
        <f>IF(ISNUMBER(D19),CO49,"")</f>
        <v>0</v>
      </c>
      <c r="AF19" s="466"/>
      <c r="AG19" s="466"/>
      <c r="AH19" s="466"/>
      <c r="AI19" s="467"/>
      <c r="AJ19" s="143" t="str">
        <f t="shared" si="12"/>
        <v>/</v>
      </c>
      <c r="AK19" s="468">
        <f>IF(ISNUMBER(D19),((AE19-CI19)/CI19*100),"")</f>
        <v>-100</v>
      </c>
      <c r="AL19" s="469"/>
      <c r="AM19" s="469"/>
      <c r="AN19" s="467">
        <f>IF(ISNUMBER(D18),CO50,"")</f>
        <v>0</v>
      </c>
      <c r="AO19" s="474"/>
      <c r="AP19" s="474"/>
      <c r="AQ19" s="474"/>
      <c r="AR19" s="474"/>
      <c r="AS19" s="143" t="str">
        <f t="shared" si="13"/>
        <v>/</v>
      </c>
      <c r="AT19" s="468">
        <f>IF(ISNUMBER(D19),((AN19-CI20)/CI20*100),"")</f>
        <v>-100</v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>正常</v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1.5124634225262248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>TR</v>
      </c>
      <c r="B20" s="460"/>
      <c r="C20" s="460"/>
      <c r="D20" s="461">
        <f>IFERROR(IF(VLOOKUP(CL3,table_2[],MATCH("51 電流標置",table_2[#Headers],0),FALSE)=0,"",VLOOKUP(CL3,table_2[],MATCH("51 電流標置",table_2[#Headers],0),FALSE)),"")</f>
        <v>6</v>
      </c>
      <c r="E20" s="462"/>
      <c r="F20" s="462"/>
      <c r="G20" s="462"/>
      <c r="H20" s="462"/>
      <c r="I20" s="505"/>
      <c r="J20" s="461">
        <f>IFERROR(IF(VLOOKUP(CL3,table_2[],MATCH("51 時間標置",table_2[#Headers],0),FALSE)=0,"",VLOOKUP(CL3,table_2[],MATCH("51 時間標置",table_2[#Headers],0),FALSE)),"")</f>
        <v>0.24</v>
      </c>
      <c r="K20" s="462"/>
      <c r="L20" s="462"/>
      <c r="M20" s="462"/>
      <c r="N20" s="462"/>
      <c r="O20" s="505"/>
      <c r="P20" s="464">
        <f t="shared" ca="1" si="10"/>
        <v>6.0214714559317768</v>
      </c>
      <c r="Q20" s="464"/>
      <c r="R20" s="464"/>
      <c r="S20" s="464"/>
      <c r="T20" s="464"/>
      <c r="U20" s="464"/>
      <c r="V20" s="465">
        <f>IF(ISNUMBER(D20),CO51,"")</f>
        <v>0</v>
      </c>
      <c r="W20" s="466"/>
      <c r="X20" s="466"/>
      <c r="Y20" s="466"/>
      <c r="Z20" s="467"/>
      <c r="AA20" s="143" t="str">
        <f t="shared" si="11"/>
        <v>/</v>
      </c>
      <c r="AB20" s="473">
        <f>IF(ISNUMBER(D20),((V20-CI18)/CI18*100),"")</f>
        <v>-100</v>
      </c>
      <c r="AC20" s="473"/>
      <c r="AD20" s="468"/>
      <c r="AE20" s="466">
        <f>IF(ISNUMBER(D20),CO52,"")</f>
        <v>0</v>
      </c>
      <c r="AF20" s="466"/>
      <c r="AG20" s="466"/>
      <c r="AH20" s="466"/>
      <c r="AI20" s="467"/>
      <c r="AJ20" s="143" t="str">
        <f t="shared" si="12"/>
        <v>/</v>
      </c>
      <c r="AK20" s="468">
        <f>IF(ISNUMBER(D20),((AE20-CI19)/CI19*100),"")</f>
        <v>-100</v>
      </c>
      <c r="AL20" s="469"/>
      <c r="AM20" s="469"/>
      <c r="AN20" s="467">
        <f>IF(ISNUMBER(D20),CO53,"")</f>
        <v>0</v>
      </c>
      <c r="AO20" s="474"/>
      <c r="AP20" s="474"/>
      <c r="AQ20" s="474"/>
      <c r="AR20" s="474"/>
      <c r="AS20" s="143" t="str">
        <f t="shared" si="13"/>
        <v>/</v>
      </c>
      <c r="AT20" s="468">
        <f>IF(ISNUMBER(D20),((AN20-CI20)/CI20*100),"")</f>
        <v>-100</v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>正常</v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1.0271328170268899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>3Φ</v>
      </c>
      <c r="B21" s="460"/>
      <c r="C21" s="460"/>
      <c r="D21" s="461">
        <f>IFERROR(IF(VLOOKUP(CL3,table_2[],MATCH("51 電流標置",table_2[#Headers],0),FALSE)=0,"",VLOOKUP(CL3,table_2[],MATCH("51 電流標置",table_2[#Headers],0),FALSE)),"")</f>
        <v>6</v>
      </c>
      <c r="E21" s="462"/>
      <c r="F21" s="462"/>
      <c r="G21" s="462"/>
      <c r="H21" s="462"/>
      <c r="I21" s="463"/>
      <c r="J21" s="461">
        <f>IFERROR(IF(VLOOKUP(CL3,table_2[],MATCH("51 時間標置",table_2[#Headers],0),FALSE)=0,"",VLOOKUP(CL3,table_2[],MATCH("51 時間標置",table_2[#Headers],0),FALSE)),"")</f>
        <v>0.24</v>
      </c>
      <c r="K21" s="462"/>
      <c r="L21" s="462"/>
      <c r="M21" s="462"/>
      <c r="N21" s="462"/>
      <c r="O21" s="463"/>
      <c r="P21" s="464">
        <f ca="1">IF(ISNUMBER(D20),D20+RAND()/40*1.1,"")</f>
        <v>6.0147211771195632</v>
      </c>
      <c r="Q21" s="464"/>
      <c r="R21" s="464"/>
      <c r="S21" s="464"/>
      <c r="T21" s="464"/>
      <c r="U21" s="464"/>
      <c r="V21" s="465">
        <f>IF(ISNUMBER(D21),CO54,"")</f>
        <v>0</v>
      </c>
      <c r="W21" s="466"/>
      <c r="X21" s="466"/>
      <c r="Y21" s="466"/>
      <c r="Z21" s="467"/>
      <c r="AA21" s="143" t="str">
        <f t="shared" si="11"/>
        <v>/</v>
      </c>
      <c r="AB21" s="473">
        <f>IF(ISNUMBER(D21),((V21-CI18)/CI18*100),"")</f>
        <v>-100</v>
      </c>
      <c r="AC21" s="473"/>
      <c r="AD21" s="468"/>
      <c r="AE21" s="466">
        <f>IF(ISNUMBER(D21),CO55,"")</f>
        <v>0</v>
      </c>
      <c r="AF21" s="466"/>
      <c r="AG21" s="466"/>
      <c r="AH21" s="466"/>
      <c r="AI21" s="467"/>
      <c r="AJ21" s="143" t="str">
        <f t="shared" si="12"/>
        <v>/</v>
      </c>
      <c r="AK21" s="468">
        <f>IF(ISNUMBER(D21),((AE21-CI19)/CI19*100),"")</f>
        <v>-100</v>
      </c>
      <c r="AL21" s="469"/>
      <c r="AM21" s="469"/>
      <c r="AN21" s="467">
        <f>IF(ISNUMBER(D21),CO56,"")</f>
        <v>0</v>
      </c>
      <c r="AO21" s="474"/>
      <c r="AP21" s="474"/>
      <c r="AQ21" s="474"/>
      <c r="AR21" s="474"/>
      <c r="AS21" s="143" t="str">
        <f t="shared" si="13"/>
        <v>/</v>
      </c>
      <c r="AT21" s="468">
        <f>IF(ISNUMBER(D21),((AN21-CI20)/CI20*100),"")</f>
        <v>-100</v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>正常</v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4.5130621590210929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>IEC NI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>RN</v>
      </c>
      <c r="B22" s="460"/>
      <c r="C22" s="460"/>
      <c r="D22" s="461">
        <f>IFERROR(IF(VLOOKUP(CL3,table_2[],MATCH("51N 電流標置",table_2[#Headers],0),FALSE)=0,"",VLOOKUP(CL3,table_2[],MATCH("51N 電流標置",table_2[#Headers],0),FALSE)),"")</f>
        <v>2.5</v>
      </c>
      <c r="E22" s="462"/>
      <c r="F22" s="462"/>
      <c r="G22" s="462"/>
      <c r="H22" s="462"/>
      <c r="I22" s="505"/>
      <c r="J22" s="461">
        <f>IFERROR(IF(VLOOKUP(CL3,table_2[],MATCH("51N 時間標置",table_2[#Headers],0),FALSE)=0,"",VLOOKUP(CL3,table_2[],MATCH("51N 時間標置",table_2[#Headers],0),FALSE)),"")</f>
        <v>0.45</v>
      </c>
      <c r="K22" s="462"/>
      <c r="L22" s="462"/>
      <c r="M22" s="462"/>
      <c r="N22" s="462"/>
      <c r="O22" s="505"/>
      <c r="P22" s="464">
        <f t="shared" ca="1" si="10"/>
        <v>2.5082729274445477</v>
      </c>
      <c r="Q22" s="464"/>
      <c r="R22" s="464"/>
      <c r="S22" s="464"/>
      <c r="T22" s="464"/>
      <c r="U22" s="464"/>
      <c r="V22" s="465">
        <f>IF(ISNUMBER(D22),CO57,"")</f>
        <v>0</v>
      </c>
      <c r="W22" s="466"/>
      <c r="X22" s="466"/>
      <c r="Y22" s="466"/>
      <c r="Z22" s="467"/>
      <c r="AA22" s="143" t="str">
        <f t="shared" si="11"/>
        <v>/</v>
      </c>
      <c r="AB22" s="468">
        <f>IF(ISNUMBER(D22),((V22-CI21)/CI21*100),"")</f>
        <v>-100</v>
      </c>
      <c r="AC22" s="469"/>
      <c r="AD22" s="469"/>
      <c r="AE22" s="466">
        <f>IF(ISNUMBER(D22),CO58,"")</f>
        <v>0</v>
      </c>
      <c r="AF22" s="466"/>
      <c r="AG22" s="466"/>
      <c r="AH22" s="466"/>
      <c r="AI22" s="467"/>
      <c r="AJ22" s="143" t="str">
        <f t="shared" si="12"/>
        <v>/</v>
      </c>
      <c r="AK22" s="468">
        <f>IF(ISNUMBER(D22),((AE22-CI22)/CI22*100),"")</f>
        <v>-100</v>
      </c>
      <c r="AL22" s="469"/>
      <c r="AM22" s="469"/>
      <c r="AN22" s="467">
        <f>IF(ISNUMBER(D22),CO59,"")</f>
        <v>0</v>
      </c>
      <c r="AO22" s="474"/>
      <c r="AP22" s="474"/>
      <c r="AQ22" s="474"/>
      <c r="AR22" s="474"/>
      <c r="AS22" s="143" t="str">
        <f t="shared" si="13"/>
        <v>/</v>
      </c>
      <c r="AT22" s="468">
        <f>IF(ISNUMBER(D22),((AN22-CI23)/CI23*100),"")</f>
        <v>-100</v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>正常</v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2.8358689172366716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>SN</v>
      </c>
      <c r="B23" s="460"/>
      <c r="C23" s="460"/>
      <c r="D23" s="461">
        <f>IFERROR(IF(VLOOKUP(CL3,table_2[],MATCH("51N 電流標置",table_2[#Headers],0),FALSE)=0,"",VLOOKUP(CL3,table_2[],MATCH("51N 電流標置",table_2[#Headers],0),FALSE)),"")</f>
        <v>2.5</v>
      </c>
      <c r="E23" s="462"/>
      <c r="F23" s="462"/>
      <c r="G23" s="462"/>
      <c r="H23" s="462"/>
      <c r="I23" s="505"/>
      <c r="J23" s="461">
        <f>IFERROR(IF(VLOOKUP(CL3,table_2[],MATCH("51N 時間標置",table_2[#Headers],0),FALSE)=0,"",VLOOKUP(CL3,table_2[],MATCH("51N 時間標置",table_2[#Headers],0),FALSE)),"")</f>
        <v>0.45</v>
      </c>
      <c r="K23" s="462"/>
      <c r="L23" s="462"/>
      <c r="M23" s="462"/>
      <c r="N23" s="462"/>
      <c r="O23" s="505"/>
      <c r="P23" s="464">
        <f t="shared" ca="1" si="10"/>
        <v>2.510496709889948</v>
      </c>
      <c r="Q23" s="464"/>
      <c r="R23" s="464"/>
      <c r="S23" s="464"/>
      <c r="T23" s="464"/>
      <c r="U23" s="464"/>
      <c r="V23" s="465">
        <f>IF(ISNUMBER(D23),CO60,"")</f>
        <v>0</v>
      </c>
      <c r="W23" s="466"/>
      <c r="X23" s="466"/>
      <c r="Y23" s="466"/>
      <c r="Z23" s="467"/>
      <c r="AA23" s="143" t="str">
        <f t="shared" si="11"/>
        <v>/</v>
      </c>
      <c r="AB23" s="473">
        <f>IF(ISNUMBER(D23),((V23-CI21)/CI21*100),"")</f>
        <v>-100</v>
      </c>
      <c r="AC23" s="473"/>
      <c r="AD23" s="468"/>
      <c r="AE23" s="466">
        <f>IF(ISNUMBER(D23),CO61,"")</f>
        <v>0</v>
      </c>
      <c r="AF23" s="466"/>
      <c r="AG23" s="466"/>
      <c r="AH23" s="466"/>
      <c r="AI23" s="467"/>
      <c r="AJ23" s="143" t="str">
        <f t="shared" si="12"/>
        <v>/</v>
      </c>
      <c r="AK23" s="468">
        <f>IF(ISNUMBER(D23),((AE23-CI22)/CI22*100),"")</f>
        <v>-100</v>
      </c>
      <c r="AL23" s="469"/>
      <c r="AM23" s="469"/>
      <c r="AN23" s="467">
        <f>IF(ISNUMBER(D23),CO62,"")</f>
        <v>0</v>
      </c>
      <c r="AO23" s="474"/>
      <c r="AP23" s="474"/>
      <c r="AQ23" s="474"/>
      <c r="AR23" s="474"/>
      <c r="AS23" s="143" t="str">
        <f t="shared" si="13"/>
        <v>/</v>
      </c>
      <c r="AT23" s="468">
        <f>IF(ISNUMBER(D23),((AN23-CI23)/CI23*100),"")</f>
        <v>-100</v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>正常</v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1.9258740319254184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>TN</v>
      </c>
      <c r="B24" s="460"/>
      <c r="C24" s="460"/>
      <c r="D24" s="511">
        <f>IFERROR(IF(VLOOKUP(CL3,table_2[],MATCH("51N 電流標置",table_2[#Headers],0),FALSE)=0,"",VLOOKUP(CL3,table_2[],MATCH("51N 電流標置",table_2[#Headers],0),FALSE)),"")</f>
        <v>2.5</v>
      </c>
      <c r="E24" s="512"/>
      <c r="F24" s="512"/>
      <c r="G24" s="512"/>
      <c r="H24" s="512"/>
      <c r="I24" s="513"/>
      <c r="J24" s="511">
        <f>IFERROR(IF(VLOOKUP(CL3,table_2[],MATCH("51N 時間標置",table_2[#Headers],0),FALSE)=0,"",VLOOKUP(CL3,table_2[],MATCH("51N 時間標置",table_2[#Headers],0),FALSE)),"")</f>
        <v>0.45</v>
      </c>
      <c r="K24" s="512"/>
      <c r="L24" s="512"/>
      <c r="M24" s="512"/>
      <c r="N24" s="512"/>
      <c r="O24" s="513"/>
      <c r="P24" s="464">
        <f t="shared" ca="1" si="10"/>
        <v>2.5138228006910097</v>
      </c>
      <c r="Q24" s="464"/>
      <c r="R24" s="464"/>
      <c r="S24" s="464"/>
      <c r="T24" s="464"/>
      <c r="U24" s="464"/>
      <c r="V24" s="465">
        <f>IF(ISNUMBER(D24),CO63,"")</f>
        <v>0</v>
      </c>
      <c r="W24" s="466"/>
      <c r="X24" s="466"/>
      <c r="Y24" s="466"/>
      <c r="Z24" s="467"/>
      <c r="AA24" s="143" t="str">
        <f t="shared" si="11"/>
        <v>/</v>
      </c>
      <c r="AB24" s="473">
        <f>IF(ISNUMBER(D24),((V24-CI21)/CI21*100),"")</f>
        <v>-100</v>
      </c>
      <c r="AC24" s="473"/>
      <c r="AD24" s="468"/>
      <c r="AE24" s="466">
        <f>IF(ISNUMBER(D24),CO64,"")</f>
        <v>0</v>
      </c>
      <c r="AF24" s="466"/>
      <c r="AG24" s="466"/>
      <c r="AH24" s="466"/>
      <c r="AI24" s="467"/>
      <c r="AJ24" s="143" t="str">
        <f t="shared" si="12"/>
        <v>/</v>
      </c>
      <c r="AK24" s="468">
        <f>IF(ISNUMBER(D24),((AE24-CI22)/CI22*100),"")</f>
        <v>-100</v>
      </c>
      <c r="AL24" s="469"/>
      <c r="AM24" s="469"/>
      <c r="AN24" s="495">
        <f>IF(ISNUMBER(D24),CO1065,"")</f>
        <v>0</v>
      </c>
      <c r="AO24" s="496"/>
      <c r="AP24" s="496"/>
      <c r="AQ24" s="496"/>
      <c r="AR24" s="496"/>
      <c r="AS24" s="143" t="str">
        <f t="shared" si="13"/>
        <v>/</v>
      </c>
      <c r="AT24" s="468">
        <f>IF(ISNUMBER(D24),((AN24-CI23)/CI23*100),"")</f>
        <v>-100</v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>正常</v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/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/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/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/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4EC14-BDB5-4B9A-A11C-659C51ABFAD3}">
  <sheetPr codeName="工作表40">
    <tabColor rgb="FF00B050"/>
  </sheetPr>
  <dimension ref="A1:EL133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SJ61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9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0.32</v>
      </c>
      <c r="K8" s="462"/>
      <c r="L8" s="462"/>
      <c r="M8" s="462"/>
      <c r="N8" s="462"/>
      <c r="O8" s="463"/>
      <c r="P8" s="464">
        <f t="shared" ref="P8:P14" ca="1" si="0">IF(ISNUMBER(D8),D8+RAND()/40*1.1,"")</f>
        <v>4.5006847600856688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0.32</v>
      </c>
      <c r="K9" s="462"/>
      <c r="L9" s="462"/>
      <c r="M9" s="462"/>
      <c r="N9" s="462"/>
      <c r="O9" s="463"/>
      <c r="P9" s="464">
        <f t="shared" ca="1" si="0"/>
        <v>4.5186012963806128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3.2092886464149992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0.32</v>
      </c>
      <c r="K10" s="462"/>
      <c r="L10" s="462"/>
      <c r="M10" s="462"/>
      <c r="N10" s="462"/>
      <c r="O10" s="463"/>
      <c r="P10" s="464">
        <f t="shared" ca="1" si="0"/>
        <v>4.5146762806354745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2.0166178967016331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0.32</v>
      </c>
      <c r="K11" s="462"/>
      <c r="L11" s="462"/>
      <c r="M11" s="462"/>
      <c r="N11" s="462"/>
      <c r="O11" s="463"/>
      <c r="P11" s="464">
        <f ca="1">IF(ISNUMBER(D10),D10+RAND()/40*1.1,"")</f>
        <v>4.5217558741989761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1.3695104227025199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0.75</v>
      </c>
      <c r="K12" s="462"/>
      <c r="L12" s="462"/>
      <c r="M12" s="462"/>
      <c r="N12" s="462"/>
      <c r="O12" s="463"/>
      <c r="P12" s="464">
        <f ca="1">IF(ISNUMBER(D12),D12+RAND()/40*1.1,"")</f>
        <v>1.5167829940395494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10.125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VI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0.75</v>
      </c>
      <c r="K13" s="462"/>
      <c r="L13" s="462"/>
      <c r="M13" s="462"/>
      <c r="N13" s="462"/>
      <c r="O13" s="463"/>
      <c r="P13" s="464">
        <f t="shared" ca="1" si="0"/>
        <v>1.5048501406805677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5.0625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0.75</v>
      </c>
      <c r="K14" s="462"/>
      <c r="L14" s="462"/>
      <c r="M14" s="462"/>
      <c r="N14" s="462"/>
      <c r="O14" s="463"/>
      <c r="P14" s="464">
        <f t="shared" ca="1" si="0"/>
        <v>1.5059242598710634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2.53125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>2.過流電驛(50/51)特性試驗(GROUP2)使用曲線 ：IEC NI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>RS</v>
      </c>
      <c r="B18" s="460"/>
      <c r="C18" s="460"/>
      <c r="D18" s="461">
        <f>IFERROR(IF(VLOOKUP(CL3,table_2[],MATCH("51 電流標置",table_2[#Headers],0),FALSE)=0,"",VLOOKUP(CL3,table_2[],MATCH("51 電流標置",table_2[#Headers],0),FALSE)),"")</f>
        <v>6</v>
      </c>
      <c r="E18" s="462"/>
      <c r="F18" s="462"/>
      <c r="G18" s="462"/>
      <c r="H18" s="462"/>
      <c r="I18" s="505"/>
      <c r="J18" s="461">
        <f>IFERROR(IF(VLOOKUP(CL3,table_2[],MATCH("51 時間標置",table_2[#Headers],0),FALSE)=0,"",VLOOKUP(CL3,table_2[],MATCH("51 時間標置",table_2[#Headers],0),FALSE)),"")</f>
        <v>0.24</v>
      </c>
      <c r="K18" s="462"/>
      <c r="L18" s="462"/>
      <c r="M18" s="462"/>
      <c r="N18" s="462"/>
      <c r="O18" s="505"/>
      <c r="P18" s="464">
        <f t="shared" ref="P18:P24" ca="1" si="10">IF(ISNUMBER(D18),D18+RAND()/40*1.1,"")</f>
        <v>6.0046773139394167</v>
      </c>
      <c r="Q18" s="464"/>
      <c r="R18" s="464"/>
      <c r="S18" s="464"/>
      <c r="T18" s="464"/>
      <c r="U18" s="464"/>
      <c r="V18" s="465">
        <f>IF(ISNUMBER(D18),CO45,"")</f>
        <v>0</v>
      </c>
      <c r="W18" s="466"/>
      <c r="X18" s="466"/>
      <c r="Y18" s="466"/>
      <c r="Z18" s="467"/>
      <c r="AA18" s="143" t="str">
        <f t="shared" ref="AA18:AA24" si="11">IF(ISNUMBER(D18),"/","")</f>
        <v>/</v>
      </c>
      <c r="AB18" s="468">
        <f>IF(ISNUMBER(D18),((V18-CI18)/CI18*100),"")</f>
        <v>-100</v>
      </c>
      <c r="AC18" s="469"/>
      <c r="AD18" s="469"/>
      <c r="AE18" s="466">
        <f>IF(ISNUMBER(D18),CO46,"")</f>
        <v>0</v>
      </c>
      <c r="AF18" s="466"/>
      <c r="AG18" s="466"/>
      <c r="AH18" s="466"/>
      <c r="AI18" s="467"/>
      <c r="AJ18" s="143" t="str">
        <f t="shared" ref="AJ18:AJ24" si="12">IF(ISNUMBER(D18),"/","")</f>
        <v>/</v>
      </c>
      <c r="AK18" s="468">
        <f>IF(ISNUMBER(D18),((AE18-CI19)/CI19*100),"")</f>
        <v>-100</v>
      </c>
      <c r="AL18" s="469"/>
      <c r="AM18" s="469"/>
      <c r="AN18" s="467">
        <f>IF(ISNUMBER(D18),CO47,"")</f>
        <v>0</v>
      </c>
      <c r="AO18" s="474"/>
      <c r="AP18" s="474"/>
      <c r="AQ18" s="474"/>
      <c r="AR18" s="474"/>
      <c r="AS18" s="143" t="str">
        <f t="shared" ref="AS18:AS24" si="13">IF(ISNUMBER(D18),"/","")</f>
        <v>/</v>
      </c>
      <c r="AT18" s="468">
        <f>IF(ISNUMBER(D18),((AN18-CI20)/CI20*100),"")</f>
        <v>-100</v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>正常</v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2.4069664848112491</v>
      </c>
      <c r="CJ18" s="163" t="str">
        <f>IFERROR(IF(VLOOKUP(CL3,table_2[],MATCH("使用曲線",table_2[#Headers],0),FALSE)=0,"",VLOOKUP(CL3,table_2[],MATCH("使用曲線",table_2[#Headers],0),FALSE)),"")</f>
        <v>IEC NI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>ST</v>
      </c>
      <c r="B19" s="460"/>
      <c r="C19" s="460"/>
      <c r="D19" s="461">
        <f>IFERROR(IF(VLOOKUP(CL3,table_2[],MATCH("51 電流標置",table_2[#Headers],0),FALSE)=0,"",VLOOKUP(CL3,table_2[],MATCH("51 電流標置",table_2[#Headers],0),FALSE)),"")</f>
        <v>6</v>
      </c>
      <c r="E19" s="462"/>
      <c r="F19" s="462"/>
      <c r="G19" s="462"/>
      <c r="H19" s="462"/>
      <c r="I19" s="505"/>
      <c r="J19" s="461">
        <f>IFERROR(IF(VLOOKUP(CL3,table_2[],MATCH("51 時間標置",table_2[#Headers],0),FALSE)=0,"",VLOOKUP(CL3,table_2[],MATCH("51 時間標置",table_2[#Headers],0),FALSE)),"")</f>
        <v>0.24</v>
      </c>
      <c r="K19" s="462"/>
      <c r="L19" s="462"/>
      <c r="M19" s="462"/>
      <c r="N19" s="462"/>
      <c r="O19" s="505"/>
      <c r="P19" s="464">
        <f t="shared" ca="1" si="10"/>
        <v>6.0003446296632665</v>
      </c>
      <c r="Q19" s="464"/>
      <c r="R19" s="464"/>
      <c r="S19" s="464"/>
      <c r="T19" s="464"/>
      <c r="U19" s="464"/>
      <c r="V19" s="465">
        <f>IF(ISNUMBER(D19),CO48,"")</f>
        <v>0</v>
      </c>
      <c r="W19" s="466"/>
      <c r="X19" s="466"/>
      <c r="Y19" s="466"/>
      <c r="Z19" s="467"/>
      <c r="AA19" s="143" t="str">
        <f t="shared" si="11"/>
        <v>/</v>
      </c>
      <c r="AB19" s="473">
        <f>IF(ISNUMBER(D19),((V19-CI18)/CI18*100),"")</f>
        <v>-100</v>
      </c>
      <c r="AC19" s="473"/>
      <c r="AD19" s="468"/>
      <c r="AE19" s="466">
        <f>IF(ISNUMBER(D19),CO49,"")</f>
        <v>0</v>
      </c>
      <c r="AF19" s="466"/>
      <c r="AG19" s="466"/>
      <c r="AH19" s="466"/>
      <c r="AI19" s="467"/>
      <c r="AJ19" s="143" t="str">
        <f t="shared" si="12"/>
        <v>/</v>
      </c>
      <c r="AK19" s="468">
        <f>IF(ISNUMBER(D19),((AE19-CI19)/CI19*100),"")</f>
        <v>-100</v>
      </c>
      <c r="AL19" s="469"/>
      <c r="AM19" s="469"/>
      <c r="AN19" s="467">
        <f>IF(ISNUMBER(D18),CO50,"")</f>
        <v>0</v>
      </c>
      <c r="AO19" s="474"/>
      <c r="AP19" s="474"/>
      <c r="AQ19" s="474"/>
      <c r="AR19" s="474"/>
      <c r="AS19" s="143" t="str">
        <f t="shared" si="13"/>
        <v>/</v>
      </c>
      <c r="AT19" s="468">
        <f>IF(ISNUMBER(D19),((AN19-CI20)/CI20*100),"")</f>
        <v>-100</v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>正常</v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1.5124634225262248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>TR</v>
      </c>
      <c r="B20" s="460"/>
      <c r="C20" s="460"/>
      <c r="D20" s="461">
        <f>IFERROR(IF(VLOOKUP(CL3,table_2[],MATCH("51 電流標置",table_2[#Headers],0),FALSE)=0,"",VLOOKUP(CL3,table_2[],MATCH("51 電流標置",table_2[#Headers],0),FALSE)),"")</f>
        <v>6</v>
      </c>
      <c r="E20" s="462"/>
      <c r="F20" s="462"/>
      <c r="G20" s="462"/>
      <c r="H20" s="462"/>
      <c r="I20" s="505"/>
      <c r="J20" s="461">
        <f>IFERROR(IF(VLOOKUP(CL3,table_2[],MATCH("51 時間標置",table_2[#Headers],0),FALSE)=0,"",VLOOKUP(CL3,table_2[],MATCH("51 時間標置",table_2[#Headers],0),FALSE)),"")</f>
        <v>0.24</v>
      </c>
      <c r="K20" s="462"/>
      <c r="L20" s="462"/>
      <c r="M20" s="462"/>
      <c r="N20" s="462"/>
      <c r="O20" s="505"/>
      <c r="P20" s="464">
        <f t="shared" ca="1" si="10"/>
        <v>6.0139762948722639</v>
      </c>
      <c r="Q20" s="464"/>
      <c r="R20" s="464"/>
      <c r="S20" s="464"/>
      <c r="T20" s="464"/>
      <c r="U20" s="464"/>
      <c r="V20" s="465">
        <f>IF(ISNUMBER(D20),CO51,"")</f>
        <v>0</v>
      </c>
      <c r="W20" s="466"/>
      <c r="X20" s="466"/>
      <c r="Y20" s="466"/>
      <c r="Z20" s="467"/>
      <c r="AA20" s="143" t="str">
        <f t="shared" si="11"/>
        <v>/</v>
      </c>
      <c r="AB20" s="473">
        <f>IF(ISNUMBER(D20),((V20-CI18)/CI18*100),"")</f>
        <v>-100</v>
      </c>
      <c r="AC20" s="473"/>
      <c r="AD20" s="468"/>
      <c r="AE20" s="466">
        <f>IF(ISNUMBER(D20),CO52,"")</f>
        <v>0</v>
      </c>
      <c r="AF20" s="466"/>
      <c r="AG20" s="466"/>
      <c r="AH20" s="466"/>
      <c r="AI20" s="467"/>
      <c r="AJ20" s="143" t="str">
        <f t="shared" si="12"/>
        <v>/</v>
      </c>
      <c r="AK20" s="468">
        <f>IF(ISNUMBER(D20),((AE20-CI19)/CI19*100),"")</f>
        <v>-100</v>
      </c>
      <c r="AL20" s="469"/>
      <c r="AM20" s="469"/>
      <c r="AN20" s="467">
        <f>IF(ISNUMBER(D20),CO53,"")</f>
        <v>0</v>
      </c>
      <c r="AO20" s="474"/>
      <c r="AP20" s="474"/>
      <c r="AQ20" s="474"/>
      <c r="AR20" s="474"/>
      <c r="AS20" s="143" t="str">
        <f t="shared" si="13"/>
        <v>/</v>
      </c>
      <c r="AT20" s="468">
        <f>IF(ISNUMBER(D20),((AN20-CI20)/CI20*100),"")</f>
        <v>-100</v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>正常</v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1.0271328170268899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>3Φ</v>
      </c>
      <c r="B21" s="460"/>
      <c r="C21" s="460"/>
      <c r="D21" s="461">
        <f>IFERROR(IF(VLOOKUP(CL3,table_2[],MATCH("51 電流標置",table_2[#Headers],0),FALSE)=0,"",VLOOKUP(CL3,table_2[],MATCH("51 電流標置",table_2[#Headers],0),FALSE)),"")</f>
        <v>6</v>
      </c>
      <c r="E21" s="462"/>
      <c r="F21" s="462"/>
      <c r="G21" s="462"/>
      <c r="H21" s="462"/>
      <c r="I21" s="463"/>
      <c r="J21" s="461">
        <f>IFERROR(IF(VLOOKUP(CL3,table_2[],MATCH("51 時間標置",table_2[#Headers],0),FALSE)=0,"",VLOOKUP(CL3,table_2[],MATCH("51 時間標置",table_2[#Headers],0),FALSE)),"")</f>
        <v>0.24</v>
      </c>
      <c r="K21" s="462"/>
      <c r="L21" s="462"/>
      <c r="M21" s="462"/>
      <c r="N21" s="462"/>
      <c r="O21" s="463"/>
      <c r="P21" s="464">
        <f ca="1">IF(ISNUMBER(D20),D20+RAND()/40*1.1,"")</f>
        <v>6.0246268431857217</v>
      </c>
      <c r="Q21" s="464"/>
      <c r="R21" s="464"/>
      <c r="S21" s="464"/>
      <c r="T21" s="464"/>
      <c r="U21" s="464"/>
      <c r="V21" s="465">
        <f>IF(ISNUMBER(D21),CO54,"")</f>
        <v>0</v>
      </c>
      <c r="W21" s="466"/>
      <c r="X21" s="466"/>
      <c r="Y21" s="466"/>
      <c r="Z21" s="467"/>
      <c r="AA21" s="143" t="str">
        <f t="shared" si="11"/>
        <v>/</v>
      </c>
      <c r="AB21" s="473">
        <f>IF(ISNUMBER(D21),((V21-CI18)/CI18*100),"")</f>
        <v>-100</v>
      </c>
      <c r="AC21" s="473"/>
      <c r="AD21" s="468"/>
      <c r="AE21" s="466">
        <f>IF(ISNUMBER(D21),CO55,"")</f>
        <v>0</v>
      </c>
      <c r="AF21" s="466"/>
      <c r="AG21" s="466"/>
      <c r="AH21" s="466"/>
      <c r="AI21" s="467"/>
      <c r="AJ21" s="143" t="str">
        <f t="shared" si="12"/>
        <v>/</v>
      </c>
      <c r="AK21" s="468">
        <f>IF(ISNUMBER(D21),((AE21-CI19)/CI19*100),"")</f>
        <v>-100</v>
      </c>
      <c r="AL21" s="469"/>
      <c r="AM21" s="469"/>
      <c r="AN21" s="467">
        <f>IF(ISNUMBER(D21),CO56,"")</f>
        <v>0</v>
      </c>
      <c r="AO21" s="474"/>
      <c r="AP21" s="474"/>
      <c r="AQ21" s="474"/>
      <c r="AR21" s="474"/>
      <c r="AS21" s="143" t="str">
        <f t="shared" si="13"/>
        <v>/</v>
      </c>
      <c r="AT21" s="468">
        <f>IF(ISNUMBER(D21),((AN21-CI20)/CI20*100),"")</f>
        <v>-100</v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>正常</v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4.5130621590210929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>IEC NI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>RN</v>
      </c>
      <c r="B22" s="460"/>
      <c r="C22" s="460"/>
      <c r="D22" s="461">
        <f>IFERROR(IF(VLOOKUP(CL3,table_2[],MATCH("51N 電流標置",table_2[#Headers],0),FALSE)=0,"",VLOOKUP(CL3,table_2[],MATCH("51N 電流標置",table_2[#Headers],0),FALSE)),"")</f>
        <v>2.5</v>
      </c>
      <c r="E22" s="462"/>
      <c r="F22" s="462"/>
      <c r="G22" s="462"/>
      <c r="H22" s="462"/>
      <c r="I22" s="505"/>
      <c r="J22" s="461">
        <f>IFERROR(IF(VLOOKUP(CL3,table_2[],MATCH("51N 時間標置",table_2[#Headers],0),FALSE)=0,"",VLOOKUP(CL3,table_2[],MATCH("51N 時間標置",table_2[#Headers],0),FALSE)),"")</f>
        <v>0.45</v>
      </c>
      <c r="K22" s="462"/>
      <c r="L22" s="462"/>
      <c r="M22" s="462"/>
      <c r="N22" s="462"/>
      <c r="O22" s="505"/>
      <c r="P22" s="464">
        <f t="shared" ca="1" si="10"/>
        <v>2.5182174739600174</v>
      </c>
      <c r="Q22" s="464"/>
      <c r="R22" s="464"/>
      <c r="S22" s="464"/>
      <c r="T22" s="464"/>
      <c r="U22" s="464"/>
      <c r="V22" s="465">
        <f>IF(ISNUMBER(D22),CO57,"")</f>
        <v>0</v>
      </c>
      <c r="W22" s="466"/>
      <c r="X22" s="466"/>
      <c r="Y22" s="466"/>
      <c r="Z22" s="467"/>
      <c r="AA22" s="143" t="str">
        <f t="shared" si="11"/>
        <v>/</v>
      </c>
      <c r="AB22" s="468">
        <f>IF(ISNUMBER(D22),((V22-CI21)/CI21*100),"")</f>
        <v>-100</v>
      </c>
      <c r="AC22" s="469"/>
      <c r="AD22" s="469"/>
      <c r="AE22" s="466">
        <f>IF(ISNUMBER(D22),CO58,"")</f>
        <v>0</v>
      </c>
      <c r="AF22" s="466"/>
      <c r="AG22" s="466"/>
      <c r="AH22" s="466"/>
      <c r="AI22" s="467"/>
      <c r="AJ22" s="143" t="str">
        <f t="shared" si="12"/>
        <v>/</v>
      </c>
      <c r="AK22" s="468">
        <f>IF(ISNUMBER(D22),((AE22-CI22)/CI22*100),"")</f>
        <v>-100</v>
      </c>
      <c r="AL22" s="469"/>
      <c r="AM22" s="469"/>
      <c r="AN22" s="467">
        <f>IF(ISNUMBER(D22),CO59,"")</f>
        <v>0</v>
      </c>
      <c r="AO22" s="474"/>
      <c r="AP22" s="474"/>
      <c r="AQ22" s="474"/>
      <c r="AR22" s="474"/>
      <c r="AS22" s="143" t="str">
        <f t="shared" si="13"/>
        <v>/</v>
      </c>
      <c r="AT22" s="468">
        <f>IF(ISNUMBER(D22),((AN22-CI23)/CI23*100),"")</f>
        <v>-100</v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>正常</v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2.8358689172366716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>SN</v>
      </c>
      <c r="B23" s="460"/>
      <c r="C23" s="460"/>
      <c r="D23" s="461">
        <f>IFERROR(IF(VLOOKUP(CL3,table_2[],MATCH("51N 電流標置",table_2[#Headers],0),FALSE)=0,"",VLOOKUP(CL3,table_2[],MATCH("51N 電流標置",table_2[#Headers],0),FALSE)),"")</f>
        <v>2.5</v>
      </c>
      <c r="E23" s="462"/>
      <c r="F23" s="462"/>
      <c r="G23" s="462"/>
      <c r="H23" s="462"/>
      <c r="I23" s="505"/>
      <c r="J23" s="461">
        <f>IFERROR(IF(VLOOKUP(CL3,table_2[],MATCH("51N 時間標置",table_2[#Headers],0),FALSE)=0,"",VLOOKUP(CL3,table_2[],MATCH("51N 時間標置",table_2[#Headers],0),FALSE)),"")</f>
        <v>0.45</v>
      </c>
      <c r="K23" s="462"/>
      <c r="L23" s="462"/>
      <c r="M23" s="462"/>
      <c r="N23" s="462"/>
      <c r="O23" s="505"/>
      <c r="P23" s="464">
        <f t="shared" ca="1" si="10"/>
        <v>2.5078578416239736</v>
      </c>
      <c r="Q23" s="464"/>
      <c r="R23" s="464"/>
      <c r="S23" s="464"/>
      <c r="T23" s="464"/>
      <c r="U23" s="464"/>
      <c r="V23" s="465">
        <f>IF(ISNUMBER(D23),CO60,"")</f>
        <v>0</v>
      </c>
      <c r="W23" s="466"/>
      <c r="X23" s="466"/>
      <c r="Y23" s="466"/>
      <c r="Z23" s="467"/>
      <c r="AA23" s="143" t="str">
        <f t="shared" si="11"/>
        <v>/</v>
      </c>
      <c r="AB23" s="473">
        <f>IF(ISNUMBER(D23),((V23-CI21)/CI21*100),"")</f>
        <v>-100</v>
      </c>
      <c r="AC23" s="473"/>
      <c r="AD23" s="468"/>
      <c r="AE23" s="466">
        <f>IF(ISNUMBER(D23),CO61,"")</f>
        <v>0</v>
      </c>
      <c r="AF23" s="466"/>
      <c r="AG23" s="466"/>
      <c r="AH23" s="466"/>
      <c r="AI23" s="467"/>
      <c r="AJ23" s="143" t="str">
        <f t="shared" si="12"/>
        <v>/</v>
      </c>
      <c r="AK23" s="468">
        <f>IF(ISNUMBER(D23),((AE23-CI22)/CI22*100),"")</f>
        <v>-100</v>
      </c>
      <c r="AL23" s="469"/>
      <c r="AM23" s="469"/>
      <c r="AN23" s="467">
        <f>IF(ISNUMBER(D23),CO62,"")</f>
        <v>0</v>
      </c>
      <c r="AO23" s="474"/>
      <c r="AP23" s="474"/>
      <c r="AQ23" s="474"/>
      <c r="AR23" s="474"/>
      <c r="AS23" s="143" t="str">
        <f t="shared" si="13"/>
        <v>/</v>
      </c>
      <c r="AT23" s="468">
        <f>IF(ISNUMBER(D23),((AN23-CI23)/CI23*100),"")</f>
        <v>-100</v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>正常</v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1.9258740319254184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>TN</v>
      </c>
      <c r="B24" s="460"/>
      <c r="C24" s="460"/>
      <c r="D24" s="511">
        <f>IFERROR(IF(VLOOKUP(CL3,table_2[],MATCH("51N 電流標置",table_2[#Headers],0),FALSE)=0,"",VLOOKUP(CL3,table_2[],MATCH("51N 電流標置",table_2[#Headers],0),FALSE)),"")</f>
        <v>2.5</v>
      </c>
      <c r="E24" s="512"/>
      <c r="F24" s="512"/>
      <c r="G24" s="512"/>
      <c r="H24" s="512"/>
      <c r="I24" s="513"/>
      <c r="J24" s="511">
        <f>IFERROR(IF(VLOOKUP(CL3,table_2[],MATCH("51N 時間標置",table_2[#Headers],0),FALSE)=0,"",VLOOKUP(CL3,table_2[],MATCH("51N 時間標置",table_2[#Headers],0),FALSE)),"")</f>
        <v>0.45</v>
      </c>
      <c r="K24" s="512"/>
      <c r="L24" s="512"/>
      <c r="M24" s="512"/>
      <c r="N24" s="512"/>
      <c r="O24" s="513"/>
      <c r="P24" s="464">
        <f t="shared" ca="1" si="10"/>
        <v>2.5046982268441162</v>
      </c>
      <c r="Q24" s="464"/>
      <c r="R24" s="464"/>
      <c r="S24" s="464"/>
      <c r="T24" s="464"/>
      <c r="U24" s="464"/>
      <c r="V24" s="465">
        <f>IF(ISNUMBER(D24),CO63,"")</f>
        <v>0</v>
      </c>
      <c r="W24" s="466"/>
      <c r="X24" s="466"/>
      <c r="Y24" s="466"/>
      <c r="Z24" s="467"/>
      <c r="AA24" s="143" t="str">
        <f t="shared" si="11"/>
        <v>/</v>
      </c>
      <c r="AB24" s="473">
        <f>IF(ISNUMBER(D24),((V24-CI21)/CI21*100),"")</f>
        <v>-100</v>
      </c>
      <c r="AC24" s="473"/>
      <c r="AD24" s="468"/>
      <c r="AE24" s="466">
        <f>IF(ISNUMBER(D24),CO64,"")</f>
        <v>0</v>
      </c>
      <c r="AF24" s="466"/>
      <c r="AG24" s="466"/>
      <c r="AH24" s="466"/>
      <c r="AI24" s="467"/>
      <c r="AJ24" s="143" t="str">
        <f t="shared" si="12"/>
        <v>/</v>
      </c>
      <c r="AK24" s="468">
        <f>IF(ISNUMBER(D24),((AE24-CI22)/CI22*100),"")</f>
        <v>-100</v>
      </c>
      <c r="AL24" s="469"/>
      <c r="AM24" s="469"/>
      <c r="AN24" s="495">
        <f>IF(ISNUMBER(D24),CO1065,"")</f>
        <v>0</v>
      </c>
      <c r="AO24" s="496"/>
      <c r="AP24" s="496"/>
      <c r="AQ24" s="496"/>
      <c r="AR24" s="496"/>
      <c r="AS24" s="143" t="str">
        <f t="shared" si="13"/>
        <v>/</v>
      </c>
      <c r="AT24" s="468">
        <f>IF(ISNUMBER(D24),((AN24-CI23)/CI23*100),"")</f>
        <v>-100</v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>正常</v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/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/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/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/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A2C42-54F4-4483-83C1-16EB88735399}">
  <sheetPr codeName="工作表41">
    <tabColor rgb="FF00B050"/>
  </sheetPr>
  <dimension ref="A1:EL133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SJ62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10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0.32</v>
      </c>
      <c r="K8" s="462"/>
      <c r="L8" s="462"/>
      <c r="M8" s="462"/>
      <c r="N8" s="462"/>
      <c r="O8" s="463"/>
      <c r="P8" s="464">
        <f t="shared" ref="P8:P14" ca="1" si="0">IF(ISNUMBER(D8),D8+RAND()/40*1.1,"")</f>
        <v>4.5208509440400464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0.32</v>
      </c>
      <c r="K9" s="462"/>
      <c r="L9" s="462"/>
      <c r="M9" s="462"/>
      <c r="N9" s="462"/>
      <c r="O9" s="463"/>
      <c r="P9" s="464">
        <f t="shared" ca="1" si="0"/>
        <v>4.5257956159479749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3.2092886464149992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0.32</v>
      </c>
      <c r="K10" s="462"/>
      <c r="L10" s="462"/>
      <c r="M10" s="462"/>
      <c r="N10" s="462"/>
      <c r="O10" s="463"/>
      <c r="P10" s="464">
        <f t="shared" ca="1" si="0"/>
        <v>4.5065996916413882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2.0166178967016331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0.32</v>
      </c>
      <c r="K11" s="462"/>
      <c r="L11" s="462"/>
      <c r="M11" s="462"/>
      <c r="N11" s="462"/>
      <c r="O11" s="463"/>
      <c r="P11" s="464">
        <f ca="1">IF(ISNUMBER(D10),D10+RAND()/40*1.1,"")</f>
        <v>4.5209884319668365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1.3695104227025199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0.75</v>
      </c>
      <c r="K12" s="462"/>
      <c r="L12" s="462"/>
      <c r="M12" s="462"/>
      <c r="N12" s="462"/>
      <c r="O12" s="463"/>
      <c r="P12" s="464">
        <f ca="1">IF(ISNUMBER(D12),D12+RAND()/40*1.1,"")</f>
        <v>1.5216048078722659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10.125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VI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0.75</v>
      </c>
      <c r="K13" s="462"/>
      <c r="L13" s="462"/>
      <c r="M13" s="462"/>
      <c r="N13" s="462"/>
      <c r="O13" s="463"/>
      <c r="P13" s="464">
        <f t="shared" ca="1" si="0"/>
        <v>1.5023476187233624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5.0625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0.75</v>
      </c>
      <c r="K14" s="462"/>
      <c r="L14" s="462"/>
      <c r="M14" s="462"/>
      <c r="N14" s="462"/>
      <c r="O14" s="463"/>
      <c r="P14" s="464">
        <f t="shared" ca="1" si="0"/>
        <v>1.5127172818498882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2.53125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>2.過流電驛(50/51)特性試驗(GROUP2)使用曲線 ：IEC NI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>RS</v>
      </c>
      <c r="B18" s="460"/>
      <c r="C18" s="460"/>
      <c r="D18" s="461">
        <f>IFERROR(IF(VLOOKUP(CL3,table_2[],MATCH("51 電流標置",table_2[#Headers],0),FALSE)=0,"",VLOOKUP(CL3,table_2[],MATCH("51 電流標置",table_2[#Headers],0),FALSE)),"")</f>
        <v>6</v>
      </c>
      <c r="E18" s="462"/>
      <c r="F18" s="462"/>
      <c r="G18" s="462"/>
      <c r="H18" s="462"/>
      <c r="I18" s="505"/>
      <c r="J18" s="461">
        <f>IFERROR(IF(VLOOKUP(CL3,table_2[],MATCH("51 時間標置",table_2[#Headers],0),FALSE)=0,"",VLOOKUP(CL3,table_2[],MATCH("51 時間標置",table_2[#Headers],0),FALSE)),"")</f>
        <v>0.24</v>
      </c>
      <c r="K18" s="462"/>
      <c r="L18" s="462"/>
      <c r="M18" s="462"/>
      <c r="N18" s="462"/>
      <c r="O18" s="505"/>
      <c r="P18" s="464">
        <f t="shared" ref="P18:P24" ca="1" si="10">IF(ISNUMBER(D18),D18+RAND()/40*1.1,"")</f>
        <v>6.0003031994166545</v>
      </c>
      <c r="Q18" s="464"/>
      <c r="R18" s="464"/>
      <c r="S18" s="464"/>
      <c r="T18" s="464"/>
      <c r="U18" s="464"/>
      <c r="V18" s="465">
        <f>IF(ISNUMBER(D18),CO45,"")</f>
        <v>0</v>
      </c>
      <c r="W18" s="466"/>
      <c r="X18" s="466"/>
      <c r="Y18" s="466"/>
      <c r="Z18" s="467"/>
      <c r="AA18" s="143" t="str">
        <f t="shared" ref="AA18:AA24" si="11">IF(ISNUMBER(D18),"/","")</f>
        <v>/</v>
      </c>
      <c r="AB18" s="468">
        <f>IF(ISNUMBER(D18),((V18-CI18)/CI18*100),"")</f>
        <v>-100</v>
      </c>
      <c r="AC18" s="469"/>
      <c r="AD18" s="469"/>
      <c r="AE18" s="466">
        <f>IF(ISNUMBER(D18),CO46,"")</f>
        <v>0</v>
      </c>
      <c r="AF18" s="466"/>
      <c r="AG18" s="466"/>
      <c r="AH18" s="466"/>
      <c r="AI18" s="467"/>
      <c r="AJ18" s="143" t="str">
        <f t="shared" ref="AJ18:AJ24" si="12">IF(ISNUMBER(D18),"/","")</f>
        <v>/</v>
      </c>
      <c r="AK18" s="468">
        <f>IF(ISNUMBER(D18),((AE18-CI19)/CI19*100),"")</f>
        <v>-100</v>
      </c>
      <c r="AL18" s="469"/>
      <c r="AM18" s="469"/>
      <c r="AN18" s="467">
        <f>IF(ISNUMBER(D18),CO47,"")</f>
        <v>0</v>
      </c>
      <c r="AO18" s="474"/>
      <c r="AP18" s="474"/>
      <c r="AQ18" s="474"/>
      <c r="AR18" s="474"/>
      <c r="AS18" s="143" t="str">
        <f t="shared" ref="AS18:AS24" si="13">IF(ISNUMBER(D18),"/","")</f>
        <v>/</v>
      </c>
      <c r="AT18" s="468">
        <f>IF(ISNUMBER(D18),((AN18-CI20)/CI20*100),"")</f>
        <v>-100</v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>正常</v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2.4069664848112491</v>
      </c>
      <c r="CJ18" s="163" t="str">
        <f>IFERROR(IF(VLOOKUP(CL3,table_2[],MATCH("使用曲線",table_2[#Headers],0),FALSE)=0,"",VLOOKUP(CL3,table_2[],MATCH("使用曲線",table_2[#Headers],0),FALSE)),"")</f>
        <v>IEC NI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>ST</v>
      </c>
      <c r="B19" s="460"/>
      <c r="C19" s="460"/>
      <c r="D19" s="461">
        <f>IFERROR(IF(VLOOKUP(CL3,table_2[],MATCH("51 電流標置",table_2[#Headers],0),FALSE)=0,"",VLOOKUP(CL3,table_2[],MATCH("51 電流標置",table_2[#Headers],0),FALSE)),"")</f>
        <v>6</v>
      </c>
      <c r="E19" s="462"/>
      <c r="F19" s="462"/>
      <c r="G19" s="462"/>
      <c r="H19" s="462"/>
      <c r="I19" s="505"/>
      <c r="J19" s="461">
        <f>IFERROR(IF(VLOOKUP(CL3,table_2[],MATCH("51 時間標置",table_2[#Headers],0),FALSE)=0,"",VLOOKUP(CL3,table_2[],MATCH("51 時間標置",table_2[#Headers],0),FALSE)),"")</f>
        <v>0.24</v>
      </c>
      <c r="K19" s="462"/>
      <c r="L19" s="462"/>
      <c r="M19" s="462"/>
      <c r="N19" s="462"/>
      <c r="O19" s="505"/>
      <c r="P19" s="464">
        <f t="shared" ca="1" si="10"/>
        <v>6.0137704735741417</v>
      </c>
      <c r="Q19" s="464"/>
      <c r="R19" s="464"/>
      <c r="S19" s="464"/>
      <c r="T19" s="464"/>
      <c r="U19" s="464"/>
      <c r="V19" s="465">
        <f>IF(ISNUMBER(D19),CO48,"")</f>
        <v>0</v>
      </c>
      <c r="W19" s="466"/>
      <c r="X19" s="466"/>
      <c r="Y19" s="466"/>
      <c r="Z19" s="467"/>
      <c r="AA19" s="143" t="str">
        <f t="shared" si="11"/>
        <v>/</v>
      </c>
      <c r="AB19" s="473">
        <f>IF(ISNUMBER(D19),((V19-CI18)/CI18*100),"")</f>
        <v>-100</v>
      </c>
      <c r="AC19" s="473"/>
      <c r="AD19" s="468"/>
      <c r="AE19" s="466">
        <f>IF(ISNUMBER(D19),CO49,"")</f>
        <v>0</v>
      </c>
      <c r="AF19" s="466"/>
      <c r="AG19" s="466"/>
      <c r="AH19" s="466"/>
      <c r="AI19" s="467"/>
      <c r="AJ19" s="143" t="str">
        <f t="shared" si="12"/>
        <v>/</v>
      </c>
      <c r="AK19" s="468">
        <f>IF(ISNUMBER(D19),((AE19-CI19)/CI19*100),"")</f>
        <v>-100</v>
      </c>
      <c r="AL19" s="469"/>
      <c r="AM19" s="469"/>
      <c r="AN19" s="467">
        <f>IF(ISNUMBER(D18),CO50,"")</f>
        <v>0</v>
      </c>
      <c r="AO19" s="474"/>
      <c r="AP19" s="474"/>
      <c r="AQ19" s="474"/>
      <c r="AR19" s="474"/>
      <c r="AS19" s="143" t="str">
        <f t="shared" si="13"/>
        <v>/</v>
      </c>
      <c r="AT19" s="468">
        <f>IF(ISNUMBER(D19),((AN19-CI20)/CI20*100),"")</f>
        <v>-100</v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>正常</v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1.5124634225262248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>TR</v>
      </c>
      <c r="B20" s="460"/>
      <c r="C20" s="460"/>
      <c r="D20" s="461">
        <f>IFERROR(IF(VLOOKUP(CL3,table_2[],MATCH("51 電流標置",table_2[#Headers],0),FALSE)=0,"",VLOOKUP(CL3,table_2[],MATCH("51 電流標置",table_2[#Headers],0),FALSE)),"")</f>
        <v>6</v>
      </c>
      <c r="E20" s="462"/>
      <c r="F20" s="462"/>
      <c r="G20" s="462"/>
      <c r="H20" s="462"/>
      <c r="I20" s="505"/>
      <c r="J20" s="461">
        <f>IFERROR(IF(VLOOKUP(CL3,table_2[],MATCH("51 時間標置",table_2[#Headers],0),FALSE)=0,"",VLOOKUP(CL3,table_2[],MATCH("51 時間標置",table_2[#Headers],0),FALSE)),"")</f>
        <v>0.24</v>
      </c>
      <c r="K20" s="462"/>
      <c r="L20" s="462"/>
      <c r="M20" s="462"/>
      <c r="N20" s="462"/>
      <c r="O20" s="505"/>
      <c r="P20" s="464">
        <f t="shared" ca="1" si="10"/>
        <v>6.0021621910462049</v>
      </c>
      <c r="Q20" s="464"/>
      <c r="R20" s="464"/>
      <c r="S20" s="464"/>
      <c r="T20" s="464"/>
      <c r="U20" s="464"/>
      <c r="V20" s="465">
        <f>IF(ISNUMBER(D20),CO51,"")</f>
        <v>0</v>
      </c>
      <c r="W20" s="466"/>
      <c r="X20" s="466"/>
      <c r="Y20" s="466"/>
      <c r="Z20" s="467"/>
      <c r="AA20" s="143" t="str">
        <f t="shared" si="11"/>
        <v>/</v>
      </c>
      <c r="AB20" s="473">
        <f>IF(ISNUMBER(D20),((V20-CI18)/CI18*100),"")</f>
        <v>-100</v>
      </c>
      <c r="AC20" s="473"/>
      <c r="AD20" s="468"/>
      <c r="AE20" s="466">
        <f>IF(ISNUMBER(D20),CO52,"")</f>
        <v>0</v>
      </c>
      <c r="AF20" s="466"/>
      <c r="AG20" s="466"/>
      <c r="AH20" s="466"/>
      <c r="AI20" s="467"/>
      <c r="AJ20" s="143" t="str">
        <f t="shared" si="12"/>
        <v>/</v>
      </c>
      <c r="AK20" s="468">
        <f>IF(ISNUMBER(D20),((AE20-CI19)/CI19*100),"")</f>
        <v>-100</v>
      </c>
      <c r="AL20" s="469"/>
      <c r="AM20" s="469"/>
      <c r="AN20" s="467">
        <f>IF(ISNUMBER(D20),CO53,"")</f>
        <v>0</v>
      </c>
      <c r="AO20" s="474"/>
      <c r="AP20" s="474"/>
      <c r="AQ20" s="474"/>
      <c r="AR20" s="474"/>
      <c r="AS20" s="143" t="str">
        <f t="shared" si="13"/>
        <v>/</v>
      </c>
      <c r="AT20" s="468">
        <f>IF(ISNUMBER(D20),((AN20-CI20)/CI20*100),"")</f>
        <v>-100</v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>正常</v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1.0271328170268899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>3Φ</v>
      </c>
      <c r="B21" s="460"/>
      <c r="C21" s="460"/>
      <c r="D21" s="461">
        <f>IFERROR(IF(VLOOKUP(CL3,table_2[],MATCH("51 電流標置",table_2[#Headers],0),FALSE)=0,"",VLOOKUP(CL3,table_2[],MATCH("51 電流標置",table_2[#Headers],0),FALSE)),"")</f>
        <v>6</v>
      </c>
      <c r="E21" s="462"/>
      <c r="F21" s="462"/>
      <c r="G21" s="462"/>
      <c r="H21" s="462"/>
      <c r="I21" s="463"/>
      <c r="J21" s="461">
        <f>IFERROR(IF(VLOOKUP(CL3,table_2[],MATCH("51 時間標置",table_2[#Headers],0),FALSE)=0,"",VLOOKUP(CL3,table_2[],MATCH("51 時間標置",table_2[#Headers],0),FALSE)),"")</f>
        <v>0.24</v>
      </c>
      <c r="K21" s="462"/>
      <c r="L21" s="462"/>
      <c r="M21" s="462"/>
      <c r="N21" s="462"/>
      <c r="O21" s="463"/>
      <c r="P21" s="464">
        <f ca="1">IF(ISNUMBER(D20),D20+RAND()/40*1.1,"")</f>
        <v>6.0241065578071531</v>
      </c>
      <c r="Q21" s="464"/>
      <c r="R21" s="464"/>
      <c r="S21" s="464"/>
      <c r="T21" s="464"/>
      <c r="U21" s="464"/>
      <c r="V21" s="465">
        <f>IF(ISNUMBER(D21),CO54,"")</f>
        <v>0</v>
      </c>
      <c r="W21" s="466"/>
      <c r="X21" s="466"/>
      <c r="Y21" s="466"/>
      <c r="Z21" s="467"/>
      <c r="AA21" s="143" t="str">
        <f t="shared" si="11"/>
        <v>/</v>
      </c>
      <c r="AB21" s="473">
        <f>IF(ISNUMBER(D21),((V21-CI18)/CI18*100),"")</f>
        <v>-100</v>
      </c>
      <c r="AC21" s="473"/>
      <c r="AD21" s="468"/>
      <c r="AE21" s="466">
        <f>IF(ISNUMBER(D21),CO55,"")</f>
        <v>0</v>
      </c>
      <c r="AF21" s="466"/>
      <c r="AG21" s="466"/>
      <c r="AH21" s="466"/>
      <c r="AI21" s="467"/>
      <c r="AJ21" s="143" t="str">
        <f t="shared" si="12"/>
        <v>/</v>
      </c>
      <c r="AK21" s="468">
        <f>IF(ISNUMBER(D21),((AE21-CI19)/CI19*100),"")</f>
        <v>-100</v>
      </c>
      <c r="AL21" s="469"/>
      <c r="AM21" s="469"/>
      <c r="AN21" s="467">
        <f>IF(ISNUMBER(D21),CO56,"")</f>
        <v>0</v>
      </c>
      <c r="AO21" s="474"/>
      <c r="AP21" s="474"/>
      <c r="AQ21" s="474"/>
      <c r="AR21" s="474"/>
      <c r="AS21" s="143" t="str">
        <f t="shared" si="13"/>
        <v>/</v>
      </c>
      <c r="AT21" s="468">
        <f>IF(ISNUMBER(D21),((AN21-CI20)/CI20*100),"")</f>
        <v>-100</v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>正常</v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4.5130621590210929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>IEC NI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>RN</v>
      </c>
      <c r="B22" s="460"/>
      <c r="C22" s="460"/>
      <c r="D22" s="461">
        <f>IFERROR(IF(VLOOKUP(CL3,table_2[],MATCH("51N 電流標置",table_2[#Headers],0),FALSE)=0,"",VLOOKUP(CL3,table_2[],MATCH("51N 電流標置",table_2[#Headers],0),FALSE)),"")</f>
        <v>2.5</v>
      </c>
      <c r="E22" s="462"/>
      <c r="F22" s="462"/>
      <c r="G22" s="462"/>
      <c r="H22" s="462"/>
      <c r="I22" s="505"/>
      <c r="J22" s="461">
        <f>IFERROR(IF(VLOOKUP(CL3,table_2[],MATCH("51N 時間標置",table_2[#Headers],0),FALSE)=0,"",VLOOKUP(CL3,table_2[],MATCH("51N 時間標置",table_2[#Headers],0),FALSE)),"")</f>
        <v>0.45</v>
      </c>
      <c r="K22" s="462"/>
      <c r="L22" s="462"/>
      <c r="M22" s="462"/>
      <c r="N22" s="462"/>
      <c r="O22" s="505"/>
      <c r="P22" s="464">
        <f t="shared" ca="1" si="10"/>
        <v>2.5107472542062625</v>
      </c>
      <c r="Q22" s="464"/>
      <c r="R22" s="464"/>
      <c r="S22" s="464"/>
      <c r="T22" s="464"/>
      <c r="U22" s="464"/>
      <c r="V22" s="465">
        <f>IF(ISNUMBER(D22),CO57,"")</f>
        <v>0</v>
      </c>
      <c r="W22" s="466"/>
      <c r="X22" s="466"/>
      <c r="Y22" s="466"/>
      <c r="Z22" s="467"/>
      <c r="AA22" s="143" t="str">
        <f t="shared" si="11"/>
        <v>/</v>
      </c>
      <c r="AB22" s="468">
        <f>IF(ISNUMBER(D22),((V22-CI21)/CI21*100),"")</f>
        <v>-100</v>
      </c>
      <c r="AC22" s="469"/>
      <c r="AD22" s="469"/>
      <c r="AE22" s="466">
        <f>IF(ISNUMBER(D22),CO58,"")</f>
        <v>0</v>
      </c>
      <c r="AF22" s="466"/>
      <c r="AG22" s="466"/>
      <c r="AH22" s="466"/>
      <c r="AI22" s="467"/>
      <c r="AJ22" s="143" t="str">
        <f t="shared" si="12"/>
        <v>/</v>
      </c>
      <c r="AK22" s="468">
        <f>IF(ISNUMBER(D22),((AE22-CI22)/CI22*100),"")</f>
        <v>-100</v>
      </c>
      <c r="AL22" s="469"/>
      <c r="AM22" s="469"/>
      <c r="AN22" s="467">
        <f>IF(ISNUMBER(D22),CO59,"")</f>
        <v>0</v>
      </c>
      <c r="AO22" s="474"/>
      <c r="AP22" s="474"/>
      <c r="AQ22" s="474"/>
      <c r="AR22" s="474"/>
      <c r="AS22" s="143" t="str">
        <f t="shared" si="13"/>
        <v>/</v>
      </c>
      <c r="AT22" s="468">
        <f>IF(ISNUMBER(D22),((AN22-CI23)/CI23*100),"")</f>
        <v>-100</v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>正常</v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2.8358689172366716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>SN</v>
      </c>
      <c r="B23" s="460"/>
      <c r="C23" s="460"/>
      <c r="D23" s="461">
        <f>IFERROR(IF(VLOOKUP(CL3,table_2[],MATCH("51N 電流標置",table_2[#Headers],0),FALSE)=0,"",VLOOKUP(CL3,table_2[],MATCH("51N 電流標置",table_2[#Headers],0),FALSE)),"")</f>
        <v>2.5</v>
      </c>
      <c r="E23" s="462"/>
      <c r="F23" s="462"/>
      <c r="G23" s="462"/>
      <c r="H23" s="462"/>
      <c r="I23" s="505"/>
      <c r="J23" s="461">
        <f>IFERROR(IF(VLOOKUP(CL3,table_2[],MATCH("51N 時間標置",table_2[#Headers],0),FALSE)=0,"",VLOOKUP(CL3,table_2[],MATCH("51N 時間標置",table_2[#Headers],0),FALSE)),"")</f>
        <v>0.45</v>
      </c>
      <c r="K23" s="462"/>
      <c r="L23" s="462"/>
      <c r="M23" s="462"/>
      <c r="N23" s="462"/>
      <c r="O23" s="505"/>
      <c r="P23" s="464">
        <f t="shared" ca="1" si="10"/>
        <v>2.5158056011229015</v>
      </c>
      <c r="Q23" s="464"/>
      <c r="R23" s="464"/>
      <c r="S23" s="464"/>
      <c r="T23" s="464"/>
      <c r="U23" s="464"/>
      <c r="V23" s="465">
        <f>IF(ISNUMBER(D23),CO60,"")</f>
        <v>0</v>
      </c>
      <c r="W23" s="466"/>
      <c r="X23" s="466"/>
      <c r="Y23" s="466"/>
      <c r="Z23" s="467"/>
      <c r="AA23" s="143" t="str">
        <f t="shared" si="11"/>
        <v>/</v>
      </c>
      <c r="AB23" s="473">
        <f>IF(ISNUMBER(D23),((V23-CI21)/CI21*100),"")</f>
        <v>-100</v>
      </c>
      <c r="AC23" s="473"/>
      <c r="AD23" s="468"/>
      <c r="AE23" s="466">
        <f>IF(ISNUMBER(D23),CO61,"")</f>
        <v>0</v>
      </c>
      <c r="AF23" s="466"/>
      <c r="AG23" s="466"/>
      <c r="AH23" s="466"/>
      <c r="AI23" s="467"/>
      <c r="AJ23" s="143" t="str">
        <f t="shared" si="12"/>
        <v>/</v>
      </c>
      <c r="AK23" s="468">
        <f>IF(ISNUMBER(D23),((AE23-CI22)/CI22*100),"")</f>
        <v>-100</v>
      </c>
      <c r="AL23" s="469"/>
      <c r="AM23" s="469"/>
      <c r="AN23" s="467">
        <f>IF(ISNUMBER(D23),CO62,"")</f>
        <v>0</v>
      </c>
      <c r="AO23" s="474"/>
      <c r="AP23" s="474"/>
      <c r="AQ23" s="474"/>
      <c r="AR23" s="474"/>
      <c r="AS23" s="143" t="str">
        <f t="shared" si="13"/>
        <v>/</v>
      </c>
      <c r="AT23" s="468">
        <f>IF(ISNUMBER(D23),((AN23-CI23)/CI23*100),"")</f>
        <v>-100</v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>正常</v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1.9258740319254184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>TN</v>
      </c>
      <c r="B24" s="460"/>
      <c r="C24" s="460"/>
      <c r="D24" s="511">
        <f>IFERROR(IF(VLOOKUP(CL3,table_2[],MATCH("51N 電流標置",table_2[#Headers],0),FALSE)=0,"",VLOOKUP(CL3,table_2[],MATCH("51N 電流標置",table_2[#Headers],0),FALSE)),"")</f>
        <v>2.5</v>
      </c>
      <c r="E24" s="512"/>
      <c r="F24" s="512"/>
      <c r="G24" s="512"/>
      <c r="H24" s="512"/>
      <c r="I24" s="513"/>
      <c r="J24" s="511">
        <f>IFERROR(IF(VLOOKUP(CL3,table_2[],MATCH("51N 時間標置",table_2[#Headers],0),FALSE)=0,"",VLOOKUP(CL3,table_2[],MATCH("51N 時間標置",table_2[#Headers],0),FALSE)),"")</f>
        <v>0.45</v>
      </c>
      <c r="K24" s="512"/>
      <c r="L24" s="512"/>
      <c r="M24" s="512"/>
      <c r="N24" s="512"/>
      <c r="O24" s="513"/>
      <c r="P24" s="464">
        <f t="shared" ca="1" si="10"/>
        <v>2.5187610218275744</v>
      </c>
      <c r="Q24" s="464"/>
      <c r="R24" s="464"/>
      <c r="S24" s="464"/>
      <c r="T24" s="464"/>
      <c r="U24" s="464"/>
      <c r="V24" s="465">
        <f>IF(ISNUMBER(D24),CO63,"")</f>
        <v>0</v>
      </c>
      <c r="W24" s="466"/>
      <c r="X24" s="466"/>
      <c r="Y24" s="466"/>
      <c r="Z24" s="467"/>
      <c r="AA24" s="143" t="str">
        <f t="shared" si="11"/>
        <v>/</v>
      </c>
      <c r="AB24" s="473">
        <f>IF(ISNUMBER(D24),((V24-CI21)/CI21*100),"")</f>
        <v>-100</v>
      </c>
      <c r="AC24" s="473"/>
      <c r="AD24" s="468"/>
      <c r="AE24" s="466">
        <f>IF(ISNUMBER(D24),CO64,"")</f>
        <v>0</v>
      </c>
      <c r="AF24" s="466"/>
      <c r="AG24" s="466"/>
      <c r="AH24" s="466"/>
      <c r="AI24" s="467"/>
      <c r="AJ24" s="143" t="str">
        <f t="shared" si="12"/>
        <v>/</v>
      </c>
      <c r="AK24" s="468">
        <f>IF(ISNUMBER(D24),((AE24-CI22)/CI22*100),"")</f>
        <v>-100</v>
      </c>
      <c r="AL24" s="469"/>
      <c r="AM24" s="469"/>
      <c r="AN24" s="495">
        <f>IF(ISNUMBER(D24),CO1065,"")</f>
        <v>0</v>
      </c>
      <c r="AO24" s="496"/>
      <c r="AP24" s="496"/>
      <c r="AQ24" s="496"/>
      <c r="AR24" s="496"/>
      <c r="AS24" s="143" t="str">
        <f t="shared" si="13"/>
        <v>/</v>
      </c>
      <c r="AT24" s="468">
        <f>IF(ISNUMBER(D24),((AN24-CI23)/CI23*100),"")</f>
        <v>-100</v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>正常</v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 xml:space="preserve"> </v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 xml:space="preserve"> </v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 xml:space="preserve"> </v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 xml:space="preserve"> </v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D9AD9-C4C1-4228-B03B-BBDCA4659A83}">
  <sheetPr codeName="工作表42">
    <tabColor rgb="FF00B050"/>
  </sheetPr>
  <dimension ref="A1:EL133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 t="str">
        <f>VLOOKUP(CL3,table_0[],MATCH("盤名",table_0[#Headers],0),FALSE)</f>
        <v>PT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11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600A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600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>1.過流電驛(50/51)特性試驗(GROUP1)使用曲線 ： IEC NI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>RS</v>
      </c>
      <c r="B8" s="460"/>
      <c r="C8" s="460"/>
      <c r="D8" s="461">
        <f>IFERROR(IF(VLOOKUP(CL3,table_1[],MATCH("51 電流標置",table_1[#Headers],0),FALSE)=0,"",VLOOKUP(CL3,table_1[],MATCH("51 電流標置",table_1[#Headers],0),FALSE)),"")</f>
        <v>4.5</v>
      </c>
      <c r="E8" s="462"/>
      <c r="F8" s="462"/>
      <c r="G8" s="462"/>
      <c r="H8" s="462"/>
      <c r="I8" s="463"/>
      <c r="J8" s="461">
        <f>IFERROR(IF(VLOOKUP(CL3,table_1[],MATCH("51 時間標置",table_1[#Headers],0),FALSE)=0,"",VLOOKUP(CL3,table_1[],MATCH("51 時間標置",table_1[#Headers],0),FALSE)),"")</f>
        <v>0.32</v>
      </c>
      <c r="K8" s="462"/>
      <c r="L8" s="462"/>
      <c r="M8" s="462"/>
      <c r="N8" s="462"/>
      <c r="O8" s="463"/>
      <c r="P8" s="464">
        <f t="shared" ref="P8:P14" ca="1" si="0">IF(ISNUMBER(D8),D8+RAND()/40*1.1,"")</f>
        <v>4.5070006108191745</v>
      </c>
      <c r="Q8" s="464"/>
      <c r="R8" s="464"/>
      <c r="S8" s="464"/>
      <c r="T8" s="464"/>
      <c r="U8" s="464"/>
      <c r="V8" s="465">
        <f>IF(ISNUMBER(D8),CO9,"")</f>
        <v>0</v>
      </c>
      <c r="W8" s="466"/>
      <c r="X8" s="466"/>
      <c r="Y8" s="466"/>
      <c r="Z8" s="467"/>
      <c r="AA8" s="143" t="str">
        <f t="shared" ref="AA8:AA14" si="1">IF(ISNUMBER(D8),"/","")</f>
        <v>/</v>
      </c>
      <c r="AB8" s="468">
        <f>IF(ISNUMBER(D8),((V8-CI9)/CI9*100),"")</f>
        <v>-100</v>
      </c>
      <c r="AC8" s="469"/>
      <c r="AD8" s="469"/>
      <c r="AE8" s="466">
        <f>IF(ISNUMBER(D8),CO10,"")</f>
        <v>0</v>
      </c>
      <c r="AF8" s="466"/>
      <c r="AG8" s="466"/>
      <c r="AH8" s="466"/>
      <c r="AI8" s="467"/>
      <c r="AJ8" s="143" t="str">
        <f t="shared" ref="AJ8:AJ14" si="2">IF(ISNUMBER(D8),"/","")</f>
        <v>/</v>
      </c>
      <c r="AK8" s="468">
        <f>IF(ISNUMBER(D8),((AE8-CI10)/CI10*100),"")</f>
        <v>-100</v>
      </c>
      <c r="AL8" s="469"/>
      <c r="AM8" s="469"/>
      <c r="AN8" s="467">
        <f>IF(ISNUMBER(D8),CO11,"")</f>
        <v>0</v>
      </c>
      <c r="AO8" s="474"/>
      <c r="AP8" s="474"/>
      <c r="AQ8" s="474"/>
      <c r="AR8" s="474"/>
      <c r="AS8" s="143" t="str">
        <f t="shared" ref="AS8:AS14" si="3">IF(ISNUMBER(D8),"/","")</f>
        <v>/</v>
      </c>
      <c r="AT8" s="468">
        <f>IF(ISNUMBER(D8),((AN8-CI11)/CI11*100),"")</f>
        <v>-100</v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>正常</v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>ST</v>
      </c>
      <c r="B9" s="460"/>
      <c r="C9" s="460"/>
      <c r="D9" s="461">
        <f>IFERROR(IF(VLOOKUP(CL3,table_1[],MATCH("51 電流標置",table_1[#Headers],0),FALSE)=0,"",VLOOKUP(CL3,table_1[],MATCH("51 電流標置",table_1[#Headers],0),FALSE)),"")</f>
        <v>4.5</v>
      </c>
      <c r="E9" s="462"/>
      <c r="F9" s="462"/>
      <c r="G9" s="462"/>
      <c r="H9" s="462"/>
      <c r="I9" s="463"/>
      <c r="J9" s="461">
        <f>IFERROR(IF(VLOOKUP(CL3,table_1[],MATCH("51 時間標置",table_1[#Headers],0),FALSE)=0,"",VLOOKUP(CL3,table_1[],MATCH("51 時間標置",table_1[#Headers],0),FALSE)),"")</f>
        <v>0.32</v>
      </c>
      <c r="K9" s="462"/>
      <c r="L9" s="462"/>
      <c r="M9" s="462"/>
      <c r="N9" s="462"/>
      <c r="O9" s="463"/>
      <c r="P9" s="464">
        <f t="shared" ca="1" si="0"/>
        <v>4.5147115120988666</v>
      </c>
      <c r="Q9" s="464"/>
      <c r="R9" s="464"/>
      <c r="S9" s="464"/>
      <c r="T9" s="464"/>
      <c r="U9" s="464"/>
      <c r="V9" s="465">
        <f>IF(ISNUMBER(D9),CO12,"")</f>
        <v>0</v>
      </c>
      <c r="W9" s="466"/>
      <c r="X9" s="466"/>
      <c r="Y9" s="466"/>
      <c r="Z9" s="467"/>
      <c r="AA9" s="143" t="str">
        <f t="shared" si="1"/>
        <v>/</v>
      </c>
      <c r="AB9" s="473">
        <f>IF(ISNUMBER(D9),((V9-CI9)/CI9*100),"")</f>
        <v>-100</v>
      </c>
      <c r="AC9" s="473"/>
      <c r="AD9" s="468"/>
      <c r="AE9" s="466">
        <f>IF(ISNUMBER(D9),CO13,"")</f>
        <v>0</v>
      </c>
      <c r="AF9" s="466"/>
      <c r="AG9" s="466"/>
      <c r="AH9" s="466"/>
      <c r="AI9" s="467"/>
      <c r="AJ9" s="143" t="str">
        <f t="shared" si="2"/>
        <v>/</v>
      </c>
      <c r="AK9" s="468">
        <f>IF(ISNUMBER(D9),((AE9-CI10)/CI10*100),"")</f>
        <v>-100</v>
      </c>
      <c r="AL9" s="469"/>
      <c r="AM9" s="469"/>
      <c r="AN9" s="467">
        <f>IF(ISNUMBER(D9),CO14,"")</f>
        <v>0</v>
      </c>
      <c r="AO9" s="474"/>
      <c r="AP9" s="474"/>
      <c r="AQ9" s="474"/>
      <c r="AR9" s="474"/>
      <c r="AS9" s="143" t="str">
        <f t="shared" si="3"/>
        <v>/</v>
      </c>
      <c r="AT9" s="468">
        <f>IF(ISNUMBER(D9),((AN9-CI11)/CI11*100),"")</f>
        <v>-100</v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>正常</v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3.2092886464149992</v>
      </c>
      <c r="CJ9" s="163" t="str">
        <f>IFERROR(IF(VLOOKUP(CL3,table_1[],MATCH("使用曲線",table_1[#Headers],0),FALSE)=0,"",VLOOKUP(CL3,table_1[],MATCH("使用曲線",table_1[#Headers],0),FALSE)),"")</f>
        <v>IEC NI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>TR</v>
      </c>
      <c r="B10" s="460"/>
      <c r="C10" s="460"/>
      <c r="D10" s="461">
        <f>IFERROR(IF(VLOOKUP(CL3,table_1[],MATCH("51 電流標置",table_1[#Headers],0),FALSE)=0,"",VLOOKUP(CL3,table_1[],MATCH("51 電流標置",table_1[#Headers],0),FALSE)),"")</f>
        <v>4.5</v>
      </c>
      <c r="E10" s="462"/>
      <c r="F10" s="462"/>
      <c r="G10" s="462"/>
      <c r="H10" s="462"/>
      <c r="I10" s="463"/>
      <c r="J10" s="461">
        <f>IFERROR(IF(VLOOKUP(CL3,table_1[],MATCH("51 時間標置",table_1[#Headers],0),FALSE)=0,"",VLOOKUP(CL3,table_1[],MATCH("51 時間標置",table_1[#Headers],0),FALSE)),"")</f>
        <v>0.32</v>
      </c>
      <c r="K10" s="462"/>
      <c r="L10" s="462"/>
      <c r="M10" s="462"/>
      <c r="N10" s="462"/>
      <c r="O10" s="463"/>
      <c r="P10" s="464">
        <f t="shared" ca="1" si="0"/>
        <v>4.5051565981850379</v>
      </c>
      <c r="Q10" s="464"/>
      <c r="R10" s="464"/>
      <c r="S10" s="464"/>
      <c r="T10" s="464"/>
      <c r="U10" s="464"/>
      <c r="V10" s="465">
        <f>IF(ISNUMBER(D10),CO15,"")</f>
        <v>0</v>
      </c>
      <c r="W10" s="466"/>
      <c r="X10" s="466"/>
      <c r="Y10" s="466"/>
      <c r="Z10" s="467"/>
      <c r="AA10" s="143" t="str">
        <f t="shared" si="1"/>
        <v>/</v>
      </c>
      <c r="AB10" s="473">
        <f>IF(ISNUMBER(D10),((V10-CI9)/CI9*100),"")</f>
        <v>-100</v>
      </c>
      <c r="AC10" s="473"/>
      <c r="AD10" s="468"/>
      <c r="AE10" s="466">
        <f>IF(ISNUMBER(D10),CO16,"")</f>
        <v>0</v>
      </c>
      <c r="AF10" s="466"/>
      <c r="AG10" s="466"/>
      <c r="AH10" s="466"/>
      <c r="AI10" s="467"/>
      <c r="AJ10" s="143" t="str">
        <f t="shared" si="2"/>
        <v>/</v>
      </c>
      <c r="AK10" s="468">
        <f>IF(ISNUMBER(D10),((AE10-CI10)/CI10*100),"")</f>
        <v>-100</v>
      </c>
      <c r="AL10" s="469"/>
      <c r="AM10" s="469"/>
      <c r="AN10" s="467">
        <f>IF(ISNUMBER(D10),CO17,"")</f>
        <v>0</v>
      </c>
      <c r="AO10" s="474"/>
      <c r="AP10" s="474"/>
      <c r="AQ10" s="474"/>
      <c r="AR10" s="474"/>
      <c r="AS10" s="143" t="str">
        <f t="shared" si="3"/>
        <v>/</v>
      </c>
      <c r="AT10" s="468">
        <f>IF(ISNUMBER(D10),((AN10-CI11)/CI11*100),"")</f>
        <v>-100</v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>正常</v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2.0166178967016331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>3Φ</v>
      </c>
      <c r="B11" s="460"/>
      <c r="C11" s="460"/>
      <c r="D11" s="461">
        <f>IFERROR(IF(VLOOKUP(CL3,table_1[],MATCH("51 電流標置",table_1[#Headers],0),FALSE)=0,"",VLOOKUP(CL3,table_1[],MATCH("51 電流標置",table_1[#Headers],0),FALSE)),"")</f>
        <v>4.5</v>
      </c>
      <c r="E11" s="462"/>
      <c r="F11" s="462"/>
      <c r="G11" s="462"/>
      <c r="H11" s="462"/>
      <c r="I11" s="463"/>
      <c r="J11" s="461">
        <f>IFERROR(IF(VLOOKUP(CL3,table_1[],MATCH("51 時間標置",table_1[#Headers],0),FALSE)=0,"",VLOOKUP(CL3,table_1[],MATCH("51 時間標置",table_1[#Headers],0),FALSE)),"")</f>
        <v>0.32</v>
      </c>
      <c r="K11" s="462"/>
      <c r="L11" s="462"/>
      <c r="M11" s="462"/>
      <c r="N11" s="462"/>
      <c r="O11" s="463"/>
      <c r="P11" s="464">
        <f ca="1">IF(ISNUMBER(D10),D10+RAND()/40*1.1,"")</f>
        <v>4.500742355047513</v>
      </c>
      <c r="Q11" s="464"/>
      <c r="R11" s="464"/>
      <c r="S11" s="464"/>
      <c r="T11" s="464"/>
      <c r="U11" s="464"/>
      <c r="V11" s="465">
        <f>IF(ISNUMBER(D11),CO18,"")</f>
        <v>0</v>
      </c>
      <c r="W11" s="466"/>
      <c r="X11" s="466"/>
      <c r="Y11" s="466"/>
      <c r="Z11" s="467"/>
      <c r="AA11" s="143" t="str">
        <f t="shared" si="1"/>
        <v>/</v>
      </c>
      <c r="AB11" s="473">
        <f>IF(ISNUMBER(D11),((V11-CI9)/CI9*100),"")</f>
        <v>-100</v>
      </c>
      <c r="AC11" s="473"/>
      <c r="AD11" s="468"/>
      <c r="AE11" s="466">
        <f>IF(ISNUMBER(D11),CO19,"")</f>
        <v>0</v>
      </c>
      <c r="AF11" s="466"/>
      <c r="AG11" s="466"/>
      <c r="AH11" s="466"/>
      <c r="AI11" s="467"/>
      <c r="AJ11" s="143" t="str">
        <f t="shared" si="2"/>
        <v>/</v>
      </c>
      <c r="AK11" s="468">
        <f>IF(ISNUMBER(D11),((AE11-CI10)/CI10*100),"")</f>
        <v>-100</v>
      </c>
      <c r="AL11" s="469"/>
      <c r="AM11" s="469"/>
      <c r="AN11" s="467">
        <f>IF(ISNUMBER(D11),CO20,"")</f>
        <v>0</v>
      </c>
      <c r="AO11" s="474"/>
      <c r="AP11" s="474"/>
      <c r="AQ11" s="474"/>
      <c r="AR11" s="474"/>
      <c r="AS11" s="143" t="str">
        <f t="shared" si="3"/>
        <v>/</v>
      </c>
      <c r="AT11" s="468">
        <f>IF(ISNUMBER(D11),((AN11-CI11)/CI11*100),"")</f>
        <v>-100</v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>正常</v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1.3695104227025199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>RN</v>
      </c>
      <c r="B12" s="460"/>
      <c r="C12" s="460"/>
      <c r="D12" s="461">
        <f>IFERROR(IF(VLOOKUP(CL3,table_1[],MATCH("51N 電流標置",table_1[#Headers],0),FALSE)=0,"",VLOOKUP(CL3,table_1[],MATCH("51N 電流標置",table_1[#Headers],0),FALSE)),"")</f>
        <v>1.5</v>
      </c>
      <c r="E12" s="462"/>
      <c r="F12" s="462"/>
      <c r="G12" s="462"/>
      <c r="H12" s="462"/>
      <c r="I12" s="463"/>
      <c r="J12" s="461">
        <f>IFERROR(IF(VLOOKUP(CL3,table_1[],MATCH("51N 時間標置",table_1[#Headers],0),FALSE)=0,"",VLOOKUP(CL3,table_1[],MATCH("51N 時間標置",table_1[#Headers],0),FALSE)),"")</f>
        <v>0.75</v>
      </c>
      <c r="K12" s="462"/>
      <c r="L12" s="462"/>
      <c r="M12" s="462"/>
      <c r="N12" s="462"/>
      <c r="O12" s="463"/>
      <c r="P12" s="464">
        <f ca="1">IF(ISNUMBER(D12),D12+RAND()/40*1.1,"")</f>
        <v>1.5031445738702922</v>
      </c>
      <c r="Q12" s="464"/>
      <c r="R12" s="464"/>
      <c r="S12" s="464"/>
      <c r="T12" s="464"/>
      <c r="U12" s="464"/>
      <c r="V12" s="465">
        <f>IF(ISNUMBER(D12),CO21,"")</f>
        <v>0</v>
      </c>
      <c r="W12" s="466"/>
      <c r="X12" s="466"/>
      <c r="Y12" s="466"/>
      <c r="Z12" s="467"/>
      <c r="AA12" s="143" t="str">
        <f t="shared" si="1"/>
        <v>/</v>
      </c>
      <c r="AB12" s="468">
        <f>IF(ISNUMBER(D12),((V12-CI12)/CI12*100),"")</f>
        <v>-100</v>
      </c>
      <c r="AC12" s="469"/>
      <c r="AD12" s="469"/>
      <c r="AE12" s="466">
        <f>IF(ISNUMBER(D12),CO22,"")</f>
        <v>0</v>
      </c>
      <c r="AF12" s="466"/>
      <c r="AG12" s="466"/>
      <c r="AH12" s="466"/>
      <c r="AI12" s="467"/>
      <c r="AJ12" s="143" t="str">
        <f t="shared" si="2"/>
        <v>/</v>
      </c>
      <c r="AK12" s="468">
        <f>IF(ISNUMBER(D12),((AE12-CI13)/CI13*100),"")</f>
        <v>-100</v>
      </c>
      <c r="AL12" s="469"/>
      <c r="AM12" s="469"/>
      <c r="AN12" s="467">
        <f>IF(ISNUMBER(D12),CO23,"")</f>
        <v>0</v>
      </c>
      <c r="AO12" s="474"/>
      <c r="AP12" s="474"/>
      <c r="AQ12" s="474"/>
      <c r="AR12" s="474"/>
      <c r="AS12" s="143" t="str">
        <f t="shared" si="3"/>
        <v>/</v>
      </c>
      <c r="AT12" s="468">
        <f>IF(ISNUMBER(D12),((AN12-CI14)/CI14*100),"")</f>
        <v>-100</v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>正常</v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10.125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>IEC VI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>SN</v>
      </c>
      <c r="B13" s="460"/>
      <c r="C13" s="460"/>
      <c r="D13" s="461">
        <f>IFERROR(IF(VLOOKUP(CL3,table_1[],MATCH("51N 電流標置",table_1[#Headers],0),FALSE)=0,"",VLOOKUP(CL3,table_1[],MATCH("51N 電流標置",table_1[#Headers],0),FALSE)),"")</f>
        <v>1.5</v>
      </c>
      <c r="E13" s="462"/>
      <c r="F13" s="462"/>
      <c r="G13" s="462"/>
      <c r="H13" s="462"/>
      <c r="I13" s="463"/>
      <c r="J13" s="461">
        <f>IFERROR(IF(VLOOKUP(CL3,table_1[],MATCH("51N 時間標置",table_1[#Headers],0),FALSE)=0,"",VLOOKUP(CL3,table_1[],MATCH("51N 時間標置",table_1[#Headers],0),FALSE)),"")</f>
        <v>0.75</v>
      </c>
      <c r="K13" s="462"/>
      <c r="L13" s="462"/>
      <c r="M13" s="462"/>
      <c r="N13" s="462"/>
      <c r="O13" s="463"/>
      <c r="P13" s="464">
        <f t="shared" ca="1" si="0"/>
        <v>1.5215074296774327</v>
      </c>
      <c r="Q13" s="464"/>
      <c r="R13" s="464"/>
      <c r="S13" s="464"/>
      <c r="T13" s="464"/>
      <c r="U13" s="464"/>
      <c r="V13" s="465">
        <f>IF(ISNUMBER(D13),CO24,"")</f>
        <v>0</v>
      </c>
      <c r="W13" s="466"/>
      <c r="X13" s="466"/>
      <c r="Y13" s="466"/>
      <c r="Z13" s="467"/>
      <c r="AA13" s="143" t="str">
        <f t="shared" si="1"/>
        <v>/</v>
      </c>
      <c r="AB13" s="473">
        <f>IF(ISNUMBER(D13),((V13-CI12)/CI12*100),"")</f>
        <v>-100</v>
      </c>
      <c r="AC13" s="473"/>
      <c r="AD13" s="468"/>
      <c r="AE13" s="466">
        <f>IF(ISNUMBER(D13),CO25,"")</f>
        <v>0</v>
      </c>
      <c r="AF13" s="466"/>
      <c r="AG13" s="466"/>
      <c r="AH13" s="466"/>
      <c r="AI13" s="467"/>
      <c r="AJ13" s="143" t="str">
        <f t="shared" si="2"/>
        <v>/</v>
      </c>
      <c r="AK13" s="468">
        <f>IF(ISNUMBER(D13),((AE13-CI13)/CI13*100),"")</f>
        <v>-100</v>
      </c>
      <c r="AL13" s="469"/>
      <c r="AM13" s="469"/>
      <c r="AN13" s="467">
        <f>IF(ISNUMBER(D13),CO26,"")</f>
        <v>0</v>
      </c>
      <c r="AO13" s="474"/>
      <c r="AP13" s="474"/>
      <c r="AQ13" s="474"/>
      <c r="AR13" s="474"/>
      <c r="AS13" s="143" t="str">
        <f t="shared" si="3"/>
        <v>/</v>
      </c>
      <c r="AT13" s="468">
        <f>IF(ISNUMBER(D13),((AN13-CI14)/CI14*100),"")</f>
        <v>-100</v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>正常</v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5.0625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>TN</v>
      </c>
      <c r="B14" s="460"/>
      <c r="C14" s="460"/>
      <c r="D14" s="461">
        <f>IFERROR(IF(VLOOKUP(CL3,table_1[],MATCH("51N 電流標置",table_1[#Headers],0),FALSE)=0,"",VLOOKUP(CL3,table_1[],MATCH("51N 電流標置",table_1[#Headers],0),FALSE)),"")</f>
        <v>1.5</v>
      </c>
      <c r="E14" s="462"/>
      <c r="F14" s="462"/>
      <c r="G14" s="462"/>
      <c r="H14" s="462"/>
      <c r="I14" s="463"/>
      <c r="J14" s="461">
        <f>IFERROR(IF(VLOOKUP(CL3,table_1[],MATCH("51N 時間標置",table_1[#Headers],0),FALSE)=0,"",VLOOKUP(CL3,table_1[],MATCH("51N 時間標置",table_1[#Headers],0),FALSE)),"")</f>
        <v>0.75</v>
      </c>
      <c r="K14" s="462"/>
      <c r="L14" s="462"/>
      <c r="M14" s="462"/>
      <c r="N14" s="462"/>
      <c r="O14" s="463"/>
      <c r="P14" s="464">
        <f t="shared" ca="1" si="0"/>
        <v>1.5034925003493314</v>
      </c>
      <c r="Q14" s="464"/>
      <c r="R14" s="464"/>
      <c r="S14" s="464"/>
      <c r="T14" s="464"/>
      <c r="U14" s="464"/>
      <c r="V14" s="465">
        <f>IF(ISNUMBER(D14),CO27,"")</f>
        <v>0</v>
      </c>
      <c r="W14" s="466"/>
      <c r="X14" s="466"/>
      <c r="Y14" s="466"/>
      <c r="Z14" s="467"/>
      <c r="AA14" s="143" t="str">
        <f t="shared" si="1"/>
        <v>/</v>
      </c>
      <c r="AB14" s="473">
        <f>IF(ISNUMBER(D14),((V14-CI12)/CI12*100),"")</f>
        <v>-100</v>
      </c>
      <c r="AC14" s="473"/>
      <c r="AD14" s="468"/>
      <c r="AE14" s="466">
        <f>IF(ISNUMBER(D14),CO28,"")</f>
        <v>0</v>
      </c>
      <c r="AF14" s="466"/>
      <c r="AG14" s="466"/>
      <c r="AH14" s="466"/>
      <c r="AI14" s="467"/>
      <c r="AJ14" s="143" t="str">
        <f t="shared" si="2"/>
        <v>/</v>
      </c>
      <c r="AK14" s="468">
        <f>IF(ISNUMBER(D14),((AE14-CI13)/CI13*100),"")</f>
        <v>-100</v>
      </c>
      <c r="AL14" s="469"/>
      <c r="AM14" s="469"/>
      <c r="AN14" s="495">
        <f>IF(ISNUMBER(D14),CO29,"")</f>
        <v>0</v>
      </c>
      <c r="AO14" s="496"/>
      <c r="AP14" s="496"/>
      <c r="AQ14" s="496"/>
      <c r="AR14" s="496"/>
      <c r="AS14" s="143" t="str">
        <f t="shared" si="3"/>
        <v>/</v>
      </c>
      <c r="AT14" s="468">
        <f>IF(ISNUMBER(D14),((AN14-CI14)/CI14*100),"")</f>
        <v>-100</v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>正常</v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2.53125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 xml:space="preserve">2.過流電驛(50/51)特性試驗(GROUP2)使用曲線 ： 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/>
      </c>
      <c r="B18" s="460"/>
      <c r="C18" s="460"/>
      <c r="D18" s="461" t="str">
        <f>IFERROR(IF(VLOOKUP(CL3,table_2[],MATCH("51 電流標置",table_2[#Headers],0),FALSE)=0,"",VLOOKUP(CL3,table_2[],MATCH("51 電流標置",table_2[#Headers],0),FALSE)),"")</f>
        <v xml:space="preserve"> </v>
      </c>
      <c r="E18" s="462"/>
      <c r="F18" s="462"/>
      <c r="G18" s="462"/>
      <c r="H18" s="462"/>
      <c r="I18" s="505"/>
      <c r="J18" s="461" t="str">
        <f>IFERROR(IF(VLOOKUP(CL3,table_2[],MATCH("51 時間標置",table_2[#Headers],0),FALSE)=0,"",VLOOKUP(CL3,table_2[],MATCH("51 時間標置",table_2[#Headers],0),FALSE)),"")</f>
        <v xml:space="preserve"> </v>
      </c>
      <c r="K18" s="462"/>
      <c r="L18" s="462"/>
      <c r="M18" s="462"/>
      <c r="N18" s="462"/>
      <c r="O18" s="505"/>
      <c r="P18" s="464" t="str">
        <f t="shared" ref="P18:P24" ca="1" si="10">IF(ISNUMBER(D18),D18+RAND()/40*1.1,"")</f>
        <v/>
      </c>
      <c r="Q18" s="464"/>
      <c r="R18" s="464"/>
      <c r="S18" s="464"/>
      <c r="T18" s="464"/>
      <c r="U18" s="464"/>
      <c r="V18" s="465" t="str">
        <f>IF(ISNUMBER(D18),CO45,"")</f>
        <v/>
      </c>
      <c r="W18" s="466"/>
      <c r="X18" s="466"/>
      <c r="Y18" s="466"/>
      <c r="Z18" s="467"/>
      <c r="AA18" s="143" t="str">
        <f t="shared" ref="AA18:AA24" si="11">IF(ISNUMBER(D18),"/","")</f>
        <v/>
      </c>
      <c r="AB18" s="468" t="str">
        <f>IF(ISNUMBER(D18),((V18-CI18)/CI18*100),"")</f>
        <v/>
      </c>
      <c r="AC18" s="469"/>
      <c r="AD18" s="469"/>
      <c r="AE18" s="466" t="str">
        <f>IF(ISNUMBER(D18),CO46,"")</f>
        <v/>
      </c>
      <c r="AF18" s="466"/>
      <c r="AG18" s="466"/>
      <c r="AH18" s="466"/>
      <c r="AI18" s="467"/>
      <c r="AJ18" s="143" t="str">
        <f t="shared" ref="AJ18:AJ24" si="12">IF(ISNUMBER(D18),"/","")</f>
        <v/>
      </c>
      <c r="AK18" s="468" t="str">
        <f>IF(ISNUMBER(D18),((AE18-CI19)/CI19*100),"")</f>
        <v/>
      </c>
      <c r="AL18" s="469"/>
      <c r="AM18" s="469"/>
      <c r="AN18" s="467" t="str">
        <f>IF(ISNUMBER(D18),CO47,"")</f>
        <v/>
      </c>
      <c r="AO18" s="474"/>
      <c r="AP18" s="474"/>
      <c r="AQ18" s="474"/>
      <c r="AR18" s="474"/>
      <c r="AS18" s="143" t="str">
        <f t="shared" ref="AS18:AS24" si="13">IF(ISNUMBER(D18),"/","")</f>
        <v/>
      </c>
      <c r="AT18" s="468" t="str">
        <f>IF(ISNUMBER(D18),((AN18-CI20)/CI20*100),"")</f>
        <v/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/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 t="b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0</v>
      </c>
      <c r="CJ18" s="163" t="str">
        <f>IFERROR(IF(VLOOKUP(CL3,table_2[],MATCH("使用曲線",table_2[#Headers],0),FALSE)=0,"",VLOOKUP(CL3,table_2[],MATCH("使用曲線",table_2[#Headers],0),FALSE)),"")</f>
        <v xml:space="preserve"> 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/>
      </c>
      <c r="B19" s="460"/>
      <c r="C19" s="460"/>
      <c r="D19" s="461" t="str">
        <f>IFERROR(IF(VLOOKUP(CL3,table_2[],MATCH("51 電流標置",table_2[#Headers],0),FALSE)=0,"",VLOOKUP(CL3,table_2[],MATCH("51 電流標置",table_2[#Headers],0),FALSE)),"")</f>
        <v xml:space="preserve"> </v>
      </c>
      <c r="E19" s="462"/>
      <c r="F19" s="462"/>
      <c r="G19" s="462"/>
      <c r="H19" s="462"/>
      <c r="I19" s="505"/>
      <c r="J19" s="461" t="str">
        <f>IFERROR(IF(VLOOKUP(CL3,table_2[],MATCH("51 時間標置",table_2[#Headers],0),FALSE)=0,"",VLOOKUP(CL3,table_2[],MATCH("51 時間標置",table_2[#Headers],0),FALSE)),"")</f>
        <v xml:space="preserve"> </v>
      </c>
      <c r="K19" s="462"/>
      <c r="L19" s="462"/>
      <c r="M19" s="462"/>
      <c r="N19" s="462"/>
      <c r="O19" s="505"/>
      <c r="P19" s="464" t="str">
        <f t="shared" ca="1" si="10"/>
        <v/>
      </c>
      <c r="Q19" s="464"/>
      <c r="R19" s="464"/>
      <c r="S19" s="464"/>
      <c r="T19" s="464"/>
      <c r="U19" s="464"/>
      <c r="V19" s="465" t="str">
        <f>IF(ISNUMBER(D19),CO48,"")</f>
        <v/>
      </c>
      <c r="W19" s="466"/>
      <c r="X19" s="466"/>
      <c r="Y19" s="466"/>
      <c r="Z19" s="467"/>
      <c r="AA19" s="143" t="str">
        <f t="shared" si="11"/>
        <v/>
      </c>
      <c r="AB19" s="473" t="str">
        <f>IF(ISNUMBER(D19),((V19-CI18)/CI18*100),"")</f>
        <v/>
      </c>
      <c r="AC19" s="473"/>
      <c r="AD19" s="468"/>
      <c r="AE19" s="466" t="str">
        <f>IF(ISNUMBER(D19),CO49,"")</f>
        <v/>
      </c>
      <c r="AF19" s="466"/>
      <c r="AG19" s="466"/>
      <c r="AH19" s="466"/>
      <c r="AI19" s="467"/>
      <c r="AJ19" s="143" t="str">
        <f t="shared" si="12"/>
        <v/>
      </c>
      <c r="AK19" s="468" t="str">
        <f>IF(ISNUMBER(D19),((AE19-CI19)/CI19*100),"")</f>
        <v/>
      </c>
      <c r="AL19" s="469"/>
      <c r="AM19" s="469"/>
      <c r="AN19" s="467" t="str">
        <f>IF(ISNUMBER(D18),CO50,"")</f>
        <v/>
      </c>
      <c r="AO19" s="474"/>
      <c r="AP19" s="474"/>
      <c r="AQ19" s="474"/>
      <c r="AR19" s="474"/>
      <c r="AS19" s="143" t="str">
        <f t="shared" si="13"/>
        <v/>
      </c>
      <c r="AT19" s="468" t="str">
        <f>IF(ISNUMBER(D19),((AN19-CI20)/CI20*100),"")</f>
        <v/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/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 t="b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0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/>
      </c>
      <c r="B20" s="460"/>
      <c r="C20" s="460"/>
      <c r="D20" s="461" t="str">
        <f>IFERROR(IF(VLOOKUP(CL3,table_2[],MATCH("51 電流標置",table_2[#Headers],0),FALSE)=0,"",VLOOKUP(CL3,table_2[],MATCH("51 電流標置",table_2[#Headers],0),FALSE)),"")</f>
        <v xml:space="preserve"> </v>
      </c>
      <c r="E20" s="462"/>
      <c r="F20" s="462"/>
      <c r="G20" s="462"/>
      <c r="H20" s="462"/>
      <c r="I20" s="505"/>
      <c r="J20" s="461" t="str">
        <f>IFERROR(IF(VLOOKUP(CL3,table_2[],MATCH("51 時間標置",table_2[#Headers],0),FALSE)=0,"",VLOOKUP(CL3,table_2[],MATCH("51 時間標置",table_2[#Headers],0),FALSE)),"")</f>
        <v xml:space="preserve"> </v>
      </c>
      <c r="K20" s="462"/>
      <c r="L20" s="462"/>
      <c r="M20" s="462"/>
      <c r="N20" s="462"/>
      <c r="O20" s="505"/>
      <c r="P20" s="464" t="str">
        <f t="shared" ca="1" si="10"/>
        <v/>
      </c>
      <c r="Q20" s="464"/>
      <c r="R20" s="464"/>
      <c r="S20" s="464"/>
      <c r="T20" s="464"/>
      <c r="U20" s="464"/>
      <c r="V20" s="465" t="str">
        <f>IF(ISNUMBER(D20),CO51,"")</f>
        <v/>
      </c>
      <c r="W20" s="466"/>
      <c r="X20" s="466"/>
      <c r="Y20" s="466"/>
      <c r="Z20" s="467"/>
      <c r="AA20" s="143" t="str">
        <f t="shared" si="11"/>
        <v/>
      </c>
      <c r="AB20" s="473" t="str">
        <f>IF(ISNUMBER(D20),((V20-CI18)/CI18*100),"")</f>
        <v/>
      </c>
      <c r="AC20" s="473"/>
      <c r="AD20" s="468"/>
      <c r="AE20" s="466" t="str">
        <f>IF(ISNUMBER(D20),CO52,"")</f>
        <v/>
      </c>
      <c r="AF20" s="466"/>
      <c r="AG20" s="466"/>
      <c r="AH20" s="466"/>
      <c r="AI20" s="467"/>
      <c r="AJ20" s="143" t="str">
        <f t="shared" si="12"/>
        <v/>
      </c>
      <c r="AK20" s="468" t="str">
        <f>IF(ISNUMBER(D20),((AE20-CI19)/CI19*100),"")</f>
        <v/>
      </c>
      <c r="AL20" s="469"/>
      <c r="AM20" s="469"/>
      <c r="AN20" s="467" t="str">
        <f>IF(ISNUMBER(D20),CO53,"")</f>
        <v/>
      </c>
      <c r="AO20" s="474"/>
      <c r="AP20" s="474"/>
      <c r="AQ20" s="474"/>
      <c r="AR20" s="474"/>
      <c r="AS20" s="143" t="str">
        <f t="shared" si="13"/>
        <v/>
      </c>
      <c r="AT20" s="468" t="str">
        <f>IF(ISNUMBER(D20),((AN20-CI20)/CI20*100),"")</f>
        <v/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/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 t="b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0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/>
      </c>
      <c r="B21" s="460"/>
      <c r="C21" s="460"/>
      <c r="D21" s="461" t="str">
        <f>IFERROR(IF(VLOOKUP(CL3,table_2[],MATCH("51 電流標置",table_2[#Headers],0),FALSE)=0,"",VLOOKUP(CL3,table_2[],MATCH("51 電流標置",table_2[#Headers],0),FALSE)),"")</f>
        <v xml:space="preserve"> </v>
      </c>
      <c r="E21" s="462"/>
      <c r="F21" s="462"/>
      <c r="G21" s="462"/>
      <c r="H21" s="462"/>
      <c r="I21" s="463"/>
      <c r="J21" s="461" t="str">
        <f>IFERROR(IF(VLOOKUP(CL3,table_2[],MATCH("51 時間標置",table_2[#Headers],0),FALSE)=0,"",VLOOKUP(CL3,table_2[],MATCH("51 時間標置",table_2[#Headers],0),FALSE)),"")</f>
        <v xml:space="preserve"> </v>
      </c>
      <c r="K21" s="462"/>
      <c r="L21" s="462"/>
      <c r="M21" s="462"/>
      <c r="N21" s="462"/>
      <c r="O21" s="463"/>
      <c r="P21" s="464" t="str">
        <f ca="1">IF(ISNUMBER(D20),D20+RAND()/40*1.1,"")</f>
        <v/>
      </c>
      <c r="Q21" s="464"/>
      <c r="R21" s="464"/>
      <c r="S21" s="464"/>
      <c r="T21" s="464"/>
      <c r="U21" s="464"/>
      <c r="V21" s="465" t="str">
        <f>IF(ISNUMBER(D21),CO54,"")</f>
        <v/>
      </c>
      <c r="W21" s="466"/>
      <c r="X21" s="466"/>
      <c r="Y21" s="466"/>
      <c r="Z21" s="467"/>
      <c r="AA21" s="143" t="str">
        <f t="shared" si="11"/>
        <v/>
      </c>
      <c r="AB21" s="473" t="str">
        <f>IF(ISNUMBER(D21),((V21-CI18)/CI18*100),"")</f>
        <v/>
      </c>
      <c r="AC21" s="473"/>
      <c r="AD21" s="468"/>
      <c r="AE21" s="466" t="str">
        <f>IF(ISNUMBER(D21),CO55,"")</f>
        <v/>
      </c>
      <c r="AF21" s="466"/>
      <c r="AG21" s="466"/>
      <c r="AH21" s="466"/>
      <c r="AI21" s="467"/>
      <c r="AJ21" s="143" t="str">
        <f t="shared" si="12"/>
        <v/>
      </c>
      <c r="AK21" s="468" t="str">
        <f>IF(ISNUMBER(D21),((AE21-CI19)/CI19*100),"")</f>
        <v/>
      </c>
      <c r="AL21" s="469"/>
      <c r="AM21" s="469"/>
      <c r="AN21" s="467" t="str">
        <f>IF(ISNUMBER(D21),CO56,"")</f>
        <v/>
      </c>
      <c r="AO21" s="474"/>
      <c r="AP21" s="474"/>
      <c r="AQ21" s="474"/>
      <c r="AR21" s="474"/>
      <c r="AS21" s="143" t="str">
        <f t="shared" si="13"/>
        <v/>
      </c>
      <c r="AT21" s="468" t="str">
        <f>IF(ISNUMBER(D21),((AN21-CI20)/CI20*100),"")</f>
        <v/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/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 t="b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0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 xml:space="preserve"> 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/>
      </c>
      <c r="B22" s="460"/>
      <c r="C22" s="460"/>
      <c r="D22" s="461" t="str">
        <f>IFERROR(IF(VLOOKUP(CL3,table_2[],MATCH("51N 電流標置",table_2[#Headers],0),FALSE)=0,"",VLOOKUP(CL3,table_2[],MATCH("51N 電流標置",table_2[#Headers],0),FALSE)),"")</f>
        <v xml:space="preserve"> </v>
      </c>
      <c r="E22" s="462"/>
      <c r="F22" s="462"/>
      <c r="G22" s="462"/>
      <c r="H22" s="462"/>
      <c r="I22" s="505"/>
      <c r="J22" s="461" t="str">
        <f>IFERROR(IF(VLOOKUP(CL3,table_2[],MATCH("51N 時間標置",table_2[#Headers],0),FALSE)=0,"",VLOOKUP(CL3,table_2[],MATCH("51N 時間標置",table_2[#Headers],0),FALSE)),"")</f>
        <v xml:space="preserve"> </v>
      </c>
      <c r="K22" s="462"/>
      <c r="L22" s="462"/>
      <c r="M22" s="462"/>
      <c r="N22" s="462"/>
      <c r="O22" s="505"/>
      <c r="P22" s="464" t="str">
        <f t="shared" ca="1" si="10"/>
        <v/>
      </c>
      <c r="Q22" s="464"/>
      <c r="R22" s="464"/>
      <c r="S22" s="464"/>
      <c r="T22" s="464"/>
      <c r="U22" s="464"/>
      <c r="V22" s="465" t="str">
        <f>IF(ISNUMBER(D22),CO57,"")</f>
        <v/>
      </c>
      <c r="W22" s="466"/>
      <c r="X22" s="466"/>
      <c r="Y22" s="466"/>
      <c r="Z22" s="467"/>
      <c r="AA22" s="143" t="str">
        <f t="shared" si="11"/>
        <v/>
      </c>
      <c r="AB22" s="468" t="str">
        <f>IF(ISNUMBER(D22),((V22-CI21)/CI21*100),"")</f>
        <v/>
      </c>
      <c r="AC22" s="469"/>
      <c r="AD22" s="469"/>
      <c r="AE22" s="466" t="str">
        <f>IF(ISNUMBER(D22),CO58,"")</f>
        <v/>
      </c>
      <c r="AF22" s="466"/>
      <c r="AG22" s="466"/>
      <c r="AH22" s="466"/>
      <c r="AI22" s="467"/>
      <c r="AJ22" s="143" t="str">
        <f t="shared" si="12"/>
        <v/>
      </c>
      <c r="AK22" s="468" t="str">
        <f>IF(ISNUMBER(D22),((AE22-CI22)/CI22*100),"")</f>
        <v/>
      </c>
      <c r="AL22" s="469"/>
      <c r="AM22" s="469"/>
      <c r="AN22" s="467" t="str">
        <f>IF(ISNUMBER(D22),CO59,"")</f>
        <v/>
      </c>
      <c r="AO22" s="474"/>
      <c r="AP22" s="474"/>
      <c r="AQ22" s="474"/>
      <c r="AR22" s="474"/>
      <c r="AS22" s="143" t="str">
        <f t="shared" si="13"/>
        <v/>
      </c>
      <c r="AT22" s="468" t="str">
        <f>IF(ISNUMBER(D22),((AN22-CI23)/CI23*100),"")</f>
        <v/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/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 t="b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0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/>
      </c>
      <c r="B23" s="460"/>
      <c r="C23" s="460"/>
      <c r="D23" s="461" t="str">
        <f>IFERROR(IF(VLOOKUP(CL3,table_2[],MATCH("51N 電流標置",table_2[#Headers],0),FALSE)=0,"",VLOOKUP(CL3,table_2[],MATCH("51N 電流標置",table_2[#Headers],0),FALSE)),"")</f>
        <v xml:space="preserve"> </v>
      </c>
      <c r="E23" s="462"/>
      <c r="F23" s="462"/>
      <c r="G23" s="462"/>
      <c r="H23" s="462"/>
      <c r="I23" s="505"/>
      <c r="J23" s="461" t="str">
        <f>IFERROR(IF(VLOOKUP(CL3,table_2[],MATCH("51N 時間標置",table_2[#Headers],0),FALSE)=0,"",VLOOKUP(CL3,table_2[],MATCH("51N 時間標置",table_2[#Headers],0),FALSE)),"")</f>
        <v xml:space="preserve"> </v>
      </c>
      <c r="K23" s="462"/>
      <c r="L23" s="462"/>
      <c r="M23" s="462"/>
      <c r="N23" s="462"/>
      <c r="O23" s="505"/>
      <c r="P23" s="464" t="str">
        <f t="shared" ca="1" si="10"/>
        <v/>
      </c>
      <c r="Q23" s="464"/>
      <c r="R23" s="464"/>
      <c r="S23" s="464"/>
      <c r="T23" s="464"/>
      <c r="U23" s="464"/>
      <c r="V23" s="465" t="str">
        <f>IF(ISNUMBER(D23),CO60,"")</f>
        <v/>
      </c>
      <c r="W23" s="466"/>
      <c r="X23" s="466"/>
      <c r="Y23" s="466"/>
      <c r="Z23" s="467"/>
      <c r="AA23" s="143" t="str">
        <f t="shared" si="11"/>
        <v/>
      </c>
      <c r="AB23" s="473" t="str">
        <f>IF(ISNUMBER(D23),((V23-CI21)/CI21*100),"")</f>
        <v/>
      </c>
      <c r="AC23" s="473"/>
      <c r="AD23" s="468"/>
      <c r="AE23" s="466" t="str">
        <f>IF(ISNUMBER(D23),CO61,"")</f>
        <v/>
      </c>
      <c r="AF23" s="466"/>
      <c r="AG23" s="466"/>
      <c r="AH23" s="466"/>
      <c r="AI23" s="467"/>
      <c r="AJ23" s="143" t="str">
        <f t="shared" si="12"/>
        <v/>
      </c>
      <c r="AK23" s="468" t="str">
        <f>IF(ISNUMBER(D23),((AE23-CI22)/CI22*100),"")</f>
        <v/>
      </c>
      <c r="AL23" s="469"/>
      <c r="AM23" s="469"/>
      <c r="AN23" s="467" t="str">
        <f>IF(ISNUMBER(D23),CO62,"")</f>
        <v/>
      </c>
      <c r="AO23" s="474"/>
      <c r="AP23" s="474"/>
      <c r="AQ23" s="474"/>
      <c r="AR23" s="474"/>
      <c r="AS23" s="143" t="str">
        <f t="shared" si="13"/>
        <v/>
      </c>
      <c r="AT23" s="468" t="str">
        <f>IF(ISNUMBER(D23),((AN23-CI23)/CI23*100),"")</f>
        <v/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/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 t="b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0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/>
      </c>
      <c r="B24" s="460"/>
      <c r="C24" s="460"/>
      <c r="D24" s="511" t="str">
        <f>IFERROR(IF(VLOOKUP(CL3,table_2[],MATCH("51N 電流標置",table_2[#Headers],0),FALSE)=0,"",VLOOKUP(CL3,table_2[],MATCH("51N 電流標置",table_2[#Headers],0),FALSE)),"")</f>
        <v xml:space="preserve"> </v>
      </c>
      <c r="E24" s="512"/>
      <c r="F24" s="512"/>
      <c r="G24" s="512"/>
      <c r="H24" s="512"/>
      <c r="I24" s="513"/>
      <c r="J24" s="511" t="str">
        <f>IFERROR(IF(VLOOKUP(CL3,table_2[],MATCH("51N 時間標置",table_2[#Headers],0),FALSE)=0,"",VLOOKUP(CL3,table_2[],MATCH("51N 時間標置",table_2[#Headers],0),FALSE)),"")</f>
        <v xml:space="preserve"> </v>
      </c>
      <c r="K24" s="512"/>
      <c r="L24" s="512"/>
      <c r="M24" s="512"/>
      <c r="N24" s="512"/>
      <c r="O24" s="513"/>
      <c r="P24" s="464" t="str">
        <f t="shared" ca="1" si="10"/>
        <v/>
      </c>
      <c r="Q24" s="464"/>
      <c r="R24" s="464"/>
      <c r="S24" s="464"/>
      <c r="T24" s="464"/>
      <c r="U24" s="464"/>
      <c r="V24" s="465" t="str">
        <f>IF(ISNUMBER(D24),CO63,"")</f>
        <v/>
      </c>
      <c r="W24" s="466"/>
      <c r="X24" s="466"/>
      <c r="Y24" s="466"/>
      <c r="Z24" s="467"/>
      <c r="AA24" s="143" t="str">
        <f t="shared" si="11"/>
        <v/>
      </c>
      <c r="AB24" s="473" t="str">
        <f>IF(ISNUMBER(D24),((V24-CI21)/CI21*100),"")</f>
        <v/>
      </c>
      <c r="AC24" s="473"/>
      <c r="AD24" s="468"/>
      <c r="AE24" s="466" t="str">
        <f>IF(ISNUMBER(D24),CO64,"")</f>
        <v/>
      </c>
      <c r="AF24" s="466"/>
      <c r="AG24" s="466"/>
      <c r="AH24" s="466"/>
      <c r="AI24" s="467"/>
      <c r="AJ24" s="143" t="str">
        <f t="shared" si="12"/>
        <v/>
      </c>
      <c r="AK24" s="468" t="str">
        <f>IF(ISNUMBER(D24),((AE24-CI22)/CI22*100),"")</f>
        <v/>
      </c>
      <c r="AL24" s="469"/>
      <c r="AM24" s="469"/>
      <c r="AN24" s="495" t="str">
        <f>IF(ISNUMBER(D24),CO1065,"")</f>
        <v/>
      </c>
      <c r="AO24" s="496"/>
      <c r="AP24" s="496"/>
      <c r="AQ24" s="496"/>
      <c r="AR24" s="496"/>
      <c r="AS24" s="143" t="str">
        <f t="shared" si="13"/>
        <v/>
      </c>
      <c r="AT24" s="468" t="str">
        <f>IF(ISNUMBER(D24),((AN24-CI23)/CI23*100),"")</f>
        <v/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/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 xml:space="preserve"> </v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 xml:space="preserve"> </v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 xml:space="preserve"> </v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 xml:space="preserve"> </v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>正常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>正常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>正常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4F494-ADCC-4760-9888-3C58A554BC20}">
  <sheetPr codeName="工作表43">
    <tabColor rgb="FF00B050"/>
  </sheetPr>
  <dimension ref="A1:EL133"/>
  <sheetViews>
    <sheetView view="pageBreakPreview" zoomScale="70" zoomScaleNormal="100" zoomScaleSheetLayoutView="70" zoomScalePageLayoutView="85" workbookViewId="0">
      <selection sqref="A1:N1"/>
    </sheetView>
  </sheetViews>
  <sheetFormatPr defaultColWidth="1.109375" defaultRowHeight="17.7" customHeight="1"/>
  <cols>
    <col min="1" max="84" width="1.109375" style="9"/>
    <col min="85" max="85" width="6.109375" style="9" customWidth="1"/>
    <col min="86" max="86" width="7.88671875" style="9" customWidth="1"/>
    <col min="87" max="87" width="9.6640625" style="9" bestFit="1" customWidth="1"/>
    <col min="88" max="88" width="10.21875" style="9" bestFit="1" customWidth="1"/>
    <col min="89" max="89" width="9" style="9" customWidth="1"/>
    <col min="90" max="90" width="11" style="134" bestFit="1" customWidth="1"/>
    <col min="91" max="91" width="15" style="134" bestFit="1" customWidth="1"/>
    <col min="92" max="92" width="30.109375" style="134" customWidth="1"/>
    <col min="93" max="93" width="12" style="166" bestFit="1" customWidth="1"/>
    <col min="94" max="94" width="7.6640625" style="9" customWidth="1"/>
    <col min="95" max="95" width="10.88671875" style="9" bestFit="1" customWidth="1"/>
    <col min="96" max="96" width="21.77734375" style="9" bestFit="1" customWidth="1"/>
    <col min="97" max="97" width="11.21875" style="9" bestFit="1" customWidth="1"/>
    <col min="98" max="98" width="12" style="9" bestFit="1" customWidth="1"/>
    <col min="99" max="99" width="8.6640625" style="9" customWidth="1"/>
    <col min="100" max="100" width="16.109375" style="9" bestFit="1" customWidth="1"/>
    <col min="101" max="101" width="11.33203125" style="9" bestFit="1" customWidth="1"/>
    <col min="102" max="102" width="11.21875" style="9" bestFit="1" customWidth="1"/>
    <col min="103" max="103" width="8.6640625" style="153" customWidth="1"/>
    <col min="104" max="104" width="7.6640625" style="153" customWidth="1"/>
    <col min="105" max="105" width="8.33203125" style="153" customWidth="1"/>
    <col min="106" max="106" width="8.109375" style="153" customWidth="1"/>
    <col min="107" max="107" width="6.109375" style="153" bestFit="1" customWidth="1"/>
    <col min="108" max="108" width="10.6640625" style="153" bestFit="1" customWidth="1"/>
    <col min="109" max="110" width="1.109375" style="9" customWidth="1"/>
    <col min="111" max="111" width="5.88671875" style="9" bestFit="1" customWidth="1"/>
    <col min="112" max="112" width="5.88671875" style="9" customWidth="1"/>
    <col min="113" max="116" width="8.88671875" style="9" customWidth="1"/>
    <col min="117" max="117" width="10.88671875" style="9" bestFit="1" customWidth="1"/>
    <col min="118" max="120" width="8.88671875" style="9" customWidth="1"/>
    <col min="121" max="146" width="11.6640625" style="9" customWidth="1"/>
    <col min="147" max="163" width="8.88671875" style="9" customWidth="1"/>
    <col min="164" max="164" width="1.109375" style="9" customWidth="1"/>
    <col min="165" max="16384" width="1.109375" style="9"/>
  </cols>
  <sheetData>
    <row r="1" spans="1:137" ht="17.7" customHeight="1" thickBot="1">
      <c r="A1" s="362" t="s">
        <v>74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3">
        <f>VLOOKUP(CL3,table_0[],MATCH("盤名",table_0[#Headers],0),FALSE)</f>
        <v>0</v>
      </c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362" t="s">
        <v>75</v>
      </c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4">
        <f>VLOOKUP(CL3,table_0[],MATCH("報告編號",table_0[#Headers],0),FALSE)</f>
        <v>0</v>
      </c>
      <c r="BO1" s="364"/>
      <c r="BP1" s="364"/>
      <c r="BQ1" s="364"/>
      <c r="BR1" s="364"/>
      <c r="BS1" s="364"/>
      <c r="BT1" s="364"/>
      <c r="BU1" s="364"/>
      <c r="BV1" s="364"/>
      <c r="BW1" s="364"/>
      <c r="BX1" s="364"/>
      <c r="BY1" s="364"/>
      <c r="BZ1" s="364"/>
      <c r="CA1" s="364"/>
      <c r="CB1" s="364"/>
      <c r="CC1" s="364"/>
      <c r="CD1" s="7"/>
      <c r="CE1" s="7"/>
      <c r="CF1" s="7"/>
      <c r="CG1" s="7"/>
      <c r="CH1" s="7"/>
      <c r="CI1" s="7"/>
      <c r="CJ1" s="7"/>
      <c r="CK1" s="7"/>
      <c r="CL1" s="133"/>
      <c r="CM1" s="133"/>
      <c r="CN1" s="133"/>
      <c r="CO1" s="149"/>
      <c r="CP1" s="7"/>
      <c r="CQ1" s="7"/>
      <c r="CR1" s="7"/>
      <c r="CS1" s="7"/>
      <c r="CT1" s="7"/>
      <c r="CU1" s="7"/>
      <c r="CV1" s="7"/>
      <c r="CW1" s="7"/>
      <c r="CX1" s="7"/>
      <c r="CY1" s="149"/>
      <c r="CZ1" s="150"/>
      <c r="DA1" s="150"/>
      <c r="DB1" s="150"/>
      <c r="DC1" s="150"/>
      <c r="DD1" s="151"/>
      <c r="DE1" s="7"/>
      <c r="DF1" s="7"/>
      <c r="DG1" s="7"/>
      <c r="DH1" s="7"/>
    </row>
    <row r="2" spans="1:137" ht="17.7" customHeight="1" thickTop="1" thickBot="1">
      <c r="A2" s="365" t="s">
        <v>83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str">
        <f>VLOOKUP(CL3,table_0[],MATCH("委試品名",table_0[#Headers],0),FALSE)</f>
        <v>智慧型電子裝置(IED)</v>
      </c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5" t="s">
        <v>82</v>
      </c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7" t="str">
        <f>VLOOKUP(CL3,table_0[],MATCH("試驗結果",table_0[#Headers],0),FALSE)</f>
        <v>詳試驗內容</v>
      </c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5" t="s">
        <v>104</v>
      </c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8"/>
      <c r="CE2" s="28"/>
      <c r="CF2" s="28"/>
      <c r="CG2" s="28"/>
      <c r="CH2" s="47"/>
      <c r="CI2" s="48" t="s">
        <v>94</v>
      </c>
      <c r="CJ2" s="49" t="s">
        <v>95</v>
      </c>
      <c r="CL2" s="55" t="s">
        <v>328</v>
      </c>
      <c r="CM2" s="9"/>
      <c r="CN2" s="9"/>
      <c r="DQ2" s="186"/>
      <c r="DR2" s="186"/>
      <c r="DS2" s="186"/>
      <c r="DT2" s="186"/>
      <c r="DU2" s="186"/>
      <c r="DV2" s="186"/>
    </row>
    <row r="3" spans="1:137" ht="17.7" customHeight="1" thickBot="1">
      <c r="A3" s="368" t="s">
        <v>84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9" t="str">
        <f>VLOOKUP(CL3,table_0[],MATCH("廠牌",table_0[#Headers],0),FALSE)&amp;"/"&amp;VLOOKUP(CL3,table_0[],MATCH("型式",table_0[#Headers],0),FALSE)</f>
        <v>ABB/REF620</v>
      </c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70" t="s">
        <v>282</v>
      </c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1" t="str">
        <f>CI3&amp;"V"</f>
        <v>13800V</v>
      </c>
      <c r="AU3" s="371"/>
      <c r="AV3" s="371"/>
      <c r="AW3" s="371"/>
      <c r="AX3" s="371"/>
      <c r="AY3" s="371"/>
      <c r="AZ3" s="42" t="s">
        <v>96</v>
      </c>
      <c r="BA3" s="372" t="str">
        <f>CJ3&amp;"V"</f>
        <v>115V</v>
      </c>
      <c r="BB3" s="372"/>
      <c r="BC3" s="372"/>
      <c r="BD3" s="372"/>
      <c r="BE3" s="372"/>
      <c r="BF3" s="372"/>
      <c r="BG3" s="26"/>
      <c r="BH3" s="26"/>
      <c r="BI3" s="26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  <c r="CE3" s="28"/>
      <c r="CF3" s="28"/>
      <c r="CG3" s="28"/>
      <c r="CH3" s="50" t="s">
        <v>92</v>
      </c>
      <c r="CI3" s="45">
        <f>VLOOKUP(CL3,table_0[],MATCH("一次側額定電壓(V)",table_0[#Headers],0),FALSE)</f>
        <v>13800</v>
      </c>
      <c r="CJ3" s="51">
        <f>VLOOKUP(CL3,table_0[],MATCH("二次側額定電壓(V)",table_0[#Headers],0),FALSE)</f>
        <v>115</v>
      </c>
      <c r="CL3" s="56">
        <v>12</v>
      </c>
      <c r="CM3" s="9"/>
      <c r="CN3" s="9"/>
      <c r="DQ3" s="186"/>
      <c r="DR3" s="186"/>
      <c r="DS3" s="186"/>
      <c r="DT3" s="186"/>
      <c r="DU3" s="186"/>
      <c r="DV3" s="186"/>
    </row>
    <row r="4" spans="1:137" ht="17.7" customHeight="1" thickBot="1">
      <c r="A4" s="373" t="s">
        <v>85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4">
        <f>VLOOKUP(CL3,table_0[],MATCH("試品序號",table_0[#Headers],0),FALSE)</f>
        <v>0</v>
      </c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5" t="s">
        <v>283</v>
      </c>
      <c r="AI4" s="375"/>
      <c r="AJ4" s="375"/>
      <c r="AK4" s="375"/>
      <c r="AL4" s="375"/>
      <c r="AM4" s="375"/>
      <c r="AN4" s="375"/>
      <c r="AO4" s="375"/>
      <c r="AP4" s="375"/>
      <c r="AQ4" s="375"/>
      <c r="AR4" s="375"/>
      <c r="AS4" s="375"/>
      <c r="AT4" s="376" t="str">
        <f>CI4&amp;"A"</f>
        <v>200A</v>
      </c>
      <c r="AU4" s="376"/>
      <c r="AV4" s="376"/>
      <c r="AW4" s="376"/>
      <c r="AX4" s="376"/>
      <c r="AY4" s="376"/>
      <c r="AZ4" s="43" t="s">
        <v>96</v>
      </c>
      <c r="BA4" s="377" t="str">
        <f>CJ4&amp;"A"</f>
        <v>5A</v>
      </c>
      <c r="BB4" s="377"/>
      <c r="BC4" s="377"/>
      <c r="BD4" s="377"/>
      <c r="BE4" s="377"/>
      <c r="BF4" s="377"/>
      <c r="BG4" s="29"/>
      <c r="BH4" s="29"/>
      <c r="BI4" s="29"/>
      <c r="BJ4" s="29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28"/>
      <c r="CE4" s="28"/>
      <c r="CF4" s="28"/>
      <c r="CG4" s="28"/>
      <c r="CH4" s="52" t="s">
        <v>93</v>
      </c>
      <c r="CI4" s="53">
        <f>VLOOKUP(CL3,table_0[],MATCH("一次側額定電流(A)",table_0[#Headers],0),FALSE)</f>
        <v>200</v>
      </c>
      <c r="CJ4" s="54">
        <f>VLOOKUP(CL3,table_0[],MATCH("二次側額定電流(A)",table_0[#Headers],0),FALSE)</f>
        <v>5</v>
      </c>
      <c r="CL4" s="9"/>
      <c r="CM4" s="9"/>
      <c r="CN4" s="9"/>
      <c r="DQ4" s="186"/>
      <c r="DR4" s="186"/>
      <c r="DS4" s="186"/>
      <c r="DT4" s="186"/>
      <c r="DU4" s="186"/>
      <c r="DV4" s="186"/>
    </row>
    <row r="5" spans="1:137" ht="17.7" customHeight="1">
      <c r="A5" s="427" t="str">
        <f>"1.過流電驛(50/51)特性試驗(GROUP1)使用曲線 ： "&amp;VLOOKUP(CL3,table_1[],MATCH("使用曲線",table_1[#Headers],0),FALSE)</f>
        <v xml:space="preserve">1.過流電驛(50/51)特性試驗(GROUP1)使用曲線 ：  </v>
      </c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7"/>
      <c r="BB5" s="427"/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7"/>
      <c r="BR5" s="427"/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7"/>
      <c r="CE5" s="7"/>
      <c r="CF5" s="7"/>
      <c r="CG5" s="7"/>
      <c r="CH5" s="7"/>
      <c r="CI5" s="7"/>
      <c r="CJ5" s="7"/>
      <c r="CK5" s="7"/>
      <c r="CL5" s="133"/>
      <c r="CM5" s="133"/>
      <c r="CN5" s="133"/>
      <c r="CO5" s="149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W5" s="10"/>
    </row>
    <row r="6" spans="1:137" ht="17.7" customHeight="1">
      <c r="A6" s="428" t="s">
        <v>29</v>
      </c>
      <c r="B6" s="428"/>
      <c r="C6" s="428"/>
      <c r="D6" s="430" t="s">
        <v>30</v>
      </c>
      <c r="E6" s="431"/>
      <c r="F6" s="431"/>
      <c r="G6" s="431"/>
      <c r="H6" s="431"/>
      <c r="I6" s="432"/>
      <c r="J6" s="430" t="s">
        <v>31</v>
      </c>
      <c r="K6" s="431"/>
      <c r="L6" s="431"/>
      <c r="M6" s="431"/>
      <c r="N6" s="431"/>
      <c r="O6" s="432"/>
      <c r="P6" s="430" t="s">
        <v>32</v>
      </c>
      <c r="Q6" s="431"/>
      <c r="R6" s="431"/>
      <c r="S6" s="431"/>
      <c r="T6" s="431"/>
      <c r="U6" s="432"/>
      <c r="V6" s="433" t="s">
        <v>33</v>
      </c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2"/>
      <c r="BF6" s="435" t="s">
        <v>34</v>
      </c>
      <c r="BG6" s="436"/>
      <c r="BH6" s="436"/>
      <c r="BI6" s="437"/>
      <c r="BJ6" s="438" t="s">
        <v>35</v>
      </c>
      <c r="BK6" s="439"/>
      <c r="BL6" s="439"/>
      <c r="BM6" s="439"/>
      <c r="BN6" s="439"/>
      <c r="BO6" s="439"/>
      <c r="BP6" s="439"/>
      <c r="BQ6" s="439"/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40"/>
      <c r="CD6" s="10"/>
      <c r="CE6" s="10"/>
      <c r="CF6" s="10"/>
      <c r="CG6" s="10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</row>
    <row r="7" spans="1:137" ht="17.7" customHeight="1">
      <c r="A7" s="429"/>
      <c r="B7" s="429"/>
      <c r="C7" s="429"/>
      <c r="D7" s="441" t="s">
        <v>36</v>
      </c>
      <c r="E7" s="442"/>
      <c r="F7" s="442"/>
      <c r="G7" s="442"/>
      <c r="H7" s="442"/>
      <c r="I7" s="443"/>
      <c r="J7" s="444" t="s">
        <v>37</v>
      </c>
      <c r="K7" s="445"/>
      <c r="L7" s="445"/>
      <c r="M7" s="445"/>
      <c r="N7" s="445"/>
      <c r="O7" s="443"/>
      <c r="P7" s="441" t="s">
        <v>36</v>
      </c>
      <c r="Q7" s="442"/>
      <c r="R7" s="442"/>
      <c r="S7" s="442"/>
      <c r="T7" s="442"/>
      <c r="U7" s="443"/>
      <c r="V7" s="470" t="s">
        <v>70</v>
      </c>
      <c r="W7" s="451"/>
      <c r="X7" s="451"/>
      <c r="Y7" s="451"/>
      <c r="Z7" s="451"/>
      <c r="AA7" s="451"/>
      <c r="AB7" s="451"/>
      <c r="AC7" s="451"/>
      <c r="AD7" s="451"/>
      <c r="AE7" s="450" t="s">
        <v>71</v>
      </c>
      <c r="AF7" s="451"/>
      <c r="AG7" s="451"/>
      <c r="AH7" s="451"/>
      <c r="AI7" s="451"/>
      <c r="AJ7" s="451"/>
      <c r="AK7" s="451"/>
      <c r="AL7" s="451"/>
      <c r="AM7" s="451"/>
      <c r="AN7" s="450" t="s">
        <v>72</v>
      </c>
      <c r="AO7" s="451"/>
      <c r="AP7" s="451"/>
      <c r="AQ7" s="451"/>
      <c r="AR7" s="451"/>
      <c r="AS7" s="451"/>
      <c r="AT7" s="451"/>
      <c r="AU7" s="451"/>
      <c r="AV7" s="452"/>
      <c r="AW7" s="453" t="s">
        <v>73</v>
      </c>
      <c r="AX7" s="454"/>
      <c r="AY7" s="454"/>
      <c r="AZ7" s="454"/>
      <c r="BA7" s="454"/>
      <c r="BB7" s="454"/>
      <c r="BC7" s="454"/>
      <c r="BD7" s="454"/>
      <c r="BE7" s="455"/>
      <c r="BF7" s="456" t="s">
        <v>38</v>
      </c>
      <c r="BG7" s="457"/>
      <c r="BH7" s="457"/>
      <c r="BI7" s="458"/>
      <c r="BJ7" s="446" t="s">
        <v>39</v>
      </c>
      <c r="BK7" s="447"/>
      <c r="BL7" s="447"/>
      <c r="BM7" s="447"/>
      <c r="BN7" s="447"/>
      <c r="BO7" s="448" t="s">
        <v>40</v>
      </c>
      <c r="BP7" s="447"/>
      <c r="BQ7" s="447"/>
      <c r="BR7" s="447"/>
      <c r="BS7" s="447"/>
      <c r="BT7" s="448" t="s">
        <v>41</v>
      </c>
      <c r="BU7" s="447"/>
      <c r="BV7" s="447"/>
      <c r="BW7" s="447"/>
      <c r="BX7" s="447"/>
      <c r="BY7" s="448" t="s">
        <v>42</v>
      </c>
      <c r="BZ7" s="447"/>
      <c r="CA7" s="447"/>
      <c r="CB7" s="447"/>
      <c r="CC7" s="449"/>
      <c r="CD7" s="10"/>
      <c r="CE7" s="10"/>
      <c r="CF7" s="10"/>
      <c r="CG7" s="10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</row>
    <row r="8" spans="1:137" ht="17.7" customHeight="1">
      <c r="A8" s="459" t="str">
        <f>IF(ISNUMBER(D8),"RS","")</f>
        <v/>
      </c>
      <c r="B8" s="460"/>
      <c r="C8" s="460"/>
      <c r="D8" s="461" t="str">
        <f>IFERROR(IF(VLOOKUP(CL3,table_1[],MATCH("51 電流標置",table_1[#Headers],0),FALSE)=0,"",VLOOKUP(CL3,table_1[],MATCH("51 電流標置",table_1[#Headers],0),FALSE)),"")</f>
        <v xml:space="preserve"> </v>
      </c>
      <c r="E8" s="462"/>
      <c r="F8" s="462"/>
      <c r="G8" s="462"/>
      <c r="H8" s="462"/>
      <c r="I8" s="463"/>
      <c r="J8" s="461" t="str">
        <f>IFERROR(IF(VLOOKUP(CL3,table_1[],MATCH("51 時間標置",table_1[#Headers],0),FALSE)=0,"",VLOOKUP(CL3,table_1[],MATCH("51 時間標置",table_1[#Headers],0),FALSE)),"")</f>
        <v xml:space="preserve"> </v>
      </c>
      <c r="K8" s="462"/>
      <c r="L8" s="462"/>
      <c r="M8" s="462"/>
      <c r="N8" s="462"/>
      <c r="O8" s="463"/>
      <c r="P8" s="464" t="str">
        <f t="shared" ref="P8:P14" ca="1" si="0">IF(ISNUMBER(D8),D8+RAND()/40*1.1,"")</f>
        <v/>
      </c>
      <c r="Q8" s="464"/>
      <c r="R8" s="464"/>
      <c r="S8" s="464"/>
      <c r="T8" s="464"/>
      <c r="U8" s="464"/>
      <c r="V8" s="465" t="str">
        <f>IF(ISNUMBER(D8),CO9,"")</f>
        <v/>
      </c>
      <c r="W8" s="466"/>
      <c r="X8" s="466"/>
      <c r="Y8" s="466"/>
      <c r="Z8" s="467"/>
      <c r="AA8" s="143" t="str">
        <f t="shared" ref="AA8:AA14" si="1">IF(ISNUMBER(D8),"/","")</f>
        <v/>
      </c>
      <c r="AB8" s="468" t="str">
        <f>IF(ISNUMBER(D8),((V8-CI9)/CI9*100),"")</f>
        <v/>
      </c>
      <c r="AC8" s="469"/>
      <c r="AD8" s="469"/>
      <c r="AE8" s="466" t="str">
        <f>IF(ISNUMBER(D8),CO10,"")</f>
        <v/>
      </c>
      <c r="AF8" s="466"/>
      <c r="AG8" s="466"/>
      <c r="AH8" s="466"/>
      <c r="AI8" s="467"/>
      <c r="AJ8" s="143" t="str">
        <f t="shared" ref="AJ8:AJ14" si="2">IF(ISNUMBER(D8),"/","")</f>
        <v/>
      </c>
      <c r="AK8" s="468" t="str">
        <f>IF(ISNUMBER(D8),((AE8-CI10)/CI10*100),"")</f>
        <v/>
      </c>
      <c r="AL8" s="469"/>
      <c r="AM8" s="469"/>
      <c r="AN8" s="467" t="str">
        <f>IF(ISNUMBER(D8),CO11,"")</f>
        <v/>
      </c>
      <c r="AO8" s="474"/>
      <c r="AP8" s="474"/>
      <c r="AQ8" s="474"/>
      <c r="AR8" s="474"/>
      <c r="AS8" s="143" t="str">
        <f t="shared" ref="AS8:AS14" si="3">IF(ISNUMBER(D8),"/","")</f>
        <v/>
      </c>
      <c r="AT8" s="468" t="str">
        <f>IF(ISNUMBER(D8),((AN8-CI11)/CI11*100),"")</f>
        <v/>
      </c>
      <c r="AU8" s="469"/>
      <c r="AV8" s="488"/>
      <c r="AW8" s="467"/>
      <c r="AX8" s="474"/>
      <c r="AY8" s="474"/>
      <c r="AZ8" s="474"/>
      <c r="BA8" s="474"/>
      <c r="BB8" s="143"/>
      <c r="BC8" s="473"/>
      <c r="BD8" s="489"/>
      <c r="BE8" s="490"/>
      <c r="BF8" s="475" t="str">
        <f t="shared" ref="BF8:BF14" si="4">IF(ISNUMBER(D8),"正常","")</f>
        <v/>
      </c>
      <c r="BG8" s="476"/>
      <c r="BH8" s="476"/>
      <c r="BI8" s="477"/>
      <c r="BJ8" s="478" t="str">
        <f>IFERROR(IF(VLOOKUP(CL3,table_1[],MATCH("50 電流標置",table_1[#Headers],0),FALSE)=0,"",VLOOKUP(CL3,table_1[],MATCH("50 電流標置",table_1[#Headers],0),FALSE)),"")</f>
        <v xml:space="preserve"> </v>
      </c>
      <c r="BK8" s="447"/>
      <c r="BL8" s="447"/>
      <c r="BM8" s="447"/>
      <c r="BN8" s="447"/>
      <c r="BO8" s="479" t="str">
        <f>IF(ISNUMBER(BJ8),CO30,"")</f>
        <v/>
      </c>
      <c r="BP8" s="480"/>
      <c r="BQ8" s="480"/>
      <c r="BR8" s="480"/>
      <c r="BS8" s="481"/>
      <c r="BT8" s="482" t="str">
        <f t="shared" ref="BT8:BT14" si="5">IF(ISNUMBER(BJ8),BJ8*1.1,"")</f>
        <v/>
      </c>
      <c r="BU8" s="483"/>
      <c r="BV8" s="483"/>
      <c r="BW8" s="483"/>
      <c r="BX8" s="483"/>
      <c r="BY8" s="484" t="str">
        <f>IF(ISNUMBER(BJ8),CO34,"")</f>
        <v/>
      </c>
      <c r="BZ8" s="485"/>
      <c r="CA8" s="485"/>
      <c r="CB8" s="485"/>
      <c r="CC8" s="486"/>
      <c r="CD8" s="10"/>
      <c r="CE8" s="10"/>
      <c r="CF8" s="10"/>
      <c r="CG8" s="10"/>
      <c r="CH8" s="191"/>
      <c r="CI8" s="147" t="s">
        <v>43</v>
      </c>
      <c r="CJ8" s="162" t="s">
        <v>307</v>
      </c>
      <c r="CK8" s="134"/>
      <c r="CL8" s="487"/>
      <c r="CM8" s="417"/>
      <c r="CN8" s="214" t="s">
        <v>331</v>
      </c>
      <c r="CO8" s="159" t="s">
        <v>332</v>
      </c>
      <c r="CQ8" s="216"/>
      <c r="CT8" s="216"/>
      <c r="CU8" s="471"/>
      <c r="CV8" s="166"/>
      <c r="CW8" s="16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U8" s="10"/>
    </row>
    <row r="9" spans="1:137" ht="17.7" customHeight="1">
      <c r="A9" s="459" t="str">
        <f>IF(ISNUMBER(D9),"ST","")</f>
        <v/>
      </c>
      <c r="B9" s="460"/>
      <c r="C9" s="460"/>
      <c r="D9" s="461" t="str">
        <f>IFERROR(IF(VLOOKUP(CL3,table_1[],MATCH("51 電流標置",table_1[#Headers],0),FALSE)=0,"",VLOOKUP(CL3,table_1[],MATCH("51 電流標置",table_1[#Headers],0),FALSE)),"")</f>
        <v xml:space="preserve"> </v>
      </c>
      <c r="E9" s="462"/>
      <c r="F9" s="462"/>
      <c r="G9" s="462"/>
      <c r="H9" s="462"/>
      <c r="I9" s="463"/>
      <c r="J9" s="461" t="str">
        <f>IFERROR(IF(VLOOKUP(CL3,table_1[],MATCH("51 時間標置",table_1[#Headers],0),FALSE)=0,"",VLOOKUP(CL3,table_1[],MATCH("51 時間標置",table_1[#Headers],0),FALSE)),"")</f>
        <v xml:space="preserve"> </v>
      </c>
      <c r="K9" s="462"/>
      <c r="L9" s="462"/>
      <c r="M9" s="462"/>
      <c r="N9" s="462"/>
      <c r="O9" s="463"/>
      <c r="P9" s="464" t="str">
        <f t="shared" ca="1" si="0"/>
        <v/>
      </c>
      <c r="Q9" s="464"/>
      <c r="R9" s="464"/>
      <c r="S9" s="464"/>
      <c r="T9" s="464"/>
      <c r="U9" s="464"/>
      <c r="V9" s="465" t="str">
        <f>IF(ISNUMBER(D9),CO12,"")</f>
        <v/>
      </c>
      <c r="W9" s="466"/>
      <c r="X9" s="466"/>
      <c r="Y9" s="466"/>
      <c r="Z9" s="467"/>
      <c r="AA9" s="143" t="str">
        <f t="shared" si="1"/>
        <v/>
      </c>
      <c r="AB9" s="473" t="str">
        <f>IF(ISNUMBER(D9),((V9-CI9)/CI9*100),"")</f>
        <v/>
      </c>
      <c r="AC9" s="473"/>
      <c r="AD9" s="468"/>
      <c r="AE9" s="466" t="str">
        <f>IF(ISNUMBER(D9),CO13,"")</f>
        <v/>
      </c>
      <c r="AF9" s="466"/>
      <c r="AG9" s="466"/>
      <c r="AH9" s="466"/>
      <c r="AI9" s="467"/>
      <c r="AJ9" s="143" t="str">
        <f t="shared" si="2"/>
        <v/>
      </c>
      <c r="AK9" s="468" t="str">
        <f>IF(ISNUMBER(D9),((AE9-CI10)/CI10*100),"")</f>
        <v/>
      </c>
      <c r="AL9" s="469"/>
      <c r="AM9" s="469"/>
      <c r="AN9" s="467" t="str">
        <f>IF(ISNUMBER(D9),CO14,"")</f>
        <v/>
      </c>
      <c r="AO9" s="474"/>
      <c r="AP9" s="474"/>
      <c r="AQ9" s="474"/>
      <c r="AR9" s="474"/>
      <c r="AS9" s="143" t="str">
        <f t="shared" si="3"/>
        <v/>
      </c>
      <c r="AT9" s="468" t="str">
        <f>IF(ISNUMBER(D9),((AN9-CI11)/CI11*100),"")</f>
        <v/>
      </c>
      <c r="AU9" s="469"/>
      <c r="AV9" s="488"/>
      <c r="AW9" s="467"/>
      <c r="AX9" s="474"/>
      <c r="AY9" s="474"/>
      <c r="AZ9" s="474"/>
      <c r="BA9" s="474"/>
      <c r="BB9" s="143"/>
      <c r="BC9" s="473"/>
      <c r="BD9" s="489"/>
      <c r="BE9" s="490"/>
      <c r="BF9" s="475" t="str">
        <f t="shared" si="4"/>
        <v/>
      </c>
      <c r="BG9" s="476"/>
      <c r="BH9" s="476"/>
      <c r="BI9" s="477"/>
      <c r="BJ9" s="478" t="str">
        <f>IFERROR(IF(VLOOKUP(CL3,table_1[],MATCH("50 電流標置",table_1[#Headers],0),FALSE)=0,"",VLOOKUP(CL3,table_1[],MATCH("50 電流標置",table_1[#Headers],0),FALSE)),"")</f>
        <v xml:space="preserve"> </v>
      </c>
      <c r="BK9" s="447"/>
      <c r="BL9" s="447"/>
      <c r="BM9" s="447"/>
      <c r="BN9" s="447"/>
      <c r="BO9" s="479" t="str">
        <f t="shared" ref="BO9:BO10" si="6">IF(ISNUMBER(BJ9),CO31,"")</f>
        <v/>
      </c>
      <c r="BP9" s="480"/>
      <c r="BQ9" s="480"/>
      <c r="BR9" s="480"/>
      <c r="BS9" s="481"/>
      <c r="BT9" s="482" t="str">
        <f t="shared" si="5"/>
        <v/>
      </c>
      <c r="BU9" s="483"/>
      <c r="BV9" s="483"/>
      <c r="BW9" s="483"/>
      <c r="BX9" s="483"/>
      <c r="BY9" s="484" t="str">
        <f t="shared" ref="BY9:BY11" si="7">IF(ISNUMBER(BJ9),CO35,"")</f>
        <v/>
      </c>
      <c r="BZ9" s="485"/>
      <c r="CA9" s="485"/>
      <c r="CB9" s="485"/>
      <c r="CC9" s="486"/>
      <c r="CD9" s="10"/>
      <c r="CE9" s="10"/>
      <c r="CF9" s="10"/>
      <c r="CG9" s="10"/>
      <c r="CH9" s="171">
        <v>2</v>
      </c>
      <c r="CI9" s="192" t="b">
        <f>IF(CJ9="IEC NI",J8*(0.14/(2^0.02-1)),
IF(CJ9="IEC VI",J8*(13.5/(2^1-1)),
IF(CJ9="IEC EI",J8*(80/(2^2-1)),
IF(CJ9="IEC LI",J8*(120/(2^1-1)),
IF(CJ9="ANSI NI",J8*(0.0086/(2^0.02-1)+0.0185),
IF(CJ9="ANSI EI",J8*(28.2/(2^2-1)+0.1217),
IF(CJ9="ANSI MI",J8*(0.0515/(2^0.02-1)+0.114),
IF(CJ9="ANSI VI",J8*(19.61/(2^2-1)+0.491)))))))))</f>
        <v>0</v>
      </c>
      <c r="CJ9" s="163" t="str">
        <f>IFERROR(IF(VLOOKUP(CL3,table_1[],MATCH("使用曲線",table_1[#Headers],0),FALSE)=0,"",VLOOKUP(CL3,table_1[],MATCH("使用曲線",table_1[#Headers],0),FALSE)),"")</f>
        <v xml:space="preserve"> </v>
      </c>
      <c r="CK9" s="134"/>
      <c r="CL9" s="491"/>
      <c r="CM9" s="491"/>
      <c r="CN9" s="161" t="s">
        <v>333</v>
      </c>
      <c r="CO9" s="148"/>
      <c r="CQ9" s="491"/>
      <c r="CU9" s="472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U9" s="10"/>
    </row>
    <row r="10" spans="1:137" ht="17.7" customHeight="1">
      <c r="A10" s="459" t="str">
        <f>IF(ISNUMBER(D10),"TR","")</f>
        <v/>
      </c>
      <c r="B10" s="460"/>
      <c r="C10" s="460"/>
      <c r="D10" s="461" t="str">
        <f>IFERROR(IF(VLOOKUP(CL3,table_1[],MATCH("51 電流標置",table_1[#Headers],0),FALSE)=0,"",VLOOKUP(CL3,table_1[],MATCH("51 電流標置",table_1[#Headers],0),FALSE)),"")</f>
        <v xml:space="preserve"> </v>
      </c>
      <c r="E10" s="462"/>
      <c r="F10" s="462"/>
      <c r="G10" s="462"/>
      <c r="H10" s="462"/>
      <c r="I10" s="463"/>
      <c r="J10" s="461" t="str">
        <f>IFERROR(IF(VLOOKUP(CL3,table_1[],MATCH("51 時間標置",table_1[#Headers],0),FALSE)=0,"",VLOOKUP(CL3,table_1[],MATCH("51 時間標置",table_1[#Headers],0),FALSE)),"")</f>
        <v xml:space="preserve"> </v>
      </c>
      <c r="K10" s="462"/>
      <c r="L10" s="462"/>
      <c r="M10" s="462"/>
      <c r="N10" s="462"/>
      <c r="O10" s="463"/>
      <c r="P10" s="464" t="str">
        <f t="shared" ca="1" si="0"/>
        <v/>
      </c>
      <c r="Q10" s="464"/>
      <c r="R10" s="464"/>
      <c r="S10" s="464"/>
      <c r="T10" s="464"/>
      <c r="U10" s="464"/>
      <c r="V10" s="465" t="str">
        <f>IF(ISNUMBER(D10),CO15,"")</f>
        <v/>
      </c>
      <c r="W10" s="466"/>
      <c r="X10" s="466"/>
      <c r="Y10" s="466"/>
      <c r="Z10" s="467"/>
      <c r="AA10" s="143" t="str">
        <f t="shared" si="1"/>
        <v/>
      </c>
      <c r="AB10" s="473" t="str">
        <f>IF(ISNUMBER(D10),((V10-CI9)/CI9*100),"")</f>
        <v/>
      </c>
      <c r="AC10" s="473"/>
      <c r="AD10" s="468"/>
      <c r="AE10" s="466" t="str">
        <f>IF(ISNUMBER(D10),CO16,"")</f>
        <v/>
      </c>
      <c r="AF10" s="466"/>
      <c r="AG10" s="466"/>
      <c r="AH10" s="466"/>
      <c r="AI10" s="467"/>
      <c r="AJ10" s="143" t="str">
        <f t="shared" si="2"/>
        <v/>
      </c>
      <c r="AK10" s="468" t="str">
        <f>IF(ISNUMBER(D10),((AE10-CI10)/CI10*100),"")</f>
        <v/>
      </c>
      <c r="AL10" s="469"/>
      <c r="AM10" s="469"/>
      <c r="AN10" s="467" t="str">
        <f>IF(ISNUMBER(D10),CO17,"")</f>
        <v/>
      </c>
      <c r="AO10" s="474"/>
      <c r="AP10" s="474"/>
      <c r="AQ10" s="474"/>
      <c r="AR10" s="474"/>
      <c r="AS10" s="143" t="str">
        <f t="shared" si="3"/>
        <v/>
      </c>
      <c r="AT10" s="468" t="str">
        <f>IF(ISNUMBER(D10),((AN10-CI11)/CI11*100),"")</f>
        <v/>
      </c>
      <c r="AU10" s="469"/>
      <c r="AV10" s="488"/>
      <c r="AW10" s="467"/>
      <c r="AX10" s="474"/>
      <c r="AY10" s="474"/>
      <c r="AZ10" s="474"/>
      <c r="BA10" s="474"/>
      <c r="BB10" s="143"/>
      <c r="BC10" s="473"/>
      <c r="BD10" s="489"/>
      <c r="BE10" s="490"/>
      <c r="BF10" s="475" t="str">
        <f t="shared" si="4"/>
        <v/>
      </c>
      <c r="BG10" s="476"/>
      <c r="BH10" s="476"/>
      <c r="BI10" s="477"/>
      <c r="BJ10" s="478" t="str">
        <f>IFERROR(IF(VLOOKUP(CL3,table_1[],MATCH("50 電流標置",table_1[#Headers],0),FALSE)=0,"",VLOOKUP(CL3,table_1[],MATCH("50 電流標置",table_1[#Headers],0),FALSE)),"")</f>
        <v xml:space="preserve"> </v>
      </c>
      <c r="BK10" s="447"/>
      <c r="BL10" s="447"/>
      <c r="BM10" s="447"/>
      <c r="BN10" s="447"/>
      <c r="BO10" s="479" t="str">
        <f t="shared" si="6"/>
        <v/>
      </c>
      <c r="BP10" s="480"/>
      <c r="BQ10" s="480"/>
      <c r="BR10" s="480"/>
      <c r="BS10" s="481"/>
      <c r="BT10" s="482" t="str">
        <f t="shared" si="5"/>
        <v/>
      </c>
      <c r="BU10" s="483"/>
      <c r="BV10" s="483"/>
      <c r="BW10" s="483"/>
      <c r="BX10" s="483"/>
      <c r="BY10" s="484" t="str">
        <f t="shared" si="7"/>
        <v/>
      </c>
      <c r="BZ10" s="485"/>
      <c r="CA10" s="485"/>
      <c r="CB10" s="485"/>
      <c r="CC10" s="486"/>
      <c r="CD10" s="10"/>
      <c r="CE10" s="10"/>
      <c r="CF10" s="10"/>
      <c r="CG10" s="10"/>
      <c r="CH10" s="171">
        <v>3</v>
      </c>
      <c r="CI10" s="192" t="b">
        <f>IF(CJ9="IEC NI",J8*(0.14/(3^0.02-1)),
IF(CJ9="IEC VI",J8*(13.5/(3^1-1)),
IF(CJ9="IEC EI",J8*(80/(3^2-1)),
IF(CJ9="IEC LI",J8*(120/(3^1-1)),
IF(CJ9="ANSI NI",J8*(0.0086/(3^0.02-1)+0.0185),
IF(CJ9="ANSI EI",J8*(28.2/(3^2-1)+0.1217),
IF(CJ9="ANSI MI",J8*(0.0515/(3^0.02-1)+0.114),
IF(CJ9="ANSI VI",J8*(19.61/(3^2-1)+0.491)))))))))</f>
        <v>0</v>
      </c>
      <c r="CJ10" s="163"/>
      <c r="CK10" s="134"/>
      <c r="CL10" s="417"/>
      <c r="CM10" s="417"/>
      <c r="CN10" s="161" t="s">
        <v>334</v>
      </c>
      <c r="CO10" s="148"/>
      <c r="CQ10" s="416"/>
      <c r="CU10" s="472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U10" s="10"/>
    </row>
    <row r="11" spans="1:137" ht="17.7" customHeight="1">
      <c r="A11" s="459" t="str">
        <f>IF(ISNUMBER(D11),"3Φ","")</f>
        <v/>
      </c>
      <c r="B11" s="460"/>
      <c r="C11" s="460"/>
      <c r="D11" s="461" t="str">
        <f>IFERROR(IF(VLOOKUP(CL3,table_1[],MATCH("51 電流標置",table_1[#Headers],0),FALSE)=0,"",VLOOKUP(CL3,table_1[],MATCH("51 電流標置",table_1[#Headers],0),FALSE)),"")</f>
        <v xml:space="preserve"> </v>
      </c>
      <c r="E11" s="462"/>
      <c r="F11" s="462"/>
      <c r="G11" s="462"/>
      <c r="H11" s="462"/>
      <c r="I11" s="463"/>
      <c r="J11" s="461" t="str">
        <f>IFERROR(IF(VLOOKUP(CL3,table_1[],MATCH("51 時間標置",table_1[#Headers],0),FALSE)=0,"",VLOOKUP(CL3,table_1[],MATCH("51 時間標置",table_1[#Headers],0),FALSE)),"")</f>
        <v xml:space="preserve"> </v>
      </c>
      <c r="K11" s="462"/>
      <c r="L11" s="462"/>
      <c r="M11" s="462"/>
      <c r="N11" s="462"/>
      <c r="O11" s="463"/>
      <c r="P11" s="464" t="str">
        <f ca="1">IF(ISNUMBER(D10),D10+RAND()/40*1.1,"")</f>
        <v/>
      </c>
      <c r="Q11" s="464"/>
      <c r="R11" s="464"/>
      <c r="S11" s="464"/>
      <c r="T11" s="464"/>
      <c r="U11" s="464"/>
      <c r="V11" s="465" t="str">
        <f>IF(ISNUMBER(D11),CO18,"")</f>
        <v/>
      </c>
      <c r="W11" s="466"/>
      <c r="X11" s="466"/>
      <c r="Y11" s="466"/>
      <c r="Z11" s="467"/>
      <c r="AA11" s="143" t="str">
        <f t="shared" si="1"/>
        <v/>
      </c>
      <c r="AB11" s="473" t="str">
        <f>IF(ISNUMBER(D11),((V11-CI9)/CI9*100),"")</f>
        <v/>
      </c>
      <c r="AC11" s="473"/>
      <c r="AD11" s="468"/>
      <c r="AE11" s="466" t="str">
        <f>IF(ISNUMBER(D11),CO19,"")</f>
        <v/>
      </c>
      <c r="AF11" s="466"/>
      <c r="AG11" s="466"/>
      <c r="AH11" s="466"/>
      <c r="AI11" s="467"/>
      <c r="AJ11" s="143" t="str">
        <f t="shared" si="2"/>
        <v/>
      </c>
      <c r="AK11" s="468" t="str">
        <f>IF(ISNUMBER(D11),((AE11-CI10)/CI10*100),"")</f>
        <v/>
      </c>
      <c r="AL11" s="469"/>
      <c r="AM11" s="469"/>
      <c r="AN11" s="467" t="str">
        <f>IF(ISNUMBER(D11),CO20,"")</f>
        <v/>
      </c>
      <c r="AO11" s="474"/>
      <c r="AP11" s="474"/>
      <c r="AQ11" s="474"/>
      <c r="AR11" s="474"/>
      <c r="AS11" s="143" t="str">
        <f t="shared" si="3"/>
        <v/>
      </c>
      <c r="AT11" s="468" t="str">
        <f>IF(ISNUMBER(D11),((AN11-CI11)/CI11*100),"")</f>
        <v/>
      </c>
      <c r="AU11" s="469"/>
      <c r="AV11" s="488"/>
      <c r="AW11" s="467"/>
      <c r="AX11" s="474"/>
      <c r="AY11" s="474"/>
      <c r="AZ11" s="474"/>
      <c r="BA11" s="474"/>
      <c r="BB11" s="143"/>
      <c r="BC11" s="473"/>
      <c r="BD11" s="489"/>
      <c r="BE11" s="490"/>
      <c r="BF11" s="475" t="str">
        <f t="shared" si="4"/>
        <v/>
      </c>
      <c r="BG11" s="476"/>
      <c r="BH11" s="476"/>
      <c r="BI11" s="477"/>
      <c r="BJ11" s="478" t="str">
        <f>IFERROR(IF(VLOOKUP(CL3,table_1[],MATCH("50 電流標置",table_1[#Headers],0),FALSE)=0,"",VLOOKUP(CL3,table_1[],MATCH("50 電流標置",table_1[#Headers],0),FALSE)),"")</f>
        <v xml:space="preserve"> </v>
      </c>
      <c r="BK11" s="447"/>
      <c r="BL11" s="447"/>
      <c r="BM11" s="447"/>
      <c r="BN11" s="447"/>
      <c r="BO11" s="479" t="str">
        <f>IF(ISNUMBER(BJ11),CO33,"")</f>
        <v/>
      </c>
      <c r="BP11" s="480"/>
      <c r="BQ11" s="480"/>
      <c r="BR11" s="480"/>
      <c r="BS11" s="481"/>
      <c r="BT11" s="482" t="str">
        <f t="shared" si="5"/>
        <v/>
      </c>
      <c r="BU11" s="483"/>
      <c r="BV11" s="483"/>
      <c r="BW11" s="483"/>
      <c r="BX11" s="483"/>
      <c r="BY11" s="484" t="str">
        <f t="shared" si="7"/>
        <v/>
      </c>
      <c r="BZ11" s="485"/>
      <c r="CA11" s="485"/>
      <c r="CB11" s="485"/>
      <c r="CC11" s="486"/>
      <c r="CD11" s="10"/>
      <c r="CE11" s="10"/>
      <c r="CF11" s="10"/>
      <c r="CG11" s="10"/>
      <c r="CH11" s="171">
        <v>5</v>
      </c>
      <c r="CI11" s="192" t="b">
        <f>IF(CJ9="IEC NI",J8*(0.14/(5^0.02-1)),
IF(CJ9="IEC VI",J8*(13.5/(5^1-1)),
IF(CJ9="IEC EI",J8*(80/(5^2-1)),
IF(CJ9="IEC LI",J8*(120/(5^1-1)),
IF(CJ9="ANSI NI",J8*(0.0086/(5^0.02-1)+0.0185),
IF(CJ9="ANSI EI",J8*(28.2/(5^2-1)+0.1217),
IF(CJ9="ANSI MI",J8*(0.0515/(5^0.02-1)+0.114),
IF(CJ9="ANSI VI",J8*(19.61/(5^2-1)+0.491)))))))))</f>
        <v>0</v>
      </c>
      <c r="CJ11" s="163"/>
      <c r="CK11" s="134"/>
      <c r="CL11" s="417"/>
      <c r="CM11" s="417"/>
      <c r="CN11" s="161" t="s">
        <v>335</v>
      </c>
      <c r="CO11" s="148"/>
      <c r="CQ11" s="416"/>
      <c r="CU11" s="472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U11" s="10"/>
    </row>
    <row r="12" spans="1:137" ht="17.7" customHeight="1">
      <c r="A12" s="459" t="str">
        <f>IF(ISNUMBER(D12),"RN","")</f>
        <v/>
      </c>
      <c r="B12" s="460"/>
      <c r="C12" s="460"/>
      <c r="D12" s="461" t="str">
        <f>IFERROR(IF(VLOOKUP(CL3,table_1[],MATCH("51N 電流標置",table_1[#Headers],0),FALSE)=0,"",VLOOKUP(CL3,table_1[],MATCH("51N 電流標置",table_1[#Headers],0),FALSE)),"")</f>
        <v xml:space="preserve"> </v>
      </c>
      <c r="E12" s="462"/>
      <c r="F12" s="462"/>
      <c r="G12" s="462"/>
      <c r="H12" s="462"/>
      <c r="I12" s="463"/>
      <c r="J12" s="461" t="str">
        <f>IFERROR(IF(VLOOKUP(CL3,table_1[],MATCH("51N 時間標置",table_1[#Headers],0),FALSE)=0,"",VLOOKUP(CL3,table_1[],MATCH("51N 時間標置",table_1[#Headers],0),FALSE)),"")</f>
        <v xml:space="preserve"> </v>
      </c>
      <c r="K12" s="462"/>
      <c r="L12" s="462"/>
      <c r="M12" s="462"/>
      <c r="N12" s="462"/>
      <c r="O12" s="463"/>
      <c r="P12" s="464" t="str">
        <f ca="1">IF(ISNUMBER(D12),D12+RAND()/40*1.1,"")</f>
        <v/>
      </c>
      <c r="Q12" s="464"/>
      <c r="R12" s="464"/>
      <c r="S12" s="464"/>
      <c r="T12" s="464"/>
      <c r="U12" s="464"/>
      <c r="V12" s="465" t="str">
        <f>IF(ISNUMBER(D12),CO21,"")</f>
        <v/>
      </c>
      <c r="W12" s="466"/>
      <c r="X12" s="466"/>
      <c r="Y12" s="466"/>
      <c r="Z12" s="467"/>
      <c r="AA12" s="143" t="str">
        <f t="shared" si="1"/>
        <v/>
      </c>
      <c r="AB12" s="468" t="str">
        <f>IF(ISNUMBER(D12),((V12-CI12)/CI12*100),"")</f>
        <v/>
      </c>
      <c r="AC12" s="469"/>
      <c r="AD12" s="469"/>
      <c r="AE12" s="466" t="str">
        <f>IF(ISNUMBER(D12),CO22,"")</f>
        <v/>
      </c>
      <c r="AF12" s="466"/>
      <c r="AG12" s="466"/>
      <c r="AH12" s="466"/>
      <c r="AI12" s="467"/>
      <c r="AJ12" s="143" t="str">
        <f t="shared" si="2"/>
        <v/>
      </c>
      <c r="AK12" s="468" t="str">
        <f>IF(ISNUMBER(D12),((AE12-CI13)/CI13*100),"")</f>
        <v/>
      </c>
      <c r="AL12" s="469"/>
      <c r="AM12" s="469"/>
      <c r="AN12" s="467" t="str">
        <f>IF(ISNUMBER(D12),CO23,"")</f>
        <v/>
      </c>
      <c r="AO12" s="474"/>
      <c r="AP12" s="474"/>
      <c r="AQ12" s="474"/>
      <c r="AR12" s="474"/>
      <c r="AS12" s="143" t="str">
        <f t="shared" si="3"/>
        <v/>
      </c>
      <c r="AT12" s="468" t="str">
        <f>IF(ISNUMBER(D12),((AN12-CI14)/CI14*100),"")</f>
        <v/>
      </c>
      <c r="AU12" s="469"/>
      <c r="AV12" s="488"/>
      <c r="AW12" s="467"/>
      <c r="AX12" s="474"/>
      <c r="AY12" s="474"/>
      <c r="AZ12" s="474"/>
      <c r="BA12" s="474"/>
      <c r="BB12" s="143"/>
      <c r="BC12" s="473"/>
      <c r="BD12" s="489"/>
      <c r="BE12" s="490"/>
      <c r="BF12" s="475" t="str">
        <f t="shared" si="4"/>
        <v/>
      </c>
      <c r="BG12" s="476"/>
      <c r="BH12" s="476"/>
      <c r="BI12" s="477"/>
      <c r="BJ12" s="478" t="str">
        <f>IFERROR(IF(VLOOKUP(CL3,table_1[],MATCH("50N 電流標置",table_1[#Headers],0),FALSE)=0,"",VLOOKUP(CL3,table_1[],MATCH("50N 電流標置",table_1[#Headers],0),FALSE)),"")</f>
        <v xml:space="preserve"> </v>
      </c>
      <c r="BK12" s="447"/>
      <c r="BL12" s="447"/>
      <c r="BM12" s="447"/>
      <c r="BN12" s="447"/>
      <c r="BO12" s="479" t="str">
        <f>IF(ISNUMBER(BJ12),CO38,"")</f>
        <v/>
      </c>
      <c r="BP12" s="480"/>
      <c r="BQ12" s="480"/>
      <c r="BR12" s="480"/>
      <c r="BS12" s="481"/>
      <c r="BT12" s="482" t="str">
        <f t="shared" si="5"/>
        <v/>
      </c>
      <c r="BU12" s="483"/>
      <c r="BV12" s="483"/>
      <c r="BW12" s="483"/>
      <c r="BX12" s="483"/>
      <c r="BY12" s="484" t="str">
        <f>IF(ISNUMBER(BJ12),CO41,"")</f>
        <v/>
      </c>
      <c r="BZ12" s="485"/>
      <c r="CA12" s="485"/>
      <c r="CB12" s="485"/>
      <c r="CC12" s="486"/>
      <c r="CD12" s="10"/>
      <c r="CE12" s="10"/>
      <c r="CF12" s="10"/>
      <c r="CG12" s="10"/>
      <c r="CH12" s="172">
        <v>2</v>
      </c>
      <c r="CI12" s="192" t="b">
        <f>IF(CJ12="IEC NI",J12*(0.14/(2^0.02-1)),
IF(CJ12="IEC VI",J12*(13.5/(2^1-1)),
IF(CJ12="IEC EI",J12*(80/(2^2-1)),
IF(CJ12="IEC LI",J12*(120/(2^1-1)),
IF(CJ12="ANSI NI",J12*(0.0086/(2^0.02-1)+0.0185),
IF(CJ12="ANSI EI",J12*(28.2/(2^2-1)+0.1217),
IF(CJ12="ANSI MI",J12*(0.0515/(2^0.02-1)+0.114),
IF(CJ12="ANSI VI",J12*(19.61/(2^2-1)+0.491)))))))))</f>
        <v>0</v>
      </c>
      <c r="CJ12" s="163" t="str">
        <f>IFERROR(IF(VLOOKUP(CL3,table_1[],MATCH("備註",table_1[#Headers],0),FALSE)&lt;&gt;"",VLOOKUP(CL3,table_1[],MATCH("備註",table_1[#Headers],0),FALSE),VLOOKUP(CL3,table_1[],MATCH("使用曲線",table_1[#Headers],0),FALSE)),"")</f>
        <v xml:space="preserve"> </v>
      </c>
      <c r="CK12" s="134"/>
      <c r="CL12" s="417"/>
      <c r="CM12" s="491"/>
      <c r="CN12" s="161" t="s">
        <v>336</v>
      </c>
      <c r="CO12" s="148"/>
      <c r="CQ12" s="416"/>
      <c r="CU12" s="472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U12" s="10"/>
    </row>
    <row r="13" spans="1:137" ht="17.7" customHeight="1">
      <c r="A13" s="459" t="str">
        <f>IF(ISNUMBER(D13),"SN","")</f>
        <v/>
      </c>
      <c r="B13" s="460"/>
      <c r="C13" s="460"/>
      <c r="D13" s="461" t="str">
        <f>IFERROR(IF(VLOOKUP(CL3,table_1[],MATCH("51N 電流標置",table_1[#Headers],0),FALSE)=0,"",VLOOKUP(CL3,table_1[],MATCH("51N 電流標置",table_1[#Headers],0),FALSE)),"")</f>
        <v xml:space="preserve"> </v>
      </c>
      <c r="E13" s="462"/>
      <c r="F13" s="462"/>
      <c r="G13" s="462"/>
      <c r="H13" s="462"/>
      <c r="I13" s="463"/>
      <c r="J13" s="461" t="str">
        <f>IFERROR(IF(VLOOKUP(CL3,table_1[],MATCH("51N 時間標置",table_1[#Headers],0),FALSE)=0,"",VLOOKUP(CL3,table_1[],MATCH("51N 時間標置",table_1[#Headers],0),FALSE)),"")</f>
        <v xml:space="preserve"> </v>
      </c>
      <c r="K13" s="462"/>
      <c r="L13" s="462"/>
      <c r="M13" s="462"/>
      <c r="N13" s="462"/>
      <c r="O13" s="463"/>
      <c r="P13" s="464" t="str">
        <f t="shared" ca="1" si="0"/>
        <v/>
      </c>
      <c r="Q13" s="464"/>
      <c r="R13" s="464"/>
      <c r="S13" s="464"/>
      <c r="T13" s="464"/>
      <c r="U13" s="464"/>
      <c r="V13" s="465" t="str">
        <f>IF(ISNUMBER(D13),CO24,"")</f>
        <v/>
      </c>
      <c r="W13" s="466"/>
      <c r="X13" s="466"/>
      <c r="Y13" s="466"/>
      <c r="Z13" s="467"/>
      <c r="AA13" s="143" t="str">
        <f t="shared" si="1"/>
        <v/>
      </c>
      <c r="AB13" s="473" t="str">
        <f>IF(ISNUMBER(D13),((V13-CI12)/CI12*100),"")</f>
        <v/>
      </c>
      <c r="AC13" s="473"/>
      <c r="AD13" s="468"/>
      <c r="AE13" s="466" t="str">
        <f>IF(ISNUMBER(D13),CO25,"")</f>
        <v/>
      </c>
      <c r="AF13" s="466"/>
      <c r="AG13" s="466"/>
      <c r="AH13" s="466"/>
      <c r="AI13" s="467"/>
      <c r="AJ13" s="143" t="str">
        <f t="shared" si="2"/>
        <v/>
      </c>
      <c r="AK13" s="468" t="str">
        <f>IF(ISNUMBER(D13),((AE13-CI13)/CI13*100),"")</f>
        <v/>
      </c>
      <c r="AL13" s="469"/>
      <c r="AM13" s="469"/>
      <c r="AN13" s="467" t="str">
        <f>IF(ISNUMBER(D13),CO26,"")</f>
        <v/>
      </c>
      <c r="AO13" s="474"/>
      <c r="AP13" s="474"/>
      <c r="AQ13" s="474"/>
      <c r="AR13" s="474"/>
      <c r="AS13" s="143" t="str">
        <f t="shared" si="3"/>
        <v/>
      </c>
      <c r="AT13" s="468" t="str">
        <f>IF(ISNUMBER(D13),((AN13-CI14)/CI14*100),"")</f>
        <v/>
      </c>
      <c r="AU13" s="469"/>
      <c r="AV13" s="488"/>
      <c r="AW13" s="467"/>
      <c r="AX13" s="474"/>
      <c r="AY13" s="474"/>
      <c r="AZ13" s="474"/>
      <c r="BA13" s="474"/>
      <c r="BB13" s="143"/>
      <c r="BC13" s="473"/>
      <c r="BD13" s="489"/>
      <c r="BE13" s="490"/>
      <c r="BF13" s="475" t="str">
        <f t="shared" si="4"/>
        <v/>
      </c>
      <c r="BG13" s="476"/>
      <c r="BH13" s="476"/>
      <c r="BI13" s="477"/>
      <c r="BJ13" s="478" t="str">
        <f>IFERROR(IF(VLOOKUP(CL3,table_1[],MATCH("50N 電流標置",table_1[#Headers],0),FALSE)=0,"",VLOOKUP(CL3,table_1[],MATCH("50N 電流標置",table_1[#Headers],0),FALSE)),"")</f>
        <v xml:space="preserve"> </v>
      </c>
      <c r="BK13" s="447"/>
      <c r="BL13" s="447"/>
      <c r="BM13" s="447"/>
      <c r="BN13" s="447"/>
      <c r="BO13" s="479" t="str">
        <f t="shared" ref="BO13:BO14" si="8">IF(ISNUMBER(BJ13),CO39,"")</f>
        <v/>
      </c>
      <c r="BP13" s="480"/>
      <c r="BQ13" s="480"/>
      <c r="BR13" s="480"/>
      <c r="BS13" s="481"/>
      <c r="BT13" s="482" t="str">
        <f t="shared" si="5"/>
        <v/>
      </c>
      <c r="BU13" s="483"/>
      <c r="BV13" s="483"/>
      <c r="BW13" s="483"/>
      <c r="BX13" s="483"/>
      <c r="BY13" s="484" t="str">
        <f t="shared" ref="BY13:BY14" si="9">IF(ISNUMBER(BJ13),CO42,"")</f>
        <v/>
      </c>
      <c r="BZ13" s="485"/>
      <c r="CA13" s="485"/>
      <c r="CB13" s="485"/>
      <c r="CC13" s="486"/>
      <c r="CD13" s="10"/>
      <c r="CE13" s="10"/>
      <c r="CF13" s="10"/>
      <c r="CG13" s="10"/>
      <c r="CH13" s="171">
        <v>3</v>
      </c>
      <c r="CI13" s="192" t="b">
        <f>IF(CJ12="IEC NI",J12*(0.14/(3^0.02-1)),
IF(CJ12="IEC VI",J12*(13.5/(3^1-1)),
IF(CJ12="IEC EI",J12*(80/(3^2-1)),
IF(CJ12="IEC LI",J12*(120/(3^1-1)),
IF(CJ12="ANSI NI",J12*(0.0086/(3^0.02-1)+0.0185),
IF(CJ12="ANSI EI",J12*(28.2/(3^2-1)+0.1217),
IF(CJ12="ANSI MI",J12*(0.0515/(3^0.02-1)+0.114),
IF(CJ12="ANSI VI",J12*(19.61/(3^2-1)+0.491)))))))))</f>
        <v>0</v>
      </c>
      <c r="CJ13" s="163"/>
      <c r="CK13" s="134"/>
      <c r="CL13" s="417"/>
      <c r="CM13" s="417"/>
      <c r="CN13" s="161" t="s">
        <v>337</v>
      </c>
      <c r="CO13" s="148"/>
      <c r="CQ13" s="416"/>
      <c r="CU13" s="472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S13" s="7"/>
      <c r="DT13" s="7"/>
      <c r="DU13" s="7"/>
    </row>
    <row r="14" spans="1:137" ht="17.7" customHeight="1">
      <c r="A14" s="459" t="str">
        <f>IF(ISNUMBER(D14),"TN","")</f>
        <v/>
      </c>
      <c r="B14" s="460"/>
      <c r="C14" s="460"/>
      <c r="D14" s="461" t="str">
        <f>IFERROR(IF(VLOOKUP(CL3,table_1[],MATCH("51N 電流標置",table_1[#Headers],0),FALSE)=0,"",VLOOKUP(CL3,table_1[],MATCH("51N 電流標置",table_1[#Headers],0),FALSE)),"")</f>
        <v xml:space="preserve"> </v>
      </c>
      <c r="E14" s="462"/>
      <c r="F14" s="462"/>
      <c r="G14" s="462"/>
      <c r="H14" s="462"/>
      <c r="I14" s="463"/>
      <c r="J14" s="461" t="str">
        <f>IFERROR(IF(VLOOKUP(CL3,table_1[],MATCH("51N 時間標置",table_1[#Headers],0),FALSE)=0,"",VLOOKUP(CL3,table_1[],MATCH("51N 時間標置",table_1[#Headers],0),FALSE)),"")</f>
        <v xml:space="preserve"> </v>
      </c>
      <c r="K14" s="462"/>
      <c r="L14" s="462"/>
      <c r="M14" s="462"/>
      <c r="N14" s="462"/>
      <c r="O14" s="463"/>
      <c r="P14" s="464" t="str">
        <f t="shared" ca="1" si="0"/>
        <v/>
      </c>
      <c r="Q14" s="464"/>
      <c r="R14" s="464"/>
      <c r="S14" s="464"/>
      <c r="T14" s="464"/>
      <c r="U14" s="464"/>
      <c r="V14" s="465" t="str">
        <f>IF(ISNUMBER(D14),CO27,"")</f>
        <v/>
      </c>
      <c r="W14" s="466"/>
      <c r="X14" s="466"/>
      <c r="Y14" s="466"/>
      <c r="Z14" s="467"/>
      <c r="AA14" s="143" t="str">
        <f t="shared" si="1"/>
        <v/>
      </c>
      <c r="AB14" s="473" t="str">
        <f>IF(ISNUMBER(D14),((V14-CI12)/CI12*100),"")</f>
        <v/>
      </c>
      <c r="AC14" s="473"/>
      <c r="AD14" s="468"/>
      <c r="AE14" s="466" t="str">
        <f>IF(ISNUMBER(D14),CO28,"")</f>
        <v/>
      </c>
      <c r="AF14" s="466"/>
      <c r="AG14" s="466"/>
      <c r="AH14" s="466"/>
      <c r="AI14" s="467"/>
      <c r="AJ14" s="143" t="str">
        <f t="shared" si="2"/>
        <v/>
      </c>
      <c r="AK14" s="468" t="str">
        <f>IF(ISNUMBER(D14),((AE14-CI13)/CI13*100),"")</f>
        <v/>
      </c>
      <c r="AL14" s="469"/>
      <c r="AM14" s="469"/>
      <c r="AN14" s="495" t="str">
        <f>IF(ISNUMBER(D14),CO29,"")</f>
        <v/>
      </c>
      <c r="AO14" s="496"/>
      <c r="AP14" s="496"/>
      <c r="AQ14" s="496"/>
      <c r="AR14" s="496"/>
      <c r="AS14" s="143" t="str">
        <f t="shared" si="3"/>
        <v/>
      </c>
      <c r="AT14" s="468" t="str">
        <f>IF(ISNUMBER(D14),((AN14-CI14)/CI14*100),"")</f>
        <v/>
      </c>
      <c r="AU14" s="469"/>
      <c r="AV14" s="488"/>
      <c r="AW14" s="495"/>
      <c r="AX14" s="496"/>
      <c r="AY14" s="496"/>
      <c r="AZ14" s="496"/>
      <c r="BA14" s="496"/>
      <c r="BB14" s="145"/>
      <c r="BC14" s="497"/>
      <c r="BD14" s="498"/>
      <c r="BE14" s="499"/>
      <c r="BF14" s="500" t="str">
        <f t="shared" si="4"/>
        <v/>
      </c>
      <c r="BG14" s="501"/>
      <c r="BH14" s="501"/>
      <c r="BI14" s="502"/>
      <c r="BJ14" s="503" t="str">
        <f>IFERROR(IF(VLOOKUP(CL3,table_1[],MATCH("50N 電流標置",table_1[#Headers],0),FALSE)=0,"",VLOOKUP(CL3,table_1[],MATCH("50N 電流標置",table_1[#Headers],0),FALSE)),"")</f>
        <v xml:space="preserve"> </v>
      </c>
      <c r="BK14" s="504"/>
      <c r="BL14" s="504"/>
      <c r="BM14" s="504"/>
      <c r="BN14" s="504"/>
      <c r="BO14" s="479" t="str">
        <f t="shared" si="8"/>
        <v/>
      </c>
      <c r="BP14" s="480"/>
      <c r="BQ14" s="480"/>
      <c r="BR14" s="480"/>
      <c r="BS14" s="481"/>
      <c r="BT14" s="492" t="str">
        <f t="shared" si="5"/>
        <v/>
      </c>
      <c r="BU14" s="493"/>
      <c r="BV14" s="493"/>
      <c r="BW14" s="493"/>
      <c r="BX14" s="493"/>
      <c r="BY14" s="484" t="str">
        <f t="shared" si="9"/>
        <v/>
      </c>
      <c r="BZ14" s="485"/>
      <c r="CA14" s="485"/>
      <c r="CB14" s="485"/>
      <c r="CC14" s="486"/>
      <c r="CD14" s="7"/>
      <c r="CE14" s="7"/>
      <c r="CF14" s="7"/>
      <c r="CG14" s="7"/>
      <c r="CH14" s="170">
        <v>5</v>
      </c>
      <c r="CI14" s="192" t="b">
        <f>IF(CJ12="IEC NI",J12*(0.14/(5^0.02-1)),
IF(CJ12="IEC VI",J12*(13.5/(5^1-1)),
IF(CJ12="IEC EI",J12*(80/(5^2-1)),
IF(CJ12="IEC LI",J12*(120/(5^1-1)),
IF(CJ12="ANSI NI",J12*(0.0086/(5^0.02-1)+0.0185),
IF(CJ12="ANSI EI",J12*(28.2/(5^2-1)+0.1217),
IF(CJ12="ANSI MI",J12*(0.0515/(5^0.02-1)+0.114),
IF(CJ12="ANSI VI",J12*(19.61/(5^2-1)+0.491)))))))))</f>
        <v>0</v>
      </c>
      <c r="CJ14" s="163"/>
      <c r="CK14" s="134"/>
      <c r="CL14" s="417"/>
      <c r="CM14" s="417"/>
      <c r="CN14" s="161" t="s">
        <v>338</v>
      </c>
      <c r="CO14" s="148"/>
      <c r="CQ14" s="416"/>
      <c r="CU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S14" s="10"/>
      <c r="DT14" s="10"/>
      <c r="DU14" s="10"/>
    </row>
    <row r="15" spans="1:137" ht="17.7" customHeight="1">
      <c r="A15" s="494" t="str">
        <f>"2.過流電驛(50/51)特性試驗(GROUP2)使用曲線 ："&amp;VLOOKUP(CL3,table_2[],MATCH("使用曲線",table_2[#Headers],0),FALSE)</f>
        <v xml:space="preserve">2.過流電驛(50/51)特性試驗(GROUP2)使用曲線 ： </v>
      </c>
      <c r="B15" s="494"/>
      <c r="C15" s="494"/>
      <c r="D15" s="494"/>
      <c r="E15" s="494"/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494"/>
      <c r="Z15" s="494"/>
      <c r="AA15" s="494"/>
      <c r="AB15" s="494"/>
      <c r="AC15" s="494"/>
      <c r="AD15" s="494"/>
      <c r="AE15" s="494"/>
      <c r="AF15" s="494"/>
      <c r="AG15" s="494"/>
      <c r="AH15" s="494"/>
      <c r="AI15" s="494"/>
      <c r="AJ15" s="494"/>
      <c r="AK15" s="494"/>
      <c r="AL15" s="494"/>
      <c r="AM15" s="494"/>
      <c r="AN15" s="494"/>
      <c r="AO15" s="494"/>
      <c r="AP15" s="494"/>
      <c r="AQ15" s="494"/>
      <c r="AR15" s="494"/>
      <c r="AS15" s="494"/>
      <c r="AT15" s="494"/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494"/>
      <c r="BF15" s="494"/>
      <c r="BG15" s="494"/>
      <c r="BH15" s="494"/>
      <c r="BI15" s="494"/>
      <c r="BJ15" s="494"/>
      <c r="BK15" s="494"/>
      <c r="BL15" s="494"/>
      <c r="BM15" s="494"/>
      <c r="BN15" s="494"/>
      <c r="BO15" s="494"/>
      <c r="BP15" s="494"/>
      <c r="BQ15" s="494"/>
      <c r="BR15" s="494"/>
      <c r="BS15" s="494"/>
      <c r="BT15" s="494"/>
      <c r="BU15" s="494"/>
      <c r="BV15" s="494"/>
      <c r="BW15" s="494"/>
      <c r="BX15" s="494"/>
      <c r="BY15" s="494"/>
      <c r="BZ15" s="494"/>
      <c r="CA15" s="494"/>
      <c r="CB15" s="494"/>
      <c r="CC15" s="494"/>
      <c r="CD15" s="10"/>
      <c r="CE15" s="10"/>
      <c r="CF15" s="10"/>
      <c r="CG15" s="10"/>
      <c r="CH15" s="193"/>
      <c r="CI15" s="149"/>
      <c r="CJ15" s="189"/>
      <c r="CK15" s="134"/>
      <c r="CL15" s="417"/>
      <c r="CM15" s="491"/>
      <c r="CN15" s="161" t="s">
        <v>339</v>
      </c>
      <c r="CO15" s="148"/>
      <c r="CQ15" s="416"/>
      <c r="CU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U15" s="10"/>
      <c r="EB15" s="173"/>
      <c r="EC15" s="173"/>
      <c r="ED15" s="174"/>
      <c r="EG15" s="175"/>
    </row>
    <row r="16" spans="1:137" ht="17.7" customHeight="1">
      <c r="A16" s="428" t="s">
        <v>29</v>
      </c>
      <c r="B16" s="428"/>
      <c r="C16" s="428"/>
      <c r="D16" s="430" t="s">
        <v>30</v>
      </c>
      <c r="E16" s="431"/>
      <c r="F16" s="431"/>
      <c r="G16" s="431"/>
      <c r="H16" s="431"/>
      <c r="I16" s="432"/>
      <c r="J16" s="430" t="s">
        <v>31</v>
      </c>
      <c r="K16" s="431"/>
      <c r="L16" s="431"/>
      <c r="M16" s="431"/>
      <c r="N16" s="431"/>
      <c r="O16" s="432"/>
      <c r="P16" s="430" t="s">
        <v>32</v>
      </c>
      <c r="Q16" s="431"/>
      <c r="R16" s="431"/>
      <c r="S16" s="431"/>
      <c r="T16" s="431"/>
      <c r="U16" s="432"/>
      <c r="V16" s="433" t="s">
        <v>33</v>
      </c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2"/>
      <c r="BF16" s="435" t="s">
        <v>34</v>
      </c>
      <c r="BG16" s="436"/>
      <c r="BH16" s="436"/>
      <c r="BI16" s="437"/>
      <c r="BJ16" s="438" t="s">
        <v>35</v>
      </c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439"/>
      <c r="BW16" s="439"/>
      <c r="BX16" s="439"/>
      <c r="BY16" s="439"/>
      <c r="BZ16" s="439"/>
      <c r="CA16" s="439"/>
      <c r="CB16" s="439"/>
      <c r="CC16" s="440"/>
      <c r="CD16" s="10"/>
      <c r="CE16" s="10"/>
      <c r="CF16" s="10"/>
      <c r="CG16" s="10"/>
      <c r="CH16" s="194"/>
      <c r="CI16" s="168"/>
      <c r="CJ16" s="167"/>
      <c r="CK16" s="134"/>
      <c r="CL16" s="417"/>
      <c r="CM16" s="417"/>
      <c r="CN16" s="161" t="s">
        <v>340</v>
      </c>
      <c r="CO16" s="148"/>
      <c r="CQ16" s="416"/>
      <c r="CU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U16" s="10"/>
      <c r="EB16" s="173"/>
      <c r="EC16" s="173"/>
      <c r="ED16" s="174"/>
      <c r="EG16" s="175"/>
    </row>
    <row r="17" spans="1:142" ht="17.7" customHeight="1">
      <c r="A17" s="429"/>
      <c r="B17" s="429"/>
      <c r="C17" s="429"/>
      <c r="D17" s="441" t="s">
        <v>36</v>
      </c>
      <c r="E17" s="442"/>
      <c r="F17" s="442"/>
      <c r="G17" s="442"/>
      <c r="H17" s="442"/>
      <c r="I17" s="443"/>
      <c r="J17" s="444" t="s">
        <v>37</v>
      </c>
      <c r="K17" s="445"/>
      <c r="L17" s="445"/>
      <c r="M17" s="445"/>
      <c r="N17" s="445"/>
      <c r="O17" s="443"/>
      <c r="P17" s="441" t="s">
        <v>36</v>
      </c>
      <c r="Q17" s="442"/>
      <c r="R17" s="442"/>
      <c r="S17" s="442"/>
      <c r="T17" s="442"/>
      <c r="U17" s="443"/>
      <c r="V17" s="470" t="s">
        <v>70</v>
      </c>
      <c r="W17" s="451"/>
      <c r="X17" s="451"/>
      <c r="Y17" s="451"/>
      <c r="Z17" s="451"/>
      <c r="AA17" s="451"/>
      <c r="AB17" s="451"/>
      <c r="AC17" s="451"/>
      <c r="AD17" s="451"/>
      <c r="AE17" s="450" t="s">
        <v>71</v>
      </c>
      <c r="AF17" s="451"/>
      <c r="AG17" s="451"/>
      <c r="AH17" s="451"/>
      <c r="AI17" s="451"/>
      <c r="AJ17" s="451"/>
      <c r="AK17" s="451"/>
      <c r="AL17" s="451"/>
      <c r="AM17" s="451"/>
      <c r="AN17" s="450" t="s">
        <v>72</v>
      </c>
      <c r="AO17" s="451"/>
      <c r="AP17" s="451"/>
      <c r="AQ17" s="451"/>
      <c r="AR17" s="451"/>
      <c r="AS17" s="451"/>
      <c r="AT17" s="451"/>
      <c r="AU17" s="451"/>
      <c r="AV17" s="452"/>
      <c r="AW17" s="453" t="s">
        <v>73</v>
      </c>
      <c r="AX17" s="454"/>
      <c r="AY17" s="454"/>
      <c r="AZ17" s="454"/>
      <c r="BA17" s="454"/>
      <c r="BB17" s="454"/>
      <c r="BC17" s="454"/>
      <c r="BD17" s="454"/>
      <c r="BE17" s="455"/>
      <c r="BF17" s="456" t="s">
        <v>38</v>
      </c>
      <c r="BG17" s="457"/>
      <c r="BH17" s="457"/>
      <c r="BI17" s="458"/>
      <c r="BJ17" s="446" t="s">
        <v>39</v>
      </c>
      <c r="BK17" s="447"/>
      <c r="BL17" s="447"/>
      <c r="BM17" s="447"/>
      <c r="BN17" s="447"/>
      <c r="BO17" s="448" t="s">
        <v>40</v>
      </c>
      <c r="BP17" s="447"/>
      <c r="BQ17" s="447"/>
      <c r="BR17" s="447"/>
      <c r="BS17" s="447"/>
      <c r="BT17" s="448" t="s">
        <v>41</v>
      </c>
      <c r="BU17" s="447"/>
      <c r="BV17" s="447"/>
      <c r="BW17" s="447"/>
      <c r="BX17" s="447"/>
      <c r="BY17" s="448" t="s">
        <v>42</v>
      </c>
      <c r="BZ17" s="447"/>
      <c r="CA17" s="447"/>
      <c r="CB17" s="447"/>
      <c r="CC17" s="449"/>
      <c r="CD17" s="10"/>
      <c r="CE17" s="10"/>
      <c r="CF17" s="10"/>
      <c r="CG17" s="10"/>
      <c r="CH17" s="195"/>
      <c r="CI17" s="147" t="s">
        <v>43</v>
      </c>
      <c r="CJ17" s="162" t="s">
        <v>308</v>
      </c>
      <c r="CK17" s="134"/>
      <c r="CL17" s="417"/>
      <c r="CM17" s="417"/>
      <c r="CN17" s="161" t="s">
        <v>341</v>
      </c>
      <c r="CO17" s="148"/>
      <c r="CQ17" s="491"/>
      <c r="CU17" s="471"/>
      <c r="CV17" s="166"/>
      <c r="CW17" s="166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U17" s="10"/>
      <c r="EB17" s="173"/>
      <c r="EC17" s="173"/>
      <c r="ED17" s="174"/>
      <c r="EG17" s="175"/>
      <c r="EH17" s="176"/>
    </row>
    <row r="18" spans="1:142" ht="17.7" customHeight="1">
      <c r="A18" s="459" t="str">
        <f>IF(ISNUMBER(D18),"RS","")</f>
        <v/>
      </c>
      <c r="B18" s="460"/>
      <c r="C18" s="460"/>
      <c r="D18" s="461" t="str">
        <f>IFERROR(IF(VLOOKUP(CL3,table_2[],MATCH("51 電流標置",table_2[#Headers],0),FALSE)=0,"",VLOOKUP(CL3,table_2[],MATCH("51 電流標置",table_2[#Headers],0),FALSE)),"")</f>
        <v xml:space="preserve"> </v>
      </c>
      <c r="E18" s="462"/>
      <c r="F18" s="462"/>
      <c r="G18" s="462"/>
      <c r="H18" s="462"/>
      <c r="I18" s="505"/>
      <c r="J18" s="461" t="str">
        <f>IFERROR(IF(VLOOKUP(CL3,table_2[],MATCH("51 時間標置",table_2[#Headers],0),FALSE)=0,"",VLOOKUP(CL3,table_2[],MATCH("51 時間標置",table_2[#Headers],0),FALSE)),"")</f>
        <v xml:space="preserve"> </v>
      </c>
      <c r="K18" s="462"/>
      <c r="L18" s="462"/>
      <c r="M18" s="462"/>
      <c r="N18" s="462"/>
      <c r="O18" s="505"/>
      <c r="P18" s="464" t="str">
        <f t="shared" ref="P18:P24" ca="1" si="10">IF(ISNUMBER(D18),D18+RAND()/40*1.1,"")</f>
        <v/>
      </c>
      <c r="Q18" s="464"/>
      <c r="R18" s="464"/>
      <c r="S18" s="464"/>
      <c r="T18" s="464"/>
      <c r="U18" s="464"/>
      <c r="V18" s="465" t="str">
        <f>IF(ISNUMBER(D18),CO45,"")</f>
        <v/>
      </c>
      <c r="W18" s="466"/>
      <c r="X18" s="466"/>
      <c r="Y18" s="466"/>
      <c r="Z18" s="467"/>
      <c r="AA18" s="143" t="str">
        <f t="shared" ref="AA18:AA24" si="11">IF(ISNUMBER(D18),"/","")</f>
        <v/>
      </c>
      <c r="AB18" s="468" t="str">
        <f>IF(ISNUMBER(D18),((V18-CI18)/CI18*100),"")</f>
        <v/>
      </c>
      <c r="AC18" s="469"/>
      <c r="AD18" s="469"/>
      <c r="AE18" s="466" t="str">
        <f>IF(ISNUMBER(D18),CO46,"")</f>
        <v/>
      </c>
      <c r="AF18" s="466"/>
      <c r="AG18" s="466"/>
      <c r="AH18" s="466"/>
      <c r="AI18" s="467"/>
      <c r="AJ18" s="143" t="str">
        <f t="shared" ref="AJ18:AJ24" si="12">IF(ISNUMBER(D18),"/","")</f>
        <v/>
      </c>
      <c r="AK18" s="468" t="str">
        <f>IF(ISNUMBER(D18),((AE18-CI19)/CI19*100),"")</f>
        <v/>
      </c>
      <c r="AL18" s="469"/>
      <c r="AM18" s="469"/>
      <c r="AN18" s="467" t="str">
        <f>IF(ISNUMBER(D18),CO47,"")</f>
        <v/>
      </c>
      <c r="AO18" s="474"/>
      <c r="AP18" s="474"/>
      <c r="AQ18" s="474"/>
      <c r="AR18" s="474"/>
      <c r="AS18" s="143" t="str">
        <f t="shared" ref="AS18:AS24" si="13">IF(ISNUMBER(D18),"/","")</f>
        <v/>
      </c>
      <c r="AT18" s="468" t="str">
        <f>IF(ISNUMBER(D18),((AN18-CI20)/CI20*100),"")</f>
        <v/>
      </c>
      <c r="AU18" s="469"/>
      <c r="AV18" s="488"/>
      <c r="AW18" s="467"/>
      <c r="AX18" s="474"/>
      <c r="AY18" s="474"/>
      <c r="AZ18" s="474"/>
      <c r="BA18" s="474"/>
      <c r="BB18" s="143"/>
      <c r="BC18" s="473"/>
      <c r="BD18" s="489"/>
      <c r="BE18" s="490"/>
      <c r="BF18" s="475" t="str">
        <f t="shared" ref="BF18:BF24" si="14">IF(ISNUMBER(D18),"正常","")</f>
        <v/>
      </c>
      <c r="BG18" s="476"/>
      <c r="BH18" s="476"/>
      <c r="BI18" s="477"/>
      <c r="BJ18" s="478" t="str">
        <f>IFERROR(IF(VLOOKUP(CL3,table_2[],MATCH("50 電流標置",table_2[#Headers],0),FALSE)=0,"",VLOOKUP(CL3,table_2[],MATCH("50 電流標置",table_2[#Headers],0),FALSE)),"")</f>
        <v xml:space="preserve"> </v>
      </c>
      <c r="BK18" s="447"/>
      <c r="BL18" s="447"/>
      <c r="BM18" s="447"/>
      <c r="BN18" s="447"/>
      <c r="BO18" s="479" t="str">
        <f>IF(ISNUMBER(BJ18),CO66,"")</f>
        <v/>
      </c>
      <c r="BP18" s="480"/>
      <c r="BQ18" s="480"/>
      <c r="BR18" s="480"/>
      <c r="BS18" s="481"/>
      <c r="BT18" s="482" t="str">
        <f t="shared" ref="BT18:BT24" si="15">IF(ISNUMBER(BJ18),BJ18*1.1,"")</f>
        <v/>
      </c>
      <c r="BU18" s="483"/>
      <c r="BV18" s="483"/>
      <c r="BW18" s="483"/>
      <c r="BX18" s="483"/>
      <c r="BY18" s="484" t="str">
        <f>IF(ISNUMBER(BJ18),CO70,"")</f>
        <v/>
      </c>
      <c r="BZ18" s="485"/>
      <c r="CA18" s="485"/>
      <c r="CB18" s="485"/>
      <c r="CC18" s="486"/>
      <c r="CD18" s="10"/>
      <c r="CE18" s="10"/>
      <c r="CF18" s="10"/>
      <c r="CG18" s="10"/>
      <c r="CH18" s="171">
        <v>2</v>
      </c>
      <c r="CI18" s="192" t="b">
        <f>IF(CJ18="IEC NI",J18*(0.14/(2^0.02-1)),
IF(CJ18="IEC VI",J18*(13.5/(2^1-1)),
IF(CJ18="IEC EI",J18*(80/(2^2-1)),
IF(CJ18="IEC LI",J18*(120/(2^1-1)),
IF(CJ18="ANSI NI",J18*(0.0086/(2^0.02-1)+0.0185),
IF(CJ18="ANSI EI",J18*(28.2/(2^2-1)+0.1217),
IF(CJ18="ANSI MI",J18*(0.0515/(2^0.02-1)+0.114),
IF(CJ18="ANSI VI",J18*(19.61/(2^2-1)+0.491)))))))))</f>
        <v>0</v>
      </c>
      <c r="CJ18" s="163" t="str">
        <f>IFERROR(IF(VLOOKUP(CL3,table_2[],MATCH("使用曲線",table_2[#Headers],0),FALSE)=0,"",VLOOKUP(CL3,table_2[],MATCH("使用曲線",table_2[#Headers],0),FALSE)),"")</f>
        <v xml:space="preserve"> </v>
      </c>
      <c r="CK18" s="134"/>
      <c r="CL18" s="417"/>
      <c r="CM18" s="491"/>
      <c r="CN18" s="161" t="s">
        <v>342</v>
      </c>
      <c r="CO18" s="148"/>
      <c r="CQ18" s="416"/>
      <c r="CU18" s="472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U18" s="10"/>
      <c r="EB18" s="173"/>
      <c r="EC18" s="173"/>
      <c r="ED18" s="174"/>
      <c r="EG18" s="175"/>
      <c r="EH18" s="176"/>
    </row>
    <row r="19" spans="1:142" ht="17.7" customHeight="1">
      <c r="A19" s="459" t="str">
        <f>IF(ISNUMBER(D19),"ST","")</f>
        <v/>
      </c>
      <c r="B19" s="460"/>
      <c r="C19" s="460"/>
      <c r="D19" s="461" t="str">
        <f>IFERROR(IF(VLOOKUP(CL3,table_2[],MATCH("51 電流標置",table_2[#Headers],0),FALSE)=0,"",VLOOKUP(CL3,table_2[],MATCH("51 電流標置",table_2[#Headers],0),FALSE)),"")</f>
        <v xml:space="preserve"> </v>
      </c>
      <c r="E19" s="462"/>
      <c r="F19" s="462"/>
      <c r="G19" s="462"/>
      <c r="H19" s="462"/>
      <c r="I19" s="505"/>
      <c r="J19" s="461" t="str">
        <f>IFERROR(IF(VLOOKUP(CL3,table_2[],MATCH("51 時間標置",table_2[#Headers],0),FALSE)=0,"",VLOOKUP(CL3,table_2[],MATCH("51 時間標置",table_2[#Headers],0),FALSE)),"")</f>
        <v xml:space="preserve"> </v>
      </c>
      <c r="K19" s="462"/>
      <c r="L19" s="462"/>
      <c r="M19" s="462"/>
      <c r="N19" s="462"/>
      <c r="O19" s="505"/>
      <c r="P19" s="464" t="str">
        <f t="shared" ca="1" si="10"/>
        <v/>
      </c>
      <c r="Q19" s="464"/>
      <c r="R19" s="464"/>
      <c r="S19" s="464"/>
      <c r="T19" s="464"/>
      <c r="U19" s="464"/>
      <c r="V19" s="465" t="str">
        <f>IF(ISNUMBER(D19),CO48,"")</f>
        <v/>
      </c>
      <c r="W19" s="466"/>
      <c r="X19" s="466"/>
      <c r="Y19" s="466"/>
      <c r="Z19" s="467"/>
      <c r="AA19" s="143" t="str">
        <f t="shared" si="11"/>
        <v/>
      </c>
      <c r="AB19" s="473" t="str">
        <f>IF(ISNUMBER(D19),((V19-CI18)/CI18*100),"")</f>
        <v/>
      </c>
      <c r="AC19" s="473"/>
      <c r="AD19" s="468"/>
      <c r="AE19" s="466" t="str">
        <f>IF(ISNUMBER(D19),CO49,"")</f>
        <v/>
      </c>
      <c r="AF19" s="466"/>
      <c r="AG19" s="466"/>
      <c r="AH19" s="466"/>
      <c r="AI19" s="467"/>
      <c r="AJ19" s="143" t="str">
        <f t="shared" si="12"/>
        <v/>
      </c>
      <c r="AK19" s="468" t="str">
        <f>IF(ISNUMBER(D19),((AE19-CI19)/CI19*100),"")</f>
        <v/>
      </c>
      <c r="AL19" s="469"/>
      <c r="AM19" s="469"/>
      <c r="AN19" s="467" t="str">
        <f>IF(ISNUMBER(D18),CO50,"")</f>
        <v/>
      </c>
      <c r="AO19" s="474"/>
      <c r="AP19" s="474"/>
      <c r="AQ19" s="474"/>
      <c r="AR19" s="474"/>
      <c r="AS19" s="143" t="str">
        <f t="shared" si="13"/>
        <v/>
      </c>
      <c r="AT19" s="468" t="str">
        <f>IF(ISNUMBER(D19),((AN19-CI20)/CI20*100),"")</f>
        <v/>
      </c>
      <c r="AU19" s="469"/>
      <c r="AV19" s="488"/>
      <c r="AW19" s="467"/>
      <c r="AX19" s="474"/>
      <c r="AY19" s="474"/>
      <c r="AZ19" s="474"/>
      <c r="BA19" s="474"/>
      <c r="BB19" s="143"/>
      <c r="BC19" s="473"/>
      <c r="BD19" s="489"/>
      <c r="BE19" s="490"/>
      <c r="BF19" s="475" t="str">
        <f t="shared" si="14"/>
        <v/>
      </c>
      <c r="BG19" s="476"/>
      <c r="BH19" s="476"/>
      <c r="BI19" s="477"/>
      <c r="BJ19" s="478" t="str">
        <f>IFERROR(IF(VLOOKUP(CL3,table_2[],MATCH("50 電流標置",table_2[#Headers],0),FALSE)=0,"",VLOOKUP(CL3,table_2[],MATCH("50 電流標置",table_2[#Headers],0),FALSE)),"")</f>
        <v xml:space="preserve"> </v>
      </c>
      <c r="BK19" s="447"/>
      <c r="BL19" s="447"/>
      <c r="BM19" s="447"/>
      <c r="BN19" s="447"/>
      <c r="BO19" s="479" t="str">
        <f t="shared" ref="BO19:BO21" si="16">IF(ISNUMBER(BJ19),CO67,"")</f>
        <v/>
      </c>
      <c r="BP19" s="480"/>
      <c r="BQ19" s="480"/>
      <c r="BR19" s="480"/>
      <c r="BS19" s="481"/>
      <c r="BT19" s="482" t="str">
        <f t="shared" si="15"/>
        <v/>
      </c>
      <c r="BU19" s="483"/>
      <c r="BV19" s="483"/>
      <c r="BW19" s="483"/>
      <c r="BX19" s="483"/>
      <c r="BY19" s="484" t="str">
        <f t="shared" ref="BY19:BY21" si="17">IF(ISNUMBER(BJ19),CO71,"")</f>
        <v/>
      </c>
      <c r="BZ19" s="485"/>
      <c r="CA19" s="485"/>
      <c r="CB19" s="485"/>
      <c r="CC19" s="486"/>
      <c r="CD19" s="10"/>
      <c r="CE19" s="10"/>
      <c r="CF19" s="10"/>
      <c r="CG19" s="10"/>
      <c r="CH19" s="171">
        <v>3</v>
      </c>
      <c r="CI19" s="192" t="b">
        <f>IF(CJ18="IEC NI",J18*(0.14/(3^0.02-1)),
IF(CJ18="IEC VI",J18*(13.5/(3^1-1)),
IF(CJ18="IEC EI",J18*(80/(3^2-1)),
IF(CJ18="IEC LI",J18*(120/(3^1-1)),
IF(CJ18="ANSI NI",J18*(0.0086/(3^0.02-1)+0.0185),
IF(CJ18="ANSI EI",J18*(28.2/(3^2-1)+0.1217),
IF(CJ18="ANSI MI",J18*(0.0515/(3^0.02-1)+0.114),
IF(CJ18="ANSI VI",J18*(19.61/(3^2-1)+0.491)))))))))</f>
        <v>0</v>
      </c>
      <c r="CJ19" s="163"/>
      <c r="CK19" s="134"/>
      <c r="CL19" s="417"/>
      <c r="CM19" s="417"/>
      <c r="CN19" s="161" t="s">
        <v>343</v>
      </c>
      <c r="CO19" s="148"/>
      <c r="CQ19" s="416"/>
      <c r="CU19" s="472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U19" s="10"/>
      <c r="EF19" s="173"/>
      <c r="EG19" s="173"/>
      <c r="EH19" s="174"/>
      <c r="EK19" s="175"/>
      <c r="EL19" s="176"/>
    </row>
    <row r="20" spans="1:142" ht="17.7" customHeight="1">
      <c r="A20" s="459" t="str">
        <f>IF(ISNUMBER(D20),"TR","")</f>
        <v/>
      </c>
      <c r="B20" s="460"/>
      <c r="C20" s="460"/>
      <c r="D20" s="461" t="str">
        <f>IFERROR(IF(VLOOKUP(CL3,table_2[],MATCH("51 電流標置",table_2[#Headers],0),FALSE)=0,"",VLOOKUP(CL3,table_2[],MATCH("51 電流標置",table_2[#Headers],0),FALSE)),"")</f>
        <v xml:space="preserve"> </v>
      </c>
      <c r="E20" s="462"/>
      <c r="F20" s="462"/>
      <c r="G20" s="462"/>
      <c r="H20" s="462"/>
      <c r="I20" s="505"/>
      <c r="J20" s="461" t="str">
        <f>IFERROR(IF(VLOOKUP(CL3,table_2[],MATCH("51 時間標置",table_2[#Headers],0),FALSE)=0,"",VLOOKUP(CL3,table_2[],MATCH("51 時間標置",table_2[#Headers],0),FALSE)),"")</f>
        <v xml:space="preserve"> </v>
      </c>
      <c r="K20" s="462"/>
      <c r="L20" s="462"/>
      <c r="M20" s="462"/>
      <c r="N20" s="462"/>
      <c r="O20" s="505"/>
      <c r="P20" s="464" t="str">
        <f t="shared" ca="1" si="10"/>
        <v/>
      </c>
      <c r="Q20" s="464"/>
      <c r="R20" s="464"/>
      <c r="S20" s="464"/>
      <c r="T20" s="464"/>
      <c r="U20" s="464"/>
      <c r="V20" s="465" t="str">
        <f>IF(ISNUMBER(D20),CO51,"")</f>
        <v/>
      </c>
      <c r="W20" s="466"/>
      <c r="X20" s="466"/>
      <c r="Y20" s="466"/>
      <c r="Z20" s="467"/>
      <c r="AA20" s="143" t="str">
        <f t="shared" si="11"/>
        <v/>
      </c>
      <c r="AB20" s="473" t="str">
        <f>IF(ISNUMBER(D20),((V20-CI18)/CI18*100),"")</f>
        <v/>
      </c>
      <c r="AC20" s="473"/>
      <c r="AD20" s="468"/>
      <c r="AE20" s="466" t="str">
        <f>IF(ISNUMBER(D20),CO52,"")</f>
        <v/>
      </c>
      <c r="AF20" s="466"/>
      <c r="AG20" s="466"/>
      <c r="AH20" s="466"/>
      <c r="AI20" s="467"/>
      <c r="AJ20" s="143" t="str">
        <f t="shared" si="12"/>
        <v/>
      </c>
      <c r="AK20" s="468" t="str">
        <f>IF(ISNUMBER(D20),((AE20-CI19)/CI19*100),"")</f>
        <v/>
      </c>
      <c r="AL20" s="469"/>
      <c r="AM20" s="469"/>
      <c r="AN20" s="467" t="str">
        <f>IF(ISNUMBER(D20),CO53,"")</f>
        <v/>
      </c>
      <c r="AO20" s="474"/>
      <c r="AP20" s="474"/>
      <c r="AQ20" s="474"/>
      <c r="AR20" s="474"/>
      <c r="AS20" s="143" t="str">
        <f t="shared" si="13"/>
        <v/>
      </c>
      <c r="AT20" s="468" t="str">
        <f>IF(ISNUMBER(D20),((AN20-CI20)/CI20*100),"")</f>
        <v/>
      </c>
      <c r="AU20" s="469"/>
      <c r="AV20" s="488"/>
      <c r="AW20" s="467"/>
      <c r="AX20" s="474"/>
      <c r="AY20" s="474"/>
      <c r="AZ20" s="474"/>
      <c r="BA20" s="474"/>
      <c r="BB20" s="143"/>
      <c r="BC20" s="473"/>
      <c r="BD20" s="489"/>
      <c r="BE20" s="490"/>
      <c r="BF20" s="475" t="str">
        <f t="shared" si="14"/>
        <v/>
      </c>
      <c r="BG20" s="476"/>
      <c r="BH20" s="476"/>
      <c r="BI20" s="477"/>
      <c r="BJ20" s="478" t="str">
        <f>IFERROR(IF(VLOOKUP(CL3,table_2[],MATCH("50 電流標置",table_2[#Headers],0),FALSE)=0,"",VLOOKUP(CL3,table_2[],MATCH("50 電流標置",table_2[#Headers],0),FALSE)),"")</f>
        <v xml:space="preserve"> </v>
      </c>
      <c r="BK20" s="447"/>
      <c r="BL20" s="447"/>
      <c r="BM20" s="447"/>
      <c r="BN20" s="447"/>
      <c r="BO20" s="479" t="str">
        <f t="shared" si="16"/>
        <v/>
      </c>
      <c r="BP20" s="480"/>
      <c r="BQ20" s="480"/>
      <c r="BR20" s="480"/>
      <c r="BS20" s="481"/>
      <c r="BT20" s="482" t="str">
        <f t="shared" si="15"/>
        <v/>
      </c>
      <c r="BU20" s="483"/>
      <c r="BV20" s="483"/>
      <c r="BW20" s="483"/>
      <c r="BX20" s="483"/>
      <c r="BY20" s="484" t="str">
        <f t="shared" si="17"/>
        <v/>
      </c>
      <c r="BZ20" s="485"/>
      <c r="CA20" s="485"/>
      <c r="CB20" s="485"/>
      <c r="CC20" s="486"/>
      <c r="CD20" s="10"/>
      <c r="CE20" s="10"/>
      <c r="CF20" s="10"/>
      <c r="CG20" s="10"/>
      <c r="CH20" s="171">
        <v>5</v>
      </c>
      <c r="CI20" s="192" t="b">
        <f>IF(CJ18="IEC NI",J18*(0.14/(5^0.02-1)),
IF(CJ18="IEC VI",J18*(13.5/(5^1-1)),
IF(CJ18="IEC EI",J18*(80/(5^2-1)),
IF(CJ18="IEC LI",J18*(120/(5^1-1)),
IF(CJ18="ANSI NI",J18*(0.0086/(5^0.02-1)+0.0185),
IF(CJ18="ANSI EI",J18*(28.2/(5^2-1)+0.1217),
IF(CJ18="ANSI MI",J18*(0.0515/(5^0.02-1)+0.114),
IF(CJ18="ANSI VI",J18*(19.61/(5^2-1)+0.491)))))))))</f>
        <v>0</v>
      </c>
      <c r="CJ20" s="163"/>
      <c r="CK20" s="134"/>
      <c r="CL20" s="417"/>
      <c r="CM20" s="417"/>
      <c r="CN20" s="161" t="s">
        <v>344</v>
      </c>
      <c r="CO20" s="148"/>
      <c r="CQ20" s="416"/>
      <c r="CU20" s="472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U20" s="10"/>
      <c r="EF20" s="173"/>
      <c r="EG20" s="173"/>
      <c r="EH20" s="174"/>
      <c r="EK20" s="175"/>
    </row>
    <row r="21" spans="1:142" ht="17.7" customHeight="1">
      <c r="A21" s="459" t="str">
        <f>IF(ISNUMBER(D21),"3Φ","")</f>
        <v/>
      </c>
      <c r="B21" s="460"/>
      <c r="C21" s="460"/>
      <c r="D21" s="461" t="str">
        <f>IFERROR(IF(VLOOKUP(CL3,table_2[],MATCH("51 電流標置",table_2[#Headers],0),FALSE)=0,"",VLOOKUP(CL3,table_2[],MATCH("51 電流標置",table_2[#Headers],0),FALSE)),"")</f>
        <v xml:space="preserve"> </v>
      </c>
      <c r="E21" s="462"/>
      <c r="F21" s="462"/>
      <c r="G21" s="462"/>
      <c r="H21" s="462"/>
      <c r="I21" s="463"/>
      <c r="J21" s="461" t="str">
        <f>IFERROR(IF(VLOOKUP(CL3,table_2[],MATCH("51 時間標置",table_2[#Headers],0),FALSE)=0,"",VLOOKUP(CL3,table_2[],MATCH("51 時間標置",table_2[#Headers],0),FALSE)),"")</f>
        <v xml:space="preserve"> </v>
      </c>
      <c r="K21" s="462"/>
      <c r="L21" s="462"/>
      <c r="M21" s="462"/>
      <c r="N21" s="462"/>
      <c r="O21" s="463"/>
      <c r="P21" s="464" t="str">
        <f ca="1">IF(ISNUMBER(D20),D20+RAND()/40*1.1,"")</f>
        <v/>
      </c>
      <c r="Q21" s="464"/>
      <c r="R21" s="464"/>
      <c r="S21" s="464"/>
      <c r="T21" s="464"/>
      <c r="U21" s="464"/>
      <c r="V21" s="465" t="str">
        <f>IF(ISNUMBER(D21),CO54,"")</f>
        <v/>
      </c>
      <c r="W21" s="466"/>
      <c r="X21" s="466"/>
      <c r="Y21" s="466"/>
      <c r="Z21" s="467"/>
      <c r="AA21" s="143" t="str">
        <f t="shared" si="11"/>
        <v/>
      </c>
      <c r="AB21" s="473" t="str">
        <f>IF(ISNUMBER(D21),((V21-CI18)/CI18*100),"")</f>
        <v/>
      </c>
      <c r="AC21" s="473"/>
      <c r="AD21" s="468"/>
      <c r="AE21" s="466" t="str">
        <f>IF(ISNUMBER(D21),CO55,"")</f>
        <v/>
      </c>
      <c r="AF21" s="466"/>
      <c r="AG21" s="466"/>
      <c r="AH21" s="466"/>
      <c r="AI21" s="467"/>
      <c r="AJ21" s="143" t="str">
        <f t="shared" si="12"/>
        <v/>
      </c>
      <c r="AK21" s="468" t="str">
        <f>IF(ISNUMBER(D21),((AE21-CI19)/CI19*100),"")</f>
        <v/>
      </c>
      <c r="AL21" s="469"/>
      <c r="AM21" s="469"/>
      <c r="AN21" s="467" t="str">
        <f>IF(ISNUMBER(D21),CO56,"")</f>
        <v/>
      </c>
      <c r="AO21" s="474"/>
      <c r="AP21" s="474"/>
      <c r="AQ21" s="474"/>
      <c r="AR21" s="474"/>
      <c r="AS21" s="143" t="str">
        <f t="shared" si="13"/>
        <v/>
      </c>
      <c r="AT21" s="468" t="str">
        <f>IF(ISNUMBER(D21),((AN21-CI20)/CI20*100),"")</f>
        <v/>
      </c>
      <c r="AU21" s="469"/>
      <c r="AV21" s="488"/>
      <c r="AW21" s="467"/>
      <c r="AX21" s="474"/>
      <c r="AY21" s="474"/>
      <c r="AZ21" s="474"/>
      <c r="BA21" s="474"/>
      <c r="BB21" s="143"/>
      <c r="BC21" s="473"/>
      <c r="BD21" s="489"/>
      <c r="BE21" s="490"/>
      <c r="BF21" s="475" t="str">
        <f t="shared" si="14"/>
        <v/>
      </c>
      <c r="BG21" s="476"/>
      <c r="BH21" s="476"/>
      <c r="BI21" s="477"/>
      <c r="BJ21" s="478" t="str">
        <f>IFERROR(IF(VLOOKUP(CL3,table_2[],MATCH("50 電流標置",table_2[#Headers],0),FALSE)=0,"",VLOOKUP(CL3,table_2[],MATCH("50 電流標置",table_2[#Headers],0),FALSE)),"")</f>
        <v xml:space="preserve"> </v>
      </c>
      <c r="BK21" s="447"/>
      <c r="BL21" s="447"/>
      <c r="BM21" s="447"/>
      <c r="BN21" s="447"/>
      <c r="BO21" s="479" t="str">
        <f t="shared" si="16"/>
        <v/>
      </c>
      <c r="BP21" s="480"/>
      <c r="BQ21" s="480"/>
      <c r="BR21" s="480"/>
      <c r="BS21" s="481"/>
      <c r="BT21" s="482" t="str">
        <f t="shared" si="15"/>
        <v/>
      </c>
      <c r="BU21" s="483"/>
      <c r="BV21" s="483"/>
      <c r="BW21" s="483"/>
      <c r="BX21" s="483"/>
      <c r="BY21" s="484" t="str">
        <f t="shared" si="17"/>
        <v/>
      </c>
      <c r="BZ21" s="485"/>
      <c r="CA21" s="485"/>
      <c r="CB21" s="485"/>
      <c r="CC21" s="486"/>
      <c r="CD21" s="10"/>
      <c r="CE21" s="10"/>
      <c r="CF21" s="10"/>
      <c r="CG21" s="10"/>
      <c r="CH21" s="172">
        <v>2</v>
      </c>
      <c r="CI21" s="192" t="b">
        <f>IF(CJ21="IEC NI",J22*(0.14/(2^0.02-1)),
IF(CJ21="IEC VI",J22*(13.5/(2^1-1)),
IF(CJ21="IEC EI",J22*(80/(2^2-1)),
IF(CJ21="IEC LI",J22*(120/(2^1-1)),
IF(CJ21="ANSI NI",J22*(0.0086/(2^0.02-1)+0.0185),
IF(CJ21="ANSI EI",J22*(28.2/(2^2-1)+0.1217),
IF(CJ21="ANSI MI",J22*(0.0515/(2^0.02-1)+0.114),
IF(CJ21="ANSI VI",J22*(19.61/(2^2-1)+0.491)))))))))</f>
        <v>0</v>
      </c>
      <c r="CJ21" s="163" t="str">
        <f>IFERROR(IF(VLOOKUP(CL3,table_2[],MATCH("備註",table_2[#Headers],0),FALSE)&lt;&gt;"",VLOOKUP(CL3,table_2[],MATCH("備註",table_2[#Headers],0),FALSE),VLOOKUP(CL3,table_2[],MATCH("使用曲線",table_2[#Headers],0),FALSE)),"")</f>
        <v xml:space="preserve"> </v>
      </c>
      <c r="CK21" s="134"/>
      <c r="CL21" s="491"/>
      <c r="CM21" s="491"/>
      <c r="CN21" s="161" t="s">
        <v>345</v>
      </c>
      <c r="CO21" s="148"/>
      <c r="CP21" s="7"/>
      <c r="CQ21" s="416"/>
      <c r="CU21" s="472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Q21" s="10"/>
      <c r="EB21" s="173"/>
      <c r="EC21" s="173"/>
      <c r="ED21" s="174"/>
      <c r="EG21" s="175"/>
    </row>
    <row r="22" spans="1:142" ht="17.7" customHeight="1">
      <c r="A22" s="459" t="str">
        <f>IF(ISNUMBER(D22),"RN","")</f>
        <v/>
      </c>
      <c r="B22" s="460"/>
      <c r="C22" s="460"/>
      <c r="D22" s="461" t="str">
        <f>IFERROR(IF(VLOOKUP(CL3,table_2[],MATCH("51N 電流標置",table_2[#Headers],0),FALSE)=0,"",VLOOKUP(CL3,table_2[],MATCH("51N 電流標置",table_2[#Headers],0),FALSE)),"")</f>
        <v xml:space="preserve"> </v>
      </c>
      <c r="E22" s="462"/>
      <c r="F22" s="462"/>
      <c r="G22" s="462"/>
      <c r="H22" s="462"/>
      <c r="I22" s="505"/>
      <c r="J22" s="461" t="str">
        <f>IFERROR(IF(VLOOKUP(CL3,table_2[],MATCH("51N 時間標置",table_2[#Headers],0),FALSE)=0,"",VLOOKUP(CL3,table_2[],MATCH("51N 時間標置",table_2[#Headers],0),FALSE)),"")</f>
        <v xml:space="preserve"> </v>
      </c>
      <c r="K22" s="462"/>
      <c r="L22" s="462"/>
      <c r="M22" s="462"/>
      <c r="N22" s="462"/>
      <c r="O22" s="505"/>
      <c r="P22" s="464" t="str">
        <f t="shared" ca="1" si="10"/>
        <v/>
      </c>
      <c r="Q22" s="464"/>
      <c r="R22" s="464"/>
      <c r="S22" s="464"/>
      <c r="T22" s="464"/>
      <c r="U22" s="464"/>
      <c r="V22" s="465" t="str">
        <f>IF(ISNUMBER(D22),CO57,"")</f>
        <v/>
      </c>
      <c r="W22" s="466"/>
      <c r="X22" s="466"/>
      <c r="Y22" s="466"/>
      <c r="Z22" s="467"/>
      <c r="AA22" s="143" t="str">
        <f t="shared" si="11"/>
        <v/>
      </c>
      <c r="AB22" s="468" t="str">
        <f>IF(ISNUMBER(D22),((V22-CI21)/CI21*100),"")</f>
        <v/>
      </c>
      <c r="AC22" s="469"/>
      <c r="AD22" s="469"/>
      <c r="AE22" s="466" t="str">
        <f>IF(ISNUMBER(D22),CO58,"")</f>
        <v/>
      </c>
      <c r="AF22" s="466"/>
      <c r="AG22" s="466"/>
      <c r="AH22" s="466"/>
      <c r="AI22" s="467"/>
      <c r="AJ22" s="143" t="str">
        <f t="shared" si="12"/>
        <v/>
      </c>
      <c r="AK22" s="468" t="str">
        <f>IF(ISNUMBER(D22),((AE22-CI22)/CI22*100),"")</f>
        <v/>
      </c>
      <c r="AL22" s="469"/>
      <c r="AM22" s="469"/>
      <c r="AN22" s="467" t="str">
        <f>IF(ISNUMBER(D22),CO59,"")</f>
        <v/>
      </c>
      <c r="AO22" s="474"/>
      <c r="AP22" s="474"/>
      <c r="AQ22" s="474"/>
      <c r="AR22" s="474"/>
      <c r="AS22" s="143" t="str">
        <f t="shared" si="13"/>
        <v/>
      </c>
      <c r="AT22" s="468" t="str">
        <f>IF(ISNUMBER(D22),((AN22-CI23)/CI23*100),"")</f>
        <v/>
      </c>
      <c r="AU22" s="469"/>
      <c r="AV22" s="488"/>
      <c r="AW22" s="467"/>
      <c r="AX22" s="474"/>
      <c r="AY22" s="474"/>
      <c r="AZ22" s="474"/>
      <c r="BA22" s="474"/>
      <c r="BB22" s="143"/>
      <c r="BC22" s="473"/>
      <c r="BD22" s="489"/>
      <c r="BE22" s="490"/>
      <c r="BF22" s="475" t="str">
        <f t="shared" si="14"/>
        <v/>
      </c>
      <c r="BG22" s="476"/>
      <c r="BH22" s="476"/>
      <c r="BI22" s="477"/>
      <c r="BJ22" s="478" t="str">
        <f>IFERROR(IF(VLOOKUP(CL3,table_2[],MATCH("50N 電流標置",table_2[#Headers],0),FALSE)=0,"",VLOOKUP(CL3,table_2[],MATCH("50N 電流標置",table_2[#Headers],0),FALSE)),"")</f>
        <v xml:space="preserve"> </v>
      </c>
      <c r="BK22" s="447"/>
      <c r="BL22" s="447"/>
      <c r="BM22" s="447"/>
      <c r="BN22" s="447"/>
      <c r="BO22" s="479" t="str">
        <f>IF(ISNUMBER(BJ22),CO74,"")</f>
        <v/>
      </c>
      <c r="BP22" s="480"/>
      <c r="BQ22" s="480"/>
      <c r="BR22" s="480"/>
      <c r="BS22" s="481"/>
      <c r="BT22" s="482" t="str">
        <f t="shared" si="15"/>
        <v/>
      </c>
      <c r="BU22" s="483"/>
      <c r="BV22" s="483"/>
      <c r="BW22" s="483"/>
      <c r="BX22" s="483"/>
      <c r="BY22" s="484" t="str">
        <f>IF(ISNUMBER(BJ22),CO77,"")</f>
        <v/>
      </c>
      <c r="BZ22" s="485"/>
      <c r="CA22" s="485"/>
      <c r="CB22" s="485"/>
      <c r="CC22" s="486"/>
      <c r="CD22" s="10"/>
      <c r="CE22" s="10"/>
      <c r="CF22" s="10"/>
      <c r="CG22" s="10"/>
      <c r="CH22" s="171">
        <v>3</v>
      </c>
      <c r="CI22" s="192" t="b">
        <f>IF(CJ21="IEC NI",J22*(0.14/(3^0.02-1)),
IF(CJ21="IEC VI",J22*(13.5/(3^1-1)),
IF(CJ21="IEC EI",J22*(80/(3^2-1)),
IF(CJ21="IEC LI",J22*(120/(3^1-1)),
IF(CJ21="ANSI NI",J22*(0.0086/(3^0.02-1)+0.0185),
IF(CJ21="ANSI EI",J22*(28.2/(3^2-1)+0.1217),
IF(CJ21="ANSI MI",J22*(0.0515/(3^0.02-1)+0.114),
IF(CJ21="ANSI VI",J22*(19.61/(3^2-1)+0.491)))))))))</f>
        <v>0</v>
      </c>
      <c r="CJ22" s="163"/>
      <c r="CK22" s="134"/>
      <c r="CL22" s="417"/>
      <c r="CM22" s="417"/>
      <c r="CN22" s="161" t="s">
        <v>346</v>
      </c>
      <c r="CO22" s="148"/>
      <c r="CP22" s="7"/>
      <c r="CQ22" s="416"/>
      <c r="CU22" s="472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Q22" s="7"/>
      <c r="DX22" s="131"/>
      <c r="DY22" s="131"/>
      <c r="EB22" s="173"/>
      <c r="EC22" s="173"/>
      <c r="ED22" s="174"/>
      <c r="EG22" s="175"/>
      <c r="EH22" s="8"/>
    </row>
    <row r="23" spans="1:142" ht="17.7" customHeight="1">
      <c r="A23" s="459" t="str">
        <f>IF(ISNUMBER(D23),"SN","")</f>
        <v/>
      </c>
      <c r="B23" s="460"/>
      <c r="C23" s="460"/>
      <c r="D23" s="461" t="str">
        <f>IFERROR(IF(VLOOKUP(CL3,table_2[],MATCH("51N 電流標置",table_2[#Headers],0),FALSE)=0,"",VLOOKUP(CL3,table_2[],MATCH("51N 電流標置",table_2[#Headers],0),FALSE)),"")</f>
        <v xml:space="preserve"> </v>
      </c>
      <c r="E23" s="462"/>
      <c r="F23" s="462"/>
      <c r="G23" s="462"/>
      <c r="H23" s="462"/>
      <c r="I23" s="505"/>
      <c r="J23" s="461" t="str">
        <f>IFERROR(IF(VLOOKUP(CL3,table_2[],MATCH("51N 時間標置",table_2[#Headers],0),FALSE)=0,"",VLOOKUP(CL3,table_2[],MATCH("51N 時間標置",table_2[#Headers],0),FALSE)),"")</f>
        <v xml:space="preserve"> </v>
      </c>
      <c r="K23" s="462"/>
      <c r="L23" s="462"/>
      <c r="M23" s="462"/>
      <c r="N23" s="462"/>
      <c r="O23" s="505"/>
      <c r="P23" s="464" t="str">
        <f t="shared" ca="1" si="10"/>
        <v/>
      </c>
      <c r="Q23" s="464"/>
      <c r="R23" s="464"/>
      <c r="S23" s="464"/>
      <c r="T23" s="464"/>
      <c r="U23" s="464"/>
      <c r="V23" s="465" t="str">
        <f>IF(ISNUMBER(D23),CO60,"")</f>
        <v/>
      </c>
      <c r="W23" s="466"/>
      <c r="X23" s="466"/>
      <c r="Y23" s="466"/>
      <c r="Z23" s="467"/>
      <c r="AA23" s="143" t="str">
        <f t="shared" si="11"/>
        <v/>
      </c>
      <c r="AB23" s="473" t="str">
        <f>IF(ISNUMBER(D23),((V23-CI21)/CI21*100),"")</f>
        <v/>
      </c>
      <c r="AC23" s="473"/>
      <c r="AD23" s="468"/>
      <c r="AE23" s="466" t="str">
        <f>IF(ISNUMBER(D23),CO61,"")</f>
        <v/>
      </c>
      <c r="AF23" s="466"/>
      <c r="AG23" s="466"/>
      <c r="AH23" s="466"/>
      <c r="AI23" s="467"/>
      <c r="AJ23" s="143" t="str">
        <f t="shared" si="12"/>
        <v/>
      </c>
      <c r="AK23" s="468" t="str">
        <f>IF(ISNUMBER(D23),((AE23-CI22)/CI22*100),"")</f>
        <v/>
      </c>
      <c r="AL23" s="469"/>
      <c r="AM23" s="469"/>
      <c r="AN23" s="467" t="str">
        <f>IF(ISNUMBER(D23),CO62,"")</f>
        <v/>
      </c>
      <c r="AO23" s="474"/>
      <c r="AP23" s="474"/>
      <c r="AQ23" s="474"/>
      <c r="AR23" s="474"/>
      <c r="AS23" s="143" t="str">
        <f t="shared" si="13"/>
        <v/>
      </c>
      <c r="AT23" s="468" t="str">
        <f>IF(ISNUMBER(D23),((AN23-CI23)/CI23*100),"")</f>
        <v/>
      </c>
      <c r="AU23" s="469"/>
      <c r="AV23" s="488"/>
      <c r="AW23" s="467"/>
      <c r="AX23" s="474"/>
      <c r="AY23" s="474"/>
      <c r="AZ23" s="474"/>
      <c r="BA23" s="474"/>
      <c r="BB23" s="143"/>
      <c r="BC23" s="473"/>
      <c r="BD23" s="489"/>
      <c r="BE23" s="490"/>
      <c r="BF23" s="475" t="str">
        <f t="shared" si="14"/>
        <v/>
      </c>
      <c r="BG23" s="476"/>
      <c r="BH23" s="476"/>
      <c r="BI23" s="477"/>
      <c r="BJ23" s="478" t="str">
        <f>IFERROR(IF(VLOOKUP(CL3,table_2[],MATCH("50N 電流標置",table_2[#Headers],0),FALSE)=0,"",VLOOKUP(CL3,table_2[],MATCH("50N 電流標置",table_2[#Headers],0),FALSE)),"")</f>
        <v xml:space="preserve"> </v>
      </c>
      <c r="BK23" s="447"/>
      <c r="BL23" s="447"/>
      <c r="BM23" s="447"/>
      <c r="BN23" s="447"/>
      <c r="BO23" s="479" t="str">
        <f t="shared" ref="BO23:BO24" si="18">IF(ISNUMBER(BJ23),CO75,"")</f>
        <v/>
      </c>
      <c r="BP23" s="480"/>
      <c r="BQ23" s="480"/>
      <c r="BR23" s="480"/>
      <c r="BS23" s="481"/>
      <c r="BT23" s="482" t="str">
        <f t="shared" si="15"/>
        <v/>
      </c>
      <c r="BU23" s="483"/>
      <c r="BV23" s="483"/>
      <c r="BW23" s="483"/>
      <c r="BX23" s="483"/>
      <c r="BY23" s="484" t="str">
        <f t="shared" ref="BY23:BY24" si="19">IF(ISNUMBER(BJ23),CO78,"")</f>
        <v/>
      </c>
      <c r="BZ23" s="485"/>
      <c r="CA23" s="485"/>
      <c r="CB23" s="485"/>
      <c r="CC23" s="486"/>
      <c r="CD23" s="7"/>
      <c r="CE23" s="7"/>
      <c r="CF23" s="7"/>
      <c r="CG23" s="7"/>
      <c r="CH23" s="170">
        <v>5</v>
      </c>
      <c r="CI23" s="192" t="b">
        <f>IF(CJ21="IEC NI",J22*(0.14/(5^0.02-1)),
IF(CJ21="IEC VI",J22*(13.5/(5^1-1)),
IF(CJ21="IEC EI",J22*(80/(5^2-1)),
IF(CJ21="IEC LI",J22*(120/(5^1-1)),
IF(CJ21="ANSI NI",J22*(0.0086/(5^0.02-1)+0.0185),
IF(CJ21="ANSI EI",J22*(28.2/(5^2-1)+0.1217),
IF(CJ21="ANSI MI",J22*(0.0515/(5^0.02-1)+0.114),
IF(CJ21="ANSI VI",J22*(19.61/(5^2-1)+0.491)))))))))</f>
        <v>0</v>
      </c>
      <c r="CJ23" s="163"/>
      <c r="CK23" s="134"/>
      <c r="CL23" s="417"/>
      <c r="CM23" s="417"/>
      <c r="CN23" s="161" t="s">
        <v>347</v>
      </c>
      <c r="CO23" s="148"/>
      <c r="CP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Q23" s="10"/>
      <c r="DX23" s="132"/>
      <c r="DY23" s="132"/>
      <c r="EH23" s="177"/>
    </row>
    <row r="24" spans="1:142" ht="17.7" customHeight="1">
      <c r="A24" s="459" t="str">
        <f>IF(ISNUMBER(D24),"TN","")</f>
        <v/>
      </c>
      <c r="B24" s="460"/>
      <c r="C24" s="460"/>
      <c r="D24" s="511" t="str">
        <f>IFERROR(IF(VLOOKUP(CL3,table_2[],MATCH("51N 電流標置",table_2[#Headers],0),FALSE)=0,"",VLOOKUP(CL3,table_2[],MATCH("51N 電流標置",table_2[#Headers],0),FALSE)),"")</f>
        <v xml:space="preserve"> </v>
      </c>
      <c r="E24" s="512"/>
      <c r="F24" s="512"/>
      <c r="G24" s="512"/>
      <c r="H24" s="512"/>
      <c r="I24" s="513"/>
      <c r="J24" s="511" t="str">
        <f>IFERROR(IF(VLOOKUP(CL3,table_2[],MATCH("51N 時間標置",table_2[#Headers],0),FALSE)=0,"",VLOOKUP(CL3,table_2[],MATCH("51N 時間標置",table_2[#Headers],0),FALSE)),"")</f>
        <v xml:space="preserve"> </v>
      </c>
      <c r="K24" s="512"/>
      <c r="L24" s="512"/>
      <c r="M24" s="512"/>
      <c r="N24" s="512"/>
      <c r="O24" s="513"/>
      <c r="P24" s="464" t="str">
        <f t="shared" ca="1" si="10"/>
        <v/>
      </c>
      <c r="Q24" s="464"/>
      <c r="R24" s="464"/>
      <c r="S24" s="464"/>
      <c r="T24" s="464"/>
      <c r="U24" s="464"/>
      <c r="V24" s="465" t="str">
        <f>IF(ISNUMBER(D24),CO63,"")</f>
        <v/>
      </c>
      <c r="W24" s="466"/>
      <c r="X24" s="466"/>
      <c r="Y24" s="466"/>
      <c r="Z24" s="467"/>
      <c r="AA24" s="143" t="str">
        <f t="shared" si="11"/>
        <v/>
      </c>
      <c r="AB24" s="473" t="str">
        <f>IF(ISNUMBER(D24),((V24-CI21)/CI21*100),"")</f>
        <v/>
      </c>
      <c r="AC24" s="473"/>
      <c r="AD24" s="468"/>
      <c r="AE24" s="466" t="str">
        <f>IF(ISNUMBER(D24),CO64,"")</f>
        <v/>
      </c>
      <c r="AF24" s="466"/>
      <c r="AG24" s="466"/>
      <c r="AH24" s="466"/>
      <c r="AI24" s="467"/>
      <c r="AJ24" s="143" t="str">
        <f t="shared" si="12"/>
        <v/>
      </c>
      <c r="AK24" s="468" t="str">
        <f>IF(ISNUMBER(D24),((AE24-CI22)/CI22*100),"")</f>
        <v/>
      </c>
      <c r="AL24" s="469"/>
      <c r="AM24" s="469"/>
      <c r="AN24" s="495" t="str">
        <f>IF(ISNUMBER(D24),CO1065,"")</f>
        <v/>
      </c>
      <c r="AO24" s="496"/>
      <c r="AP24" s="496"/>
      <c r="AQ24" s="496"/>
      <c r="AR24" s="496"/>
      <c r="AS24" s="143" t="str">
        <f t="shared" si="13"/>
        <v/>
      </c>
      <c r="AT24" s="468" t="str">
        <f>IF(ISNUMBER(D24),((AN24-CI23)/CI23*100),"")</f>
        <v/>
      </c>
      <c r="AU24" s="469"/>
      <c r="AV24" s="488"/>
      <c r="AW24" s="495"/>
      <c r="AX24" s="496"/>
      <c r="AY24" s="496"/>
      <c r="AZ24" s="496"/>
      <c r="BA24" s="496"/>
      <c r="BB24" s="145"/>
      <c r="BC24" s="497"/>
      <c r="BD24" s="498"/>
      <c r="BE24" s="499"/>
      <c r="BF24" s="500" t="str">
        <f t="shared" si="14"/>
        <v/>
      </c>
      <c r="BG24" s="501"/>
      <c r="BH24" s="501"/>
      <c r="BI24" s="502"/>
      <c r="BJ24" s="503" t="str">
        <f>IFERROR(IF(VLOOKUP(CL3,table_2[],MATCH("50N 電流標置",table_2[#Headers],0),FALSE)=0,"",VLOOKUP(CL3,table_2[],MATCH("50N 電流標置",table_2[#Headers],0),FALSE)),"")</f>
        <v xml:space="preserve"> </v>
      </c>
      <c r="BK24" s="504"/>
      <c r="BL24" s="504"/>
      <c r="BM24" s="504"/>
      <c r="BN24" s="504"/>
      <c r="BO24" s="479" t="str">
        <f t="shared" si="18"/>
        <v/>
      </c>
      <c r="BP24" s="480"/>
      <c r="BQ24" s="480"/>
      <c r="BR24" s="480"/>
      <c r="BS24" s="481"/>
      <c r="BT24" s="492" t="str">
        <f t="shared" si="15"/>
        <v/>
      </c>
      <c r="BU24" s="493"/>
      <c r="BV24" s="493"/>
      <c r="BW24" s="493"/>
      <c r="BX24" s="493"/>
      <c r="BY24" s="484" t="str">
        <f t="shared" si="19"/>
        <v/>
      </c>
      <c r="BZ24" s="485"/>
      <c r="CA24" s="485"/>
      <c r="CB24" s="485"/>
      <c r="CC24" s="486"/>
      <c r="CD24" s="10"/>
      <c r="CE24" s="10"/>
      <c r="CF24" s="10"/>
      <c r="CG24" s="10"/>
      <c r="CH24" s="166"/>
      <c r="CI24" s="166"/>
      <c r="CJ24" s="166"/>
      <c r="CK24" s="134"/>
      <c r="CL24" s="417"/>
      <c r="CM24" s="491"/>
      <c r="CN24" s="161" t="s">
        <v>348</v>
      </c>
      <c r="CO24" s="148"/>
      <c r="CP24" s="7"/>
      <c r="CU24" s="7"/>
      <c r="CV24" s="7"/>
      <c r="CW24" s="7"/>
      <c r="CX24" s="151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Q24" s="10"/>
      <c r="DR24" s="176"/>
      <c r="EB24" s="176"/>
      <c r="EC24" s="176"/>
      <c r="ED24" s="176"/>
      <c r="EE24" s="176"/>
      <c r="EF24" s="176"/>
      <c r="EG24" s="176"/>
    </row>
    <row r="25" spans="1:142" ht="17.7" customHeight="1">
      <c r="A25" s="506" t="s">
        <v>45</v>
      </c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  <c r="AL25" s="506"/>
      <c r="AM25" s="506"/>
      <c r="AN25" s="506"/>
      <c r="AO25" s="506"/>
      <c r="AP25" s="506"/>
      <c r="AQ25" s="506"/>
      <c r="AR25" s="506"/>
      <c r="AS25" s="506"/>
      <c r="AT25" s="506"/>
      <c r="AU25" s="506"/>
      <c r="AV25" s="506"/>
      <c r="AW25" s="506"/>
      <c r="AX25" s="506"/>
      <c r="AY25" s="506"/>
      <c r="AZ25" s="506"/>
      <c r="BA25" s="506"/>
      <c r="BB25" s="506"/>
      <c r="BC25" s="506"/>
      <c r="BD25" s="506"/>
      <c r="BE25" s="506"/>
      <c r="BF25" s="506"/>
      <c r="BG25" s="506"/>
      <c r="BH25" s="506"/>
      <c r="BI25" s="506"/>
      <c r="BJ25" s="506"/>
      <c r="BK25" s="506"/>
      <c r="BL25" s="506"/>
      <c r="BM25" s="506"/>
      <c r="BN25" s="506"/>
      <c r="BO25" s="506"/>
      <c r="BP25" s="506"/>
      <c r="BQ25" s="506"/>
      <c r="BR25" s="506"/>
      <c r="BS25" s="506"/>
      <c r="BT25" s="506"/>
      <c r="BU25" s="506"/>
      <c r="BV25" s="506"/>
      <c r="BW25" s="506"/>
      <c r="BX25" s="506"/>
      <c r="BY25" s="506"/>
      <c r="BZ25" s="506"/>
      <c r="CA25" s="506"/>
      <c r="CB25" s="506"/>
      <c r="CC25" s="506"/>
      <c r="CD25" s="10"/>
      <c r="CE25" s="10"/>
      <c r="CF25" s="10"/>
      <c r="CG25" s="10"/>
      <c r="CH25" s="147" t="s">
        <v>302</v>
      </c>
      <c r="CI25" s="147" t="s">
        <v>43</v>
      </c>
      <c r="CJ25" s="166"/>
      <c r="CK25" s="134"/>
      <c r="CL25" s="417"/>
      <c r="CM25" s="417"/>
      <c r="CN25" s="161" t="s">
        <v>349</v>
      </c>
      <c r="CO25" s="148"/>
      <c r="CP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Q25" s="10"/>
      <c r="DR25" s="176"/>
      <c r="EB25" s="176"/>
      <c r="EC25" s="176"/>
      <c r="ED25" s="176"/>
      <c r="EE25" s="176"/>
      <c r="EF25" s="176"/>
      <c r="EG25" s="176"/>
    </row>
    <row r="26" spans="1:142" ht="17.7" customHeight="1">
      <c r="A26" s="428" t="s">
        <v>29</v>
      </c>
      <c r="B26" s="428"/>
      <c r="C26" s="428"/>
      <c r="D26" s="508" t="s">
        <v>46</v>
      </c>
      <c r="E26" s="509"/>
      <c r="F26" s="509"/>
      <c r="G26" s="509"/>
      <c r="H26" s="509"/>
      <c r="I26" s="509"/>
      <c r="J26" s="509"/>
      <c r="K26" s="510"/>
      <c r="L26" s="508" t="s">
        <v>31</v>
      </c>
      <c r="M26" s="509"/>
      <c r="N26" s="509"/>
      <c r="O26" s="509"/>
      <c r="P26" s="509"/>
      <c r="Q26" s="509"/>
      <c r="R26" s="509"/>
      <c r="S26" s="510"/>
      <c r="T26" s="508" t="s">
        <v>301</v>
      </c>
      <c r="U26" s="509"/>
      <c r="V26" s="509"/>
      <c r="W26" s="509"/>
      <c r="X26" s="509"/>
      <c r="Y26" s="509"/>
      <c r="Z26" s="509"/>
      <c r="AA26" s="510"/>
      <c r="AB26" s="514" t="s">
        <v>47</v>
      </c>
      <c r="AC26" s="515"/>
      <c r="AD26" s="515"/>
      <c r="AE26" s="515"/>
      <c r="AF26" s="515"/>
      <c r="AG26" s="515"/>
      <c r="AH26" s="515"/>
      <c r="AI26" s="515"/>
      <c r="AJ26" s="515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5"/>
      <c r="AX26" s="515"/>
      <c r="AY26" s="515"/>
      <c r="AZ26" s="515"/>
      <c r="BA26" s="515"/>
      <c r="BB26" s="515"/>
      <c r="BC26" s="515"/>
      <c r="BD26" s="515"/>
      <c r="BE26" s="515"/>
      <c r="BF26" s="515"/>
      <c r="BG26" s="515"/>
      <c r="BH26" s="515"/>
      <c r="BI26" s="515"/>
      <c r="BJ26" s="434"/>
      <c r="BK26" s="432"/>
      <c r="BL26" s="433" t="s">
        <v>34</v>
      </c>
      <c r="BM26" s="516"/>
      <c r="BN26" s="516"/>
      <c r="BO26" s="516"/>
      <c r="BP26" s="516"/>
      <c r="BQ26" s="517"/>
      <c r="BR26" s="518" t="s">
        <v>48</v>
      </c>
      <c r="BS26" s="519"/>
      <c r="BT26" s="519"/>
      <c r="BU26" s="519"/>
      <c r="BV26" s="519"/>
      <c r="BW26" s="519"/>
      <c r="BX26" s="519"/>
      <c r="BY26" s="519"/>
      <c r="BZ26" s="519"/>
      <c r="CA26" s="519"/>
      <c r="CB26" s="519"/>
      <c r="CC26" s="520"/>
      <c r="CD26" s="10"/>
      <c r="CE26" s="10"/>
      <c r="CF26" s="10"/>
      <c r="CG26" s="10"/>
      <c r="CH26" s="164">
        <v>1.1000000000000001</v>
      </c>
      <c r="CI26" s="162" t="str">
        <f>L28</f>
        <v/>
      </c>
      <c r="CJ26" s="166"/>
      <c r="CK26" s="134"/>
      <c r="CL26" s="417"/>
      <c r="CM26" s="417"/>
      <c r="CN26" s="161" t="s">
        <v>350</v>
      </c>
      <c r="CO26" s="148"/>
      <c r="CP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Q26" s="10"/>
      <c r="DR26" s="176"/>
      <c r="EB26" s="176"/>
      <c r="EC26" s="176"/>
      <c r="ED26" s="176"/>
      <c r="EE26" s="176"/>
      <c r="EF26" s="176"/>
      <c r="EG26" s="176"/>
    </row>
    <row r="27" spans="1:142" ht="17.7" customHeight="1">
      <c r="A27" s="507"/>
      <c r="B27" s="507"/>
      <c r="C27" s="507"/>
      <c r="D27" s="524" t="s">
        <v>49</v>
      </c>
      <c r="E27" s="525"/>
      <c r="F27" s="525"/>
      <c r="G27" s="525"/>
      <c r="H27" s="525"/>
      <c r="I27" s="525"/>
      <c r="J27" s="525"/>
      <c r="K27" s="526"/>
      <c r="L27" s="524" t="s">
        <v>37</v>
      </c>
      <c r="M27" s="525"/>
      <c r="N27" s="525"/>
      <c r="O27" s="525"/>
      <c r="P27" s="525"/>
      <c r="Q27" s="525"/>
      <c r="R27" s="525"/>
      <c r="S27" s="526"/>
      <c r="T27" s="524" t="s">
        <v>49</v>
      </c>
      <c r="U27" s="525"/>
      <c r="V27" s="525"/>
      <c r="W27" s="525"/>
      <c r="X27" s="525"/>
      <c r="Y27" s="525"/>
      <c r="Z27" s="525"/>
      <c r="AA27" s="525"/>
      <c r="AB27" s="527" t="s">
        <v>98</v>
      </c>
      <c r="AC27" s="454"/>
      <c r="AD27" s="454"/>
      <c r="AE27" s="454"/>
      <c r="AF27" s="454"/>
      <c r="AG27" s="454"/>
      <c r="AH27" s="454"/>
      <c r="AI27" s="454"/>
      <c r="AJ27" s="528"/>
      <c r="AK27" s="453" t="s">
        <v>99</v>
      </c>
      <c r="AL27" s="454"/>
      <c r="AM27" s="454"/>
      <c r="AN27" s="454"/>
      <c r="AO27" s="454"/>
      <c r="AP27" s="454"/>
      <c r="AQ27" s="454"/>
      <c r="AR27" s="454"/>
      <c r="AS27" s="528"/>
      <c r="AT27" s="453" t="s">
        <v>100</v>
      </c>
      <c r="AU27" s="454"/>
      <c r="AV27" s="454"/>
      <c r="AW27" s="454"/>
      <c r="AX27" s="454"/>
      <c r="AY27" s="454"/>
      <c r="AZ27" s="454"/>
      <c r="BA27" s="454"/>
      <c r="BB27" s="528"/>
      <c r="BC27" s="453" t="s">
        <v>73</v>
      </c>
      <c r="BD27" s="454"/>
      <c r="BE27" s="454"/>
      <c r="BF27" s="454"/>
      <c r="BG27" s="454"/>
      <c r="BH27" s="454"/>
      <c r="BI27" s="454"/>
      <c r="BJ27" s="454"/>
      <c r="BK27" s="455"/>
      <c r="BL27" s="540" t="s">
        <v>38</v>
      </c>
      <c r="BM27" s="541"/>
      <c r="BN27" s="541"/>
      <c r="BO27" s="541"/>
      <c r="BP27" s="541"/>
      <c r="BQ27" s="542"/>
      <c r="BR27" s="521"/>
      <c r="BS27" s="522"/>
      <c r="BT27" s="522"/>
      <c r="BU27" s="522"/>
      <c r="BV27" s="522"/>
      <c r="BW27" s="522"/>
      <c r="BX27" s="522"/>
      <c r="BY27" s="522"/>
      <c r="BZ27" s="522"/>
      <c r="CA27" s="522"/>
      <c r="CB27" s="522"/>
      <c r="CC27" s="523"/>
      <c r="CD27" s="10"/>
      <c r="CE27" s="10"/>
      <c r="CF27" s="10"/>
      <c r="CG27" s="10"/>
      <c r="CH27" s="164">
        <v>1.2</v>
      </c>
      <c r="CI27" s="162" t="str">
        <f>L29</f>
        <v xml:space="preserve"> </v>
      </c>
      <c r="CJ27" s="166"/>
      <c r="CK27" s="134"/>
      <c r="CL27" s="417"/>
      <c r="CM27" s="491"/>
      <c r="CN27" s="161" t="s">
        <v>351</v>
      </c>
      <c r="CO27" s="148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U27" s="10"/>
      <c r="DV27" s="187"/>
      <c r="EF27" s="187"/>
      <c r="EG27" s="187"/>
      <c r="EH27" s="153"/>
    </row>
    <row r="28" spans="1:142" ht="17.7" customHeight="1">
      <c r="A28" s="543" t="str">
        <f>IF(ISNUMBER(D28),"3Φ","")</f>
        <v/>
      </c>
      <c r="B28" s="544"/>
      <c r="C28" s="544"/>
      <c r="D28" s="537" t="str">
        <f>IFERROR(IF(VLOOKUP(CL3,table_3[],MATCH("59 標置電壓 1",table_3[#Headers],0),FALSE)=0,"",VLOOKUP(CL3,table_3[],MATCH("59 標置電壓 1",table_3[#Headers],0),FALSE)),"")</f>
        <v/>
      </c>
      <c r="E28" s="539"/>
      <c r="F28" s="539"/>
      <c r="G28" s="539"/>
      <c r="H28" s="539"/>
      <c r="I28" s="539"/>
      <c r="J28" s="539"/>
      <c r="K28" s="463"/>
      <c r="L28" s="537" t="str">
        <f>IFERROR(IF(VLOOKUP(CL3,table_3[],MATCH("59 時間標置 1",table_3[#Headers],0),FALSE)=0,"",VLOOKUP(CL3,table_3[],MATCH("59 時間標置 1",table_3[#Headers],0),FALSE)),"")</f>
        <v/>
      </c>
      <c r="M28" s="539"/>
      <c r="N28" s="539"/>
      <c r="O28" s="539"/>
      <c r="P28" s="539"/>
      <c r="Q28" s="539"/>
      <c r="R28" s="539"/>
      <c r="S28" s="463"/>
      <c r="T28" s="537" t="str">
        <f>IF(ISNUMBER(D28),CO80,"")</f>
        <v/>
      </c>
      <c r="U28" s="539"/>
      <c r="V28" s="539"/>
      <c r="W28" s="539"/>
      <c r="X28" s="539"/>
      <c r="Y28" s="539"/>
      <c r="Z28" s="539"/>
      <c r="AA28" s="463"/>
      <c r="AB28" s="545" t="str">
        <f>IF(ISNUMBER(D28),CO81,"")</f>
        <v/>
      </c>
      <c r="AC28" s="530"/>
      <c r="AD28" s="530"/>
      <c r="AE28" s="530"/>
      <c r="AF28" s="531"/>
      <c r="AG28" s="143" t="str">
        <f>IF(ISNUMBER(D28),"/","")</f>
        <v/>
      </c>
      <c r="AH28" s="532" t="str">
        <f>IF(ISNUMBER(D28),(AB28-CI26)/CI26*100,"")</f>
        <v/>
      </c>
      <c r="AI28" s="533"/>
      <c r="AJ28" s="533"/>
      <c r="AK28" s="529" t="str">
        <f>IF(ISNUMBER(D28),CO82,"")</f>
        <v/>
      </c>
      <c r="AL28" s="530"/>
      <c r="AM28" s="530"/>
      <c r="AN28" s="530"/>
      <c r="AO28" s="531"/>
      <c r="AP28" s="143" t="str">
        <f>IF(ISNUMBER(D28),"/","")</f>
        <v/>
      </c>
      <c r="AQ28" s="532" t="str">
        <f>IF(ISNUMBER(D28),(AK28-CI26)/CI26*100,"")</f>
        <v/>
      </c>
      <c r="AR28" s="533"/>
      <c r="AS28" s="533"/>
      <c r="AT28" s="529" t="str">
        <f>IF(ISNUMBER(D28),CO83,"")</f>
        <v/>
      </c>
      <c r="AU28" s="530"/>
      <c r="AV28" s="530"/>
      <c r="AW28" s="530"/>
      <c r="AX28" s="531"/>
      <c r="AY28" s="143" t="str">
        <f>IF(ISNUMBER(D28),"/","")</f>
        <v/>
      </c>
      <c r="AZ28" s="532" t="str">
        <f>IF(ISNUMBER(D28),(AT28-CI26)/CI26*100,"")</f>
        <v/>
      </c>
      <c r="BA28" s="533"/>
      <c r="BB28" s="533"/>
      <c r="BC28" s="529"/>
      <c r="BD28" s="530"/>
      <c r="BE28" s="530"/>
      <c r="BF28" s="530"/>
      <c r="BG28" s="531"/>
      <c r="BH28" s="143"/>
      <c r="BI28" s="468"/>
      <c r="BJ28" s="469"/>
      <c r="BK28" s="469"/>
      <c r="BL28" s="534" t="str">
        <f>IF(ISNUMBER(D28),"正常","")</f>
        <v/>
      </c>
      <c r="BM28" s="535"/>
      <c r="BN28" s="535"/>
      <c r="BO28" s="535"/>
      <c r="BP28" s="535"/>
      <c r="BQ28" s="536"/>
      <c r="BR28" s="537"/>
      <c r="BS28" s="538"/>
      <c r="BT28" s="538"/>
      <c r="BU28" s="538"/>
      <c r="BV28" s="538"/>
      <c r="BW28" s="539"/>
      <c r="BX28" s="539"/>
      <c r="BY28" s="539"/>
      <c r="BZ28" s="539"/>
      <c r="CA28" s="539"/>
      <c r="CB28" s="539"/>
      <c r="CC28" s="463"/>
      <c r="CD28" s="10"/>
      <c r="CE28" s="10"/>
      <c r="CF28" s="10"/>
      <c r="CG28" s="10"/>
      <c r="CH28" s="164">
        <v>1.3</v>
      </c>
      <c r="CI28" s="162" t="str">
        <f>L30</f>
        <v xml:space="preserve"> </v>
      </c>
      <c r="CJ28" s="166"/>
      <c r="CK28" s="134"/>
      <c r="CL28" s="417"/>
      <c r="CM28" s="417"/>
      <c r="CN28" s="161" t="s">
        <v>352</v>
      </c>
      <c r="CO28" s="148"/>
      <c r="CU28" s="7"/>
      <c r="CV28" s="151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U28" s="7"/>
      <c r="DV28" s="187"/>
      <c r="EF28" s="187"/>
      <c r="EG28" s="187"/>
      <c r="EH28" s="178"/>
    </row>
    <row r="29" spans="1:142" ht="17.7" customHeight="1">
      <c r="A29" s="566" t="s">
        <v>50</v>
      </c>
      <c r="B29" s="567"/>
      <c r="C29" s="568"/>
      <c r="D29" s="569" t="str">
        <f>IFERROR(IF(VLOOKUP(CL3,table_3[],MATCH("59 標置電壓 2",table_3[#Headers],0),FALSE)=0,"",VLOOKUP(CL3,table_3[],MATCH("59 標置電壓 2",table_3[#Headers],0),FALSE)),"")</f>
        <v xml:space="preserve"> </v>
      </c>
      <c r="E29" s="570"/>
      <c r="F29" s="570"/>
      <c r="G29" s="570"/>
      <c r="H29" s="570"/>
      <c r="I29" s="570"/>
      <c r="J29" s="570"/>
      <c r="K29" s="571"/>
      <c r="L29" s="569" t="str">
        <f>IFERROR(IF(VLOOKUP(CL3,table_3[],MATCH("59 時間標置 2",table_3[#Headers],0),FALSE)=0,"",VLOOKUP(CL3,table_3[],MATCH("59 時間標置 2",table_3[#Headers],0),FALSE)),"")</f>
        <v xml:space="preserve"> </v>
      </c>
      <c r="M29" s="570"/>
      <c r="N29" s="570"/>
      <c r="O29" s="570"/>
      <c r="P29" s="570"/>
      <c r="Q29" s="570"/>
      <c r="R29" s="570"/>
      <c r="S29" s="571"/>
      <c r="T29" s="537" t="str">
        <f>IF(ISNUMBER(D29),CS51,"")</f>
        <v/>
      </c>
      <c r="U29" s="538"/>
      <c r="V29" s="538"/>
      <c r="W29" s="538"/>
      <c r="X29" s="538"/>
      <c r="Y29" s="538"/>
      <c r="Z29" s="538"/>
      <c r="AA29" s="572"/>
      <c r="AB29" s="573" t="str">
        <f>IF(ISNUMBER(D29),CS57,"")</f>
        <v/>
      </c>
      <c r="AC29" s="548"/>
      <c r="AD29" s="548"/>
      <c r="AE29" s="548"/>
      <c r="AF29" s="549"/>
      <c r="AG29" s="143" t="str">
        <f>IF(ISNUMBER(D29),"/","")</f>
        <v/>
      </c>
      <c r="AH29" s="550" t="str">
        <f>IF(ISNUMBER(D29),(AB29-CI27)/CI27*100,"")</f>
        <v/>
      </c>
      <c r="AI29" s="551"/>
      <c r="AJ29" s="551"/>
      <c r="AK29" s="547" t="str">
        <f>IF(ISNUMBER(D29),CS58,"")</f>
        <v/>
      </c>
      <c r="AL29" s="548"/>
      <c r="AM29" s="548"/>
      <c r="AN29" s="548"/>
      <c r="AO29" s="549"/>
      <c r="AP29" s="143" t="str">
        <f>IF(ISNUMBER(D29),"/","")</f>
        <v/>
      </c>
      <c r="AQ29" s="550" t="str">
        <f>IF(ISNUMBER(D29),(AK29-CI27)/CI27*100,"")</f>
        <v/>
      </c>
      <c r="AR29" s="551"/>
      <c r="AS29" s="551"/>
      <c r="AT29" s="547" t="str">
        <f>IF(ISNUMBER(D29),CS59,"")</f>
        <v/>
      </c>
      <c r="AU29" s="548"/>
      <c r="AV29" s="548"/>
      <c r="AW29" s="548"/>
      <c r="AX29" s="549"/>
      <c r="AY29" s="143" t="str">
        <f>IF(ISNUMBER(D29),"/","")</f>
        <v/>
      </c>
      <c r="AZ29" s="550" t="str">
        <f>IF(ISNUMBER(D29),(AT29-CI27)/CI27*100,"")</f>
        <v/>
      </c>
      <c r="BA29" s="551"/>
      <c r="BB29" s="551"/>
      <c r="BC29" s="547"/>
      <c r="BD29" s="548"/>
      <c r="BE29" s="548"/>
      <c r="BF29" s="548"/>
      <c r="BG29" s="549"/>
      <c r="BH29" s="143"/>
      <c r="BI29" s="552"/>
      <c r="BJ29" s="553"/>
      <c r="BK29" s="554"/>
      <c r="BL29" s="546" t="str">
        <f>IF(ISNUMBER(D29),"正常","")</f>
        <v/>
      </c>
      <c r="BM29" s="539"/>
      <c r="BN29" s="539"/>
      <c r="BO29" s="539"/>
      <c r="BP29" s="539"/>
      <c r="BQ29" s="463"/>
      <c r="BR29" s="461"/>
      <c r="BS29" s="462"/>
      <c r="BT29" s="462"/>
      <c r="BU29" s="462"/>
      <c r="BV29" s="462"/>
      <c r="BW29" s="539"/>
      <c r="BX29" s="539"/>
      <c r="BY29" s="539"/>
      <c r="BZ29" s="539"/>
      <c r="CA29" s="539"/>
      <c r="CB29" s="539"/>
      <c r="CC29" s="463"/>
      <c r="CD29" s="7"/>
      <c r="CE29" s="7"/>
      <c r="CF29" s="7"/>
      <c r="CG29" s="7"/>
      <c r="CH29" s="166"/>
      <c r="CI29" s="166"/>
      <c r="CJ29" s="166"/>
      <c r="CK29" s="134"/>
      <c r="CL29" s="417"/>
      <c r="CM29" s="417"/>
      <c r="CN29" s="161" t="s">
        <v>353</v>
      </c>
      <c r="CO29" s="148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U29" s="10"/>
      <c r="DV29" s="187"/>
      <c r="EF29" s="187"/>
      <c r="EG29" s="187"/>
      <c r="EH29" s="179"/>
    </row>
    <row r="30" spans="1:142" ht="17.7" customHeight="1">
      <c r="A30" s="555" t="s">
        <v>50</v>
      </c>
      <c r="B30" s="556"/>
      <c r="C30" s="556"/>
      <c r="D30" s="557" t="str">
        <f>IFERROR(IF(VLOOKUP(CL3,table_3[],MATCH("59 標置電壓 3",table_3[#Headers],0),FALSE)=0,"",VLOOKUP(CL3,table_3[],MATCH("59 標置電壓 3",table_3[#Headers],0),FALSE)),"")</f>
        <v xml:space="preserve"> </v>
      </c>
      <c r="E30" s="558"/>
      <c r="F30" s="558"/>
      <c r="G30" s="558"/>
      <c r="H30" s="558"/>
      <c r="I30" s="558"/>
      <c r="J30" s="558"/>
      <c r="K30" s="559"/>
      <c r="L30" s="557" t="str">
        <f>IFERROR(IF(VLOOKUP(CL3,table_3[],MATCH("59 時間標置 3",table_3[#Headers],0),FALSE)=0,"",VLOOKUP(CL3,table_3[],MATCH("59 時間標置 3",table_3[#Headers],0),FALSE)),"")</f>
        <v xml:space="preserve"> </v>
      </c>
      <c r="M30" s="558"/>
      <c r="N30" s="558"/>
      <c r="O30" s="558"/>
      <c r="P30" s="558"/>
      <c r="Q30" s="558"/>
      <c r="R30" s="558"/>
      <c r="S30" s="559"/>
      <c r="T30" s="557" t="str">
        <f>IF(ISNUMBER(D30),CS52,"")</f>
        <v/>
      </c>
      <c r="U30" s="560"/>
      <c r="V30" s="560"/>
      <c r="W30" s="560"/>
      <c r="X30" s="560"/>
      <c r="Y30" s="560"/>
      <c r="Z30" s="560"/>
      <c r="AA30" s="561"/>
      <c r="AB30" s="562" t="str">
        <f>IF(ISNUMBER(D30),CS60,"")</f>
        <v/>
      </c>
      <c r="AC30" s="563"/>
      <c r="AD30" s="563"/>
      <c r="AE30" s="563"/>
      <c r="AF30" s="564"/>
      <c r="AG30" s="143" t="str">
        <f>IF(ISNUMBER(D30),"/","")</f>
        <v/>
      </c>
      <c r="AH30" s="550" t="str">
        <f>IF(ISNUMBER(D30),(AB30-CI28)/CI28*100,"")</f>
        <v/>
      </c>
      <c r="AI30" s="551"/>
      <c r="AJ30" s="551"/>
      <c r="AK30" s="565" t="str">
        <f>IF(ISNUMBER(D30),CS61,"")</f>
        <v/>
      </c>
      <c r="AL30" s="563"/>
      <c r="AM30" s="563"/>
      <c r="AN30" s="563"/>
      <c r="AO30" s="564"/>
      <c r="AP30" s="143" t="str">
        <f>IF(ISNUMBER(D30),"/","")</f>
        <v/>
      </c>
      <c r="AQ30" s="550" t="str">
        <f>IF(ISNUMBER(D30),(AK30-CI28)/CI28*100,"")</f>
        <v/>
      </c>
      <c r="AR30" s="551"/>
      <c r="AS30" s="551"/>
      <c r="AT30" s="565" t="str">
        <f>IF(ISNUMBER(D30),CS62,"")</f>
        <v/>
      </c>
      <c r="AU30" s="563"/>
      <c r="AV30" s="563"/>
      <c r="AW30" s="563"/>
      <c r="AX30" s="564"/>
      <c r="AY30" s="143" t="str">
        <f>IF(ISNUMBER(D30),"/","")</f>
        <v/>
      </c>
      <c r="AZ30" s="550" t="str">
        <f>IF(ISNUMBER(D30),(AT30-CI28)/CI28*100,"")</f>
        <v/>
      </c>
      <c r="BA30" s="551"/>
      <c r="BB30" s="551"/>
      <c r="BC30" s="565"/>
      <c r="BD30" s="563"/>
      <c r="BE30" s="563"/>
      <c r="BF30" s="563"/>
      <c r="BG30" s="564"/>
      <c r="BH30" s="143"/>
      <c r="BI30" s="575"/>
      <c r="BJ30" s="576"/>
      <c r="BK30" s="576"/>
      <c r="BL30" s="577" t="str">
        <f>IF(ISNUMBER(D30),"正常","")</f>
        <v/>
      </c>
      <c r="BM30" s="578"/>
      <c r="BN30" s="578"/>
      <c r="BO30" s="578"/>
      <c r="BP30" s="578"/>
      <c r="BQ30" s="579"/>
      <c r="BR30" s="557"/>
      <c r="BS30" s="560"/>
      <c r="BT30" s="560"/>
      <c r="BU30" s="560"/>
      <c r="BV30" s="560"/>
      <c r="BW30" s="558"/>
      <c r="BX30" s="558"/>
      <c r="BY30" s="558"/>
      <c r="BZ30" s="558"/>
      <c r="CA30" s="558"/>
      <c r="CB30" s="558"/>
      <c r="CC30" s="559"/>
      <c r="CD30" s="10"/>
      <c r="CE30" s="10"/>
      <c r="CF30" s="10"/>
      <c r="CG30" s="10"/>
      <c r="CH30" s="166"/>
      <c r="CI30" s="166"/>
      <c r="CJ30" s="166"/>
      <c r="CK30" s="134"/>
      <c r="CN30" s="147" t="s">
        <v>354</v>
      </c>
      <c r="CO30" s="163"/>
      <c r="CQ30" s="574"/>
      <c r="CR30" s="416"/>
      <c r="CS30" s="416"/>
      <c r="CU30" s="471"/>
      <c r="CV30" s="219"/>
      <c r="CW30" s="166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U30" s="10"/>
      <c r="DV30" s="187"/>
      <c r="EF30" s="187"/>
      <c r="EG30" s="187"/>
      <c r="EH30" s="179"/>
    </row>
    <row r="31" spans="1:142" ht="17.7" customHeight="1">
      <c r="A31" s="506" t="s">
        <v>51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  <c r="AL31" s="506"/>
      <c r="AM31" s="506"/>
      <c r="AN31" s="506"/>
      <c r="AO31" s="506"/>
      <c r="AP31" s="506"/>
      <c r="AQ31" s="506"/>
      <c r="AR31" s="506"/>
      <c r="AS31" s="506"/>
      <c r="AT31" s="506"/>
      <c r="AU31" s="506"/>
      <c r="AV31" s="506"/>
      <c r="AW31" s="506"/>
      <c r="AX31" s="506"/>
      <c r="AY31" s="506"/>
      <c r="AZ31" s="506"/>
      <c r="BA31" s="506"/>
      <c r="BB31" s="506"/>
      <c r="BC31" s="506"/>
      <c r="BD31" s="506"/>
      <c r="BE31" s="506"/>
      <c r="BF31" s="506"/>
      <c r="BG31" s="506"/>
      <c r="BH31" s="506"/>
      <c r="BI31" s="506"/>
      <c r="BJ31" s="506"/>
      <c r="BK31" s="506"/>
      <c r="BL31" s="506"/>
      <c r="BM31" s="506"/>
      <c r="BN31" s="506"/>
      <c r="BO31" s="506"/>
      <c r="BP31" s="506"/>
      <c r="BQ31" s="506"/>
      <c r="BR31" s="506"/>
      <c r="BS31" s="506"/>
      <c r="BT31" s="506"/>
      <c r="BU31" s="506"/>
      <c r="BV31" s="506"/>
      <c r="BW31" s="506"/>
      <c r="BX31" s="506"/>
      <c r="BY31" s="506"/>
      <c r="BZ31" s="506"/>
      <c r="CA31" s="506"/>
      <c r="CB31" s="506"/>
      <c r="CC31" s="506"/>
      <c r="CD31" s="10"/>
      <c r="CE31" s="10"/>
      <c r="CF31" s="10"/>
      <c r="CG31" s="10"/>
      <c r="CH31" s="147">
        <v>27</v>
      </c>
      <c r="CI31" s="147" t="s">
        <v>43</v>
      </c>
      <c r="CJ31" s="166"/>
      <c r="CK31" s="134"/>
      <c r="CN31" s="147" t="s">
        <v>355</v>
      </c>
      <c r="CO31" s="163"/>
      <c r="CQ31" s="491"/>
      <c r="CU31" s="472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U31" s="10"/>
      <c r="DV31" s="187"/>
      <c r="EF31" s="187"/>
      <c r="EG31" s="187"/>
      <c r="EH31" s="179"/>
    </row>
    <row r="32" spans="1:142" ht="17.7" customHeight="1">
      <c r="A32" s="428" t="s">
        <v>29</v>
      </c>
      <c r="B32" s="428"/>
      <c r="C32" s="428"/>
      <c r="D32" s="508" t="s">
        <v>46</v>
      </c>
      <c r="E32" s="509"/>
      <c r="F32" s="509"/>
      <c r="G32" s="509"/>
      <c r="H32" s="509"/>
      <c r="I32" s="509"/>
      <c r="J32" s="509"/>
      <c r="K32" s="510"/>
      <c r="L32" s="508" t="s">
        <v>31</v>
      </c>
      <c r="M32" s="509"/>
      <c r="N32" s="509"/>
      <c r="O32" s="509"/>
      <c r="P32" s="509"/>
      <c r="Q32" s="509"/>
      <c r="R32" s="509"/>
      <c r="S32" s="510"/>
      <c r="T32" s="508" t="s">
        <v>301</v>
      </c>
      <c r="U32" s="509"/>
      <c r="V32" s="509"/>
      <c r="W32" s="509"/>
      <c r="X32" s="509"/>
      <c r="Y32" s="509"/>
      <c r="Z32" s="509"/>
      <c r="AA32" s="510"/>
      <c r="AB32" s="514" t="s">
        <v>47</v>
      </c>
      <c r="AC32" s="515"/>
      <c r="AD32" s="515"/>
      <c r="AE32" s="515"/>
      <c r="AF32" s="515"/>
      <c r="AG32" s="515"/>
      <c r="AH32" s="515"/>
      <c r="AI32" s="515"/>
      <c r="AJ32" s="515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434"/>
      <c r="BK32" s="432"/>
      <c r="BL32" s="433" t="s">
        <v>34</v>
      </c>
      <c r="BM32" s="516"/>
      <c r="BN32" s="516"/>
      <c r="BO32" s="516"/>
      <c r="BP32" s="516"/>
      <c r="BQ32" s="517"/>
      <c r="BR32" s="518" t="s">
        <v>48</v>
      </c>
      <c r="BS32" s="519"/>
      <c r="BT32" s="519"/>
      <c r="BU32" s="519"/>
      <c r="BV32" s="519"/>
      <c r="BW32" s="519"/>
      <c r="BX32" s="519"/>
      <c r="BY32" s="519"/>
      <c r="BZ32" s="519"/>
      <c r="CA32" s="519"/>
      <c r="CB32" s="519"/>
      <c r="CC32" s="520"/>
      <c r="CD32" s="10"/>
      <c r="CE32" s="10"/>
      <c r="CF32" s="10"/>
      <c r="CG32" s="10"/>
      <c r="CH32" s="164">
        <v>0.9</v>
      </c>
      <c r="CI32" s="162" t="str">
        <f>L34</f>
        <v/>
      </c>
      <c r="CJ32" s="166"/>
      <c r="CK32" s="134"/>
      <c r="CN32" s="147" t="s">
        <v>356</v>
      </c>
      <c r="CO32" s="163"/>
      <c r="CQ32" s="416"/>
      <c r="CT32" s="217"/>
      <c r="CU32" s="472"/>
      <c r="CV32" s="166"/>
      <c r="CW32" s="218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U32" s="10"/>
      <c r="DV32" s="187"/>
      <c r="EF32" s="187"/>
      <c r="EG32" s="187"/>
      <c r="EH32" s="153"/>
    </row>
    <row r="33" spans="1:138" ht="17.7" customHeight="1">
      <c r="A33" s="507"/>
      <c r="B33" s="507"/>
      <c r="C33" s="507"/>
      <c r="D33" s="524" t="s">
        <v>49</v>
      </c>
      <c r="E33" s="525"/>
      <c r="F33" s="525"/>
      <c r="G33" s="525"/>
      <c r="H33" s="525"/>
      <c r="I33" s="525"/>
      <c r="J33" s="525"/>
      <c r="K33" s="526"/>
      <c r="L33" s="524" t="s">
        <v>37</v>
      </c>
      <c r="M33" s="525"/>
      <c r="N33" s="525"/>
      <c r="O33" s="525"/>
      <c r="P33" s="525"/>
      <c r="Q33" s="525"/>
      <c r="R33" s="525"/>
      <c r="S33" s="526"/>
      <c r="T33" s="524" t="s">
        <v>49</v>
      </c>
      <c r="U33" s="525"/>
      <c r="V33" s="525"/>
      <c r="W33" s="525"/>
      <c r="X33" s="525"/>
      <c r="Y33" s="525"/>
      <c r="Z33" s="525"/>
      <c r="AA33" s="525"/>
      <c r="AB33" s="527" t="s">
        <v>101</v>
      </c>
      <c r="AC33" s="454"/>
      <c r="AD33" s="454"/>
      <c r="AE33" s="454"/>
      <c r="AF33" s="454"/>
      <c r="AG33" s="454"/>
      <c r="AH33" s="454"/>
      <c r="AI33" s="454"/>
      <c r="AJ33" s="528"/>
      <c r="AK33" s="453" t="s">
        <v>102</v>
      </c>
      <c r="AL33" s="454"/>
      <c r="AM33" s="454"/>
      <c r="AN33" s="454"/>
      <c r="AO33" s="454"/>
      <c r="AP33" s="454"/>
      <c r="AQ33" s="454"/>
      <c r="AR33" s="454"/>
      <c r="AS33" s="528"/>
      <c r="AT33" s="453" t="s">
        <v>103</v>
      </c>
      <c r="AU33" s="454"/>
      <c r="AV33" s="454"/>
      <c r="AW33" s="454"/>
      <c r="AX33" s="454"/>
      <c r="AY33" s="454"/>
      <c r="AZ33" s="454"/>
      <c r="BA33" s="454"/>
      <c r="BB33" s="528"/>
      <c r="BC33" s="453" t="s">
        <v>73</v>
      </c>
      <c r="BD33" s="454"/>
      <c r="BE33" s="454"/>
      <c r="BF33" s="454"/>
      <c r="BG33" s="454"/>
      <c r="BH33" s="454"/>
      <c r="BI33" s="454"/>
      <c r="BJ33" s="454"/>
      <c r="BK33" s="455"/>
      <c r="BL33" s="540" t="s">
        <v>38</v>
      </c>
      <c r="BM33" s="541"/>
      <c r="BN33" s="541"/>
      <c r="BO33" s="541"/>
      <c r="BP33" s="541"/>
      <c r="BQ33" s="542"/>
      <c r="BR33" s="521"/>
      <c r="BS33" s="522"/>
      <c r="BT33" s="522"/>
      <c r="BU33" s="522"/>
      <c r="BV33" s="522"/>
      <c r="BW33" s="522"/>
      <c r="BX33" s="522"/>
      <c r="BY33" s="522"/>
      <c r="BZ33" s="522"/>
      <c r="CA33" s="522"/>
      <c r="CB33" s="522"/>
      <c r="CC33" s="523"/>
      <c r="CD33" s="10"/>
      <c r="CE33" s="10"/>
      <c r="CF33" s="10"/>
      <c r="CG33" s="10"/>
      <c r="CH33" s="164">
        <v>0.6</v>
      </c>
      <c r="CI33" s="162" t="str">
        <f>L35</f>
        <v/>
      </c>
      <c r="CJ33" s="166"/>
      <c r="CK33" s="134"/>
      <c r="CN33" s="147" t="s">
        <v>357</v>
      </c>
      <c r="CO33" s="163"/>
      <c r="CQ33" s="416"/>
      <c r="CU33" s="472"/>
      <c r="CV33" s="166"/>
      <c r="CW33" s="218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U33" s="10"/>
      <c r="DV33" s="187"/>
      <c r="EF33" s="187"/>
      <c r="EG33" s="187"/>
      <c r="EH33" s="179"/>
    </row>
    <row r="34" spans="1:138" ht="17.7" customHeight="1">
      <c r="A34" s="543" t="str">
        <f>IF(ISNUMBER(D34),"3Φ","")</f>
        <v/>
      </c>
      <c r="B34" s="544"/>
      <c r="C34" s="544"/>
      <c r="D34" s="537" t="str">
        <f>IFERROR(IF(VLOOKUP(CL3,table_4[],MATCH("27 標置電壓 1",table_4[#Headers],0),FALSE)=0,"",VLOOKUP(CL3,table_4[],MATCH("27 標置電壓 1",table_4[#Headers],0),FALSE)),"")</f>
        <v/>
      </c>
      <c r="E34" s="539"/>
      <c r="F34" s="539"/>
      <c r="G34" s="539"/>
      <c r="H34" s="539"/>
      <c r="I34" s="539"/>
      <c r="J34" s="539"/>
      <c r="K34" s="463"/>
      <c r="L34" s="537" t="str">
        <f>IFERROR(IF(VLOOKUP(CL3,table_4[],MATCH("27 時間標置 1",table_4[#Headers],0),FALSE)=0,"",VLOOKUP(CL3,table_4[],MATCH("27 時間標置 1",table_4[#Headers],0),FALSE)),"")</f>
        <v/>
      </c>
      <c r="M34" s="539"/>
      <c r="N34" s="539"/>
      <c r="O34" s="539"/>
      <c r="P34" s="539"/>
      <c r="Q34" s="539"/>
      <c r="R34" s="539"/>
      <c r="S34" s="463"/>
      <c r="T34" s="537" t="str">
        <f>IF(ISNUMBER(D34),CO84,"")</f>
        <v/>
      </c>
      <c r="U34" s="539"/>
      <c r="V34" s="539"/>
      <c r="W34" s="539"/>
      <c r="X34" s="539"/>
      <c r="Y34" s="539"/>
      <c r="Z34" s="539"/>
      <c r="AA34" s="463"/>
      <c r="AB34" s="545" t="str">
        <f>IF(ISNUMBER(D34),CO85,"")</f>
        <v/>
      </c>
      <c r="AC34" s="530"/>
      <c r="AD34" s="530"/>
      <c r="AE34" s="530"/>
      <c r="AF34" s="531"/>
      <c r="AG34" s="143" t="str">
        <f>IF(ISNUMBER(D34),"/","")</f>
        <v/>
      </c>
      <c r="AH34" s="532" t="str">
        <f>IF(ISNUMBER(D34),(AB34-CI32)/CI32*100,"")</f>
        <v/>
      </c>
      <c r="AI34" s="533"/>
      <c r="AJ34" s="533"/>
      <c r="AK34" s="529" t="str">
        <f>IF(ISNUMBER(D34),CO36,"")</f>
        <v/>
      </c>
      <c r="AL34" s="530"/>
      <c r="AM34" s="530"/>
      <c r="AN34" s="530"/>
      <c r="AO34" s="531"/>
      <c r="AP34" s="143" t="str">
        <f>IF(ISNUMBER(D34),"/","")</f>
        <v/>
      </c>
      <c r="AQ34" s="532" t="str">
        <f>IF(ISNUMBER(D34),(AK34-CI32)/CI32*100,"")</f>
        <v/>
      </c>
      <c r="AR34" s="533"/>
      <c r="AS34" s="533"/>
      <c r="AT34" s="529" t="str">
        <f>IF(ISNUMBER(D34),CO87,"")</f>
        <v/>
      </c>
      <c r="AU34" s="530"/>
      <c r="AV34" s="530"/>
      <c r="AW34" s="530"/>
      <c r="AX34" s="531"/>
      <c r="AY34" s="143" t="str">
        <f>IF(ISNUMBER(D34),"/","")</f>
        <v/>
      </c>
      <c r="AZ34" s="532" t="str">
        <f>IF(ISNUMBER(D34),(AT34-CI32)/CI32*100,"")</f>
        <v/>
      </c>
      <c r="BA34" s="533"/>
      <c r="BB34" s="533"/>
      <c r="BC34" s="529"/>
      <c r="BD34" s="530"/>
      <c r="BE34" s="530"/>
      <c r="BF34" s="530"/>
      <c r="BG34" s="531"/>
      <c r="BH34" s="143"/>
      <c r="BI34" s="468"/>
      <c r="BJ34" s="469"/>
      <c r="BK34" s="469"/>
      <c r="BL34" s="534" t="str">
        <f>IF(ISNUMBER(D34),"正常","")</f>
        <v/>
      </c>
      <c r="BM34" s="535"/>
      <c r="BN34" s="535"/>
      <c r="BO34" s="535"/>
      <c r="BP34" s="535"/>
      <c r="BQ34" s="536"/>
      <c r="BR34" s="537"/>
      <c r="BS34" s="538"/>
      <c r="BT34" s="538"/>
      <c r="BU34" s="538"/>
      <c r="BV34" s="538"/>
      <c r="BW34" s="539"/>
      <c r="BX34" s="539"/>
      <c r="BY34" s="539"/>
      <c r="BZ34" s="539"/>
      <c r="CA34" s="539"/>
      <c r="CB34" s="539"/>
      <c r="CC34" s="463"/>
      <c r="CD34" s="10"/>
      <c r="CE34" s="10"/>
      <c r="CF34" s="10"/>
      <c r="CG34" s="10"/>
      <c r="CH34" s="164">
        <v>0.3</v>
      </c>
      <c r="CI34" s="162" t="str">
        <f>L36</f>
        <v/>
      </c>
      <c r="CJ34" s="166"/>
      <c r="CK34" s="134"/>
      <c r="CN34" s="147" t="s">
        <v>358</v>
      </c>
      <c r="CO34" s="199"/>
      <c r="CQ34" s="416"/>
      <c r="CU34" s="472"/>
      <c r="CV34" s="166"/>
      <c r="CW34" s="218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U34" s="7"/>
      <c r="DV34" s="187"/>
      <c r="EF34" s="187"/>
      <c r="EG34" s="187"/>
      <c r="EH34" s="179"/>
    </row>
    <row r="35" spans="1:138" ht="17.7" customHeight="1">
      <c r="A35" s="566" t="s">
        <v>50</v>
      </c>
      <c r="B35" s="567"/>
      <c r="C35" s="568"/>
      <c r="D35" s="569" t="str">
        <f>IFERROR(IF(VLOOKUP(CQ4,table_4[],MATCH("27 標置電壓 2",table_4[#Headers],0),FALSE)=0,"",VLOOKUP(CQ4,table_4[],MATCH("27 標置電壓 2",table_4[#Headers],0),FALSE)),"")</f>
        <v/>
      </c>
      <c r="E35" s="570"/>
      <c r="F35" s="570"/>
      <c r="G35" s="570"/>
      <c r="H35" s="570"/>
      <c r="I35" s="570"/>
      <c r="J35" s="570"/>
      <c r="K35" s="571"/>
      <c r="L35" s="569" t="str">
        <f>IFERROR(IF(VLOOKUP(CQ4,table_4[],MATCH("27 時間標置 1",table_4[#Headers],0),FALSE)=0,"",VLOOKUP(CQ4,table_4[],MATCH("27 時間標置 1",table_4[#Headers],0),FALSE)),"")</f>
        <v/>
      </c>
      <c r="M35" s="570"/>
      <c r="N35" s="570"/>
      <c r="O35" s="570"/>
      <c r="P35" s="570"/>
      <c r="Q35" s="570"/>
      <c r="R35" s="570"/>
      <c r="S35" s="571"/>
      <c r="T35" s="537" t="str">
        <f>IF(ISNUMBER(D35),CW51,"")</f>
        <v/>
      </c>
      <c r="U35" s="538"/>
      <c r="V35" s="538"/>
      <c r="W35" s="538"/>
      <c r="X35" s="538"/>
      <c r="Y35" s="538"/>
      <c r="Z35" s="538"/>
      <c r="AA35" s="572"/>
      <c r="AB35" s="573" t="str">
        <f>IF(ISNUMBER(D35),CW57,"")</f>
        <v/>
      </c>
      <c r="AC35" s="548"/>
      <c r="AD35" s="548"/>
      <c r="AE35" s="548"/>
      <c r="AF35" s="549"/>
      <c r="AG35" s="143" t="str">
        <f>IF(ISNUMBER(D35),"/","")</f>
        <v/>
      </c>
      <c r="AH35" s="550" t="str">
        <f>IF(ISNUMBER(D35),(AB35-CI33)/CI33*100,"")</f>
        <v/>
      </c>
      <c r="AI35" s="551"/>
      <c r="AJ35" s="551"/>
      <c r="AK35" s="547" t="str">
        <f>IF(ISNUMBER(D35),CW58,"")</f>
        <v/>
      </c>
      <c r="AL35" s="548"/>
      <c r="AM35" s="548"/>
      <c r="AN35" s="548"/>
      <c r="AO35" s="549"/>
      <c r="AP35" s="143" t="str">
        <f>IF(ISNUMBER(D35),"/","")</f>
        <v/>
      </c>
      <c r="AQ35" s="550" t="str">
        <f>IF(ISNUMBER(D35),(AK35-CI33)/CI33*100,"")</f>
        <v/>
      </c>
      <c r="AR35" s="551"/>
      <c r="AS35" s="551"/>
      <c r="AT35" s="547" t="str">
        <f>IF(ISNUMBER(D35),CW59,"")</f>
        <v/>
      </c>
      <c r="AU35" s="548"/>
      <c r="AV35" s="548"/>
      <c r="AW35" s="548"/>
      <c r="AX35" s="549"/>
      <c r="AY35" s="143" t="str">
        <f>IF(ISNUMBER(D35),"/","")</f>
        <v/>
      </c>
      <c r="AZ35" s="550" t="str">
        <f>IF(ISNUMBER(D35),(AT35-CI33)/CI33*100,"")</f>
        <v/>
      </c>
      <c r="BA35" s="551"/>
      <c r="BB35" s="551"/>
      <c r="BC35" s="547"/>
      <c r="BD35" s="548"/>
      <c r="BE35" s="548"/>
      <c r="BF35" s="548"/>
      <c r="BG35" s="549"/>
      <c r="BH35" s="143"/>
      <c r="BI35" s="552"/>
      <c r="BJ35" s="553"/>
      <c r="BK35" s="554"/>
      <c r="BL35" s="546" t="str">
        <f>IF(ISNUMBER(D35),"正常","")</f>
        <v/>
      </c>
      <c r="BM35" s="539"/>
      <c r="BN35" s="539"/>
      <c r="BO35" s="539"/>
      <c r="BP35" s="539"/>
      <c r="BQ35" s="463"/>
      <c r="BR35" s="461"/>
      <c r="BS35" s="462"/>
      <c r="BT35" s="462"/>
      <c r="BU35" s="462"/>
      <c r="BV35" s="462"/>
      <c r="BW35" s="539"/>
      <c r="BX35" s="539"/>
      <c r="BY35" s="539"/>
      <c r="BZ35" s="539"/>
      <c r="CA35" s="539"/>
      <c r="CB35" s="539"/>
      <c r="CC35" s="463"/>
      <c r="CD35" s="7"/>
      <c r="CE35" s="7"/>
      <c r="CF35" s="7"/>
      <c r="CG35" s="7"/>
      <c r="CH35" s="166"/>
      <c r="CI35" s="166"/>
      <c r="CJ35" s="166"/>
      <c r="CK35" s="134"/>
      <c r="CN35" s="147" t="s">
        <v>359</v>
      </c>
      <c r="CO35" s="199"/>
      <c r="CQ35" s="416"/>
      <c r="CU35" s="472"/>
      <c r="CV35" s="220"/>
      <c r="CW35" s="166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U35" s="10"/>
      <c r="DV35" s="187"/>
      <c r="EF35" s="187"/>
      <c r="EG35" s="187"/>
      <c r="EH35" s="179"/>
    </row>
    <row r="36" spans="1:138" ht="17.7" customHeight="1">
      <c r="A36" s="555" t="s">
        <v>50</v>
      </c>
      <c r="B36" s="556"/>
      <c r="C36" s="556"/>
      <c r="D36" s="557" t="str">
        <f>IFERROR(IF(VLOOKUP(#REF!,table_4[],MATCH("27 標置電壓 2",table_4[#Headers],0),FALSE)=0,"",VLOOKUP(#REF!,table_4[],MATCH("27 標置電壓 2",table_4[#Headers],0),FALSE)),"")</f>
        <v/>
      </c>
      <c r="E36" s="558"/>
      <c r="F36" s="558"/>
      <c r="G36" s="558"/>
      <c r="H36" s="558"/>
      <c r="I36" s="558"/>
      <c r="J36" s="558"/>
      <c r="K36" s="559"/>
      <c r="L36" s="557" t="str">
        <f>IFERROR(IF(VLOOKUP(#REF!,table_4[],MATCH("27 時間標置 1",table_4[#Headers],0),FALSE)=0,"",VLOOKUP(#REF!,table_4[],MATCH("27 時間標置 1",table_4[#Headers],0),FALSE)),"")</f>
        <v/>
      </c>
      <c r="M36" s="558"/>
      <c r="N36" s="558"/>
      <c r="O36" s="558"/>
      <c r="P36" s="558"/>
      <c r="Q36" s="558"/>
      <c r="R36" s="558"/>
      <c r="S36" s="559"/>
      <c r="T36" s="557" t="str">
        <f>IF(ISNUMBER(D36),CW52,"")</f>
        <v/>
      </c>
      <c r="U36" s="560"/>
      <c r="V36" s="560"/>
      <c r="W36" s="560"/>
      <c r="X36" s="560"/>
      <c r="Y36" s="560"/>
      <c r="Z36" s="560"/>
      <c r="AA36" s="561"/>
      <c r="AB36" s="562" t="str">
        <f>IF(ISNUMBER(D36),CW60,"")</f>
        <v/>
      </c>
      <c r="AC36" s="563"/>
      <c r="AD36" s="563"/>
      <c r="AE36" s="563"/>
      <c r="AF36" s="564"/>
      <c r="AG36" s="143" t="str">
        <f>IF(ISNUMBER(D36),"/","")</f>
        <v/>
      </c>
      <c r="AH36" s="550" t="str">
        <f>IF(ISNUMBER(D36),(AB36-CI34)/CI34*100,"")</f>
        <v/>
      </c>
      <c r="AI36" s="551"/>
      <c r="AJ36" s="551"/>
      <c r="AK36" s="565" t="str">
        <f>IF(ISNUMBER(D36),CW61,"")</f>
        <v/>
      </c>
      <c r="AL36" s="563"/>
      <c r="AM36" s="563"/>
      <c r="AN36" s="563"/>
      <c r="AO36" s="564"/>
      <c r="AP36" s="143" t="str">
        <f>IF(ISNUMBER(D36),"/","")</f>
        <v/>
      </c>
      <c r="AQ36" s="550" t="str">
        <f>IF(ISNUMBER(D36),(AK36-CI34)/CI34*100,"")</f>
        <v/>
      </c>
      <c r="AR36" s="551"/>
      <c r="AS36" s="551"/>
      <c r="AT36" s="565" t="str">
        <f>IF(ISNUMBER(D36),CW62,"")</f>
        <v/>
      </c>
      <c r="AU36" s="563"/>
      <c r="AV36" s="563"/>
      <c r="AW36" s="563"/>
      <c r="AX36" s="564"/>
      <c r="AY36" s="143" t="str">
        <f>IF(ISNUMBER(D36),"/","")</f>
        <v/>
      </c>
      <c r="AZ36" s="550" t="str">
        <f>IF(ISNUMBER(D36),(AT36-CI34)/CI34*100,"")</f>
        <v/>
      </c>
      <c r="BA36" s="551"/>
      <c r="BB36" s="551"/>
      <c r="BC36" s="565"/>
      <c r="BD36" s="563"/>
      <c r="BE36" s="563"/>
      <c r="BF36" s="563"/>
      <c r="BG36" s="564"/>
      <c r="BH36" s="143"/>
      <c r="BI36" s="575"/>
      <c r="BJ36" s="576"/>
      <c r="BK36" s="576"/>
      <c r="BL36" s="577" t="str">
        <f>IF(ISNUMBER(D36),"正常","")</f>
        <v/>
      </c>
      <c r="BM36" s="578"/>
      <c r="BN36" s="578"/>
      <c r="BO36" s="578"/>
      <c r="BP36" s="578"/>
      <c r="BQ36" s="579"/>
      <c r="BR36" s="557"/>
      <c r="BS36" s="560"/>
      <c r="BT36" s="560"/>
      <c r="BU36" s="560"/>
      <c r="BV36" s="560"/>
      <c r="BW36" s="558"/>
      <c r="BX36" s="558"/>
      <c r="BY36" s="558"/>
      <c r="BZ36" s="558"/>
      <c r="CA36" s="558"/>
      <c r="CB36" s="558"/>
      <c r="CC36" s="559"/>
      <c r="CD36" s="7"/>
      <c r="CE36" s="7"/>
      <c r="CF36" s="7"/>
      <c r="CG36" s="7"/>
      <c r="CH36" s="166"/>
      <c r="CI36" s="166"/>
      <c r="CJ36" s="166"/>
      <c r="CK36" s="134"/>
      <c r="CN36" s="147" t="s">
        <v>361</v>
      </c>
      <c r="CO36" s="199"/>
      <c r="CQ36" s="416"/>
      <c r="CU36" s="472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U36" s="10"/>
      <c r="DV36" s="187"/>
      <c r="EF36" s="187"/>
      <c r="EG36" s="187"/>
      <c r="EH36" s="179"/>
    </row>
    <row r="37" spans="1:138" ht="17.7" customHeight="1">
      <c r="A37" s="506" t="s">
        <v>52</v>
      </c>
      <c r="B37" s="506"/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  <c r="AL37" s="506"/>
      <c r="AM37" s="506"/>
      <c r="AN37" s="506"/>
      <c r="AO37" s="506"/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  <c r="BC37" s="506"/>
      <c r="BD37" s="506"/>
      <c r="BE37" s="506"/>
      <c r="BF37" s="506"/>
      <c r="BG37" s="506"/>
      <c r="BH37" s="506"/>
      <c r="BI37" s="506"/>
      <c r="BJ37" s="506"/>
      <c r="BK37" s="506"/>
      <c r="BL37" s="506"/>
      <c r="BM37" s="506"/>
      <c r="BN37" s="506"/>
      <c r="BO37" s="506"/>
      <c r="BP37" s="506"/>
      <c r="BQ37" s="506"/>
      <c r="BR37" s="506"/>
      <c r="BS37" s="506"/>
      <c r="BT37" s="506"/>
      <c r="BU37" s="506"/>
      <c r="BV37" s="506"/>
      <c r="BW37" s="506"/>
      <c r="BX37" s="506"/>
      <c r="BY37" s="506"/>
      <c r="BZ37" s="506"/>
      <c r="CA37" s="506"/>
      <c r="CB37" s="506"/>
      <c r="CC37" s="506"/>
      <c r="CD37" s="7"/>
      <c r="CE37" s="7"/>
      <c r="CF37" s="7"/>
      <c r="CG37" s="7"/>
      <c r="CH37" s="196">
        <v>79</v>
      </c>
      <c r="CI37" s="169" t="s">
        <v>136</v>
      </c>
      <c r="CJ37" s="169" t="s">
        <v>270</v>
      </c>
      <c r="CK37" s="134"/>
      <c r="CN37" s="147" t="s">
        <v>362</v>
      </c>
      <c r="CO37" s="199"/>
      <c r="CQ37" s="416"/>
      <c r="CU37" s="472"/>
      <c r="CV37" s="166"/>
      <c r="CW37" s="218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U37" s="10"/>
      <c r="DV37" s="10"/>
      <c r="DW37" s="10"/>
    </row>
    <row r="38" spans="1:138" ht="17.7" customHeight="1">
      <c r="A38" s="580" t="s">
        <v>29</v>
      </c>
      <c r="B38" s="580"/>
      <c r="C38" s="580"/>
      <c r="D38" s="582" t="s">
        <v>425</v>
      </c>
      <c r="E38" s="583"/>
      <c r="F38" s="583"/>
      <c r="G38" s="583"/>
      <c r="H38" s="516"/>
      <c r="I38" s="516"/>
      <c r="J38" s="516"/>
      <c r="K38" s="517"/>
      <c r="L38" s="584" t="s">
        <v>53</v>
      </c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85"/>
      <c r="AL38" s="585"/>
      <c r="AM38" s="585"/>
      <c r="AN38" s="585"/>
      <c r="AO38" s="585"/>
      <c r="AP38" s="585"/>
      <c r="AQ38" s="585"/>
      <c r="AR38" s="585"/>
      <c r="AS38" s="585"/>
      <c r="AT38" s="585"/>
      <c r="AU38" s="585"/>
      <c r="AV38" s="585"/>
      <c r="AW38" s="585"/>
      <c r="AX38" s="585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7"/>
      <c r="BL38" s="582" t="s">
        <v>54</v>
      </c>
      <c r="BM38" s="434"/>
      <c r="BN38" s="434"/>
      <c r="BO38" s="434"/>
      <c r="BP38" s="434"/>
      <c r="BQ38" s="434"/>
      <c r="BR38" s="434"/>
      <c r="BS38" s="434"/>
      <c r="BT38" s="432"/>
      <c r="BU38" s="588" t="s">
        <v>55</v>
      </c>
      <c r="BV38" s="516"/>
      <c r="BW38" s="516"/>
      <c r="BX38" s="516"/>
      <c r="BY38" s="516"/>
      <c r="BZ38" s="516"/>
      <c r="CA38" s="516"/>
      <c r="CB38" s="516"/>
      <c r="CC38" s="517"/>
      <c r="CD38" s="7"/>
      <c r="CE38" s="7"/>
      <c r="CF38" s="7"/>
      <c r="CG38" s="7"/>
      <c r="CH38" s="162">
        <v>1</v>
      </c>
      <c r="CI38" s="197" t="str">
        <f>IFERROR(IF(VLOOKUP(CL3,table_5[],MATCH("1st復閉時間 1",table_5[#Headers],0),FALSE)=0,"",VLOOKUP(CL3,table_5[],MATCH("1st復閉時間 1",table_5[#Headers],0),FALSE)),"")</f>
        <v/>
      </c>
      <c r="CJ38" s="196" t="str">
        <f>IFERROR(IF(VLOOKUP(CL3,table_5[],MATCH("1st復閉時間 2",table_5[#Headers],0),FALSE)=0,"",VLOOKUP(CL3,table_5[],MATCH("1st復閉時間 2",table_5[#Headers],0),FALSE)),"")</f>
        <v/>
      </c>
      <c r="CK38" s="134"/>
      <c r="CN38" s="147" t="s">
        <v>363</v>
      </c>
      <c r="CO38" s="163"/>
      <c r="CQ38" s="416"/>
      <c r="CU38" s="472"/>
      <c r="CV38" s="166"/>
      <c r="CW38" s="218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U38" s="10"/>
      <c r="DV38" s="10"/>
      <c r="DW38" s="10"/>
    </row>
    <row r="39" spans="1:138" ht="17.7" customHeight="1">
      <c r="A39" s="581"/>
      <c r="B39" s="581"/>
      <c r="C39" s="581"/>
      <c r="D39" s="589" t="s">
        <v>426</v>
      </c>
      <c r="E39" s="589"/>
      <c r="F39" s="589"/>
      <c r="G39" s="589"/>
      <c r="H39" s="589"/>
      <c r="I39" s="589"/>
      <c r="J39" s="589"/>
      <c r="K39" s="589"/>
      <c r="L39" s="590" t="s">
        <v>56</v>
      </c>
      <c r="M39" s="416"/>
      <c r="N39" s="416"/>
      <c r="O39" s="416"/>
      <c r="P39" s="416"/>
      <c r="Q39" s="416"/>
      <c r="R39" s="416"/>
      <c r="S39" s="11" t="s">
        <v>44</v>
      </c>
      <c r="T39" s="599" t="s">
        <v>57</v>
      </c>
      <c r="U39" s="416"/>
      <c r="V39" s="416"/>
      <c r="W39" s="416"/>
      <c r="X39" s="600"/>
      <c r="Y39" s="599" t="s">
        <v>58</v>
      </c>
      <c r="Z39" s="416"/>
      <c r="AA39" s="416"/>
      <c r="AB39" s="416"/>
      <c r="AC39" s="416"/>
      <c r="AD39" s="416"/>
      <c r="AE39" s="416"/>
      <c r="AF39" s="11" t="s">
        <v>44</v>
      </c>
      <c r="AG39" s="599" t="s">
        <v>57</v>
      </c>
      <c r="AH39" s="416"/>
      <c r="AI39" s="416"/>
      <c r="AJ39" s="416"/>
      <c r="AK39" s="600"/>
      <c r="AL39" s="599" t="s">
        <v>59</v>
      </c>
      <c r="AM39" s="416"/>
      <c r="AN39" s="416"/>
      <c r="AO39" s="416"/>
      <c r="AP39" s="416"/>
      <c r="AQ39" s="416"/>
      <c r="AR39" s="416"/>
      <c r="AS39" s="11" t="s">
        <v>44</v>
      </c>
      <c r="AT39" s="599" t="s">
        <v>57</v>
      </c>
      <c r="AU39" s="416"/>
      <c r="AV39" s="416"/>
      <c r="AW39" s="416"/>
      <c r="AX39" s="600"/>
      <c r="AY39" s="599" t="s">
        <v>60</v>
      </c>
      <c r="AZ39" s="416"/>
      <c r="BA39" s="416"/>
      <c r="BB39" s="416"/>
      <c r="BC39" s="416"/>
      <c r="BD39" s="416"/>
      <c r="BE39" s="416"/>
      <c r="BF39" s="11" t="s">
        <v>44</v>
      </c>
      <c r="BG39" s="599" t="s">
        <v>57</v>
      </c>
      <c r="BH39" s="416"/>
      <c r="BI39" s="416"/>
      <c r="BJ39" s="416"/>
      <c r="BK39" s="604"/>
      <c r="BL39" s="605" t="s">
        <v>61</v>
      </c>
      <c r="BM39" s="606"/>
      <c r="BN39" s="606"/>
      <c r="BO39" s="606"/>
      <c r="BP39" s="606"/>
      <c r="BQ39" s="606"/>
      <c r="BR39" s="606"/>
      <c r="BS39" s="606"/>
      <c r="BT39" s="443"/>
      <c r="BU39" s="607" t="s">
        <v>62</v>
      </c>
      <c r="BV39" s="411"/>
      <c r="BW39" s="411"/>
      <c r="BX39" s="411"/>
      <c r="BY39" s="411"/>
      <c r="BZ39" s="411"/>
      <c r="CA39" s="411"/>
      <c r="CB39" s="411"/>
      <c r="CC39" s="608"/>
      <c r="CD39" s="7"/>
      <c r="CE39" s="7"/>
      <c r="CF39" s="7"/>
      <c r="CG39" s="7"/>
      <c r="CH39" s="162">
        <v>2</v>
      </c>
      <c r="CI39" s="198" t="str">
        <f>IFERROR(IF(VLOOKUP(CL3,table_5[],MATCH("2nd復閉時間 1",table_5[#Headers],0),FALSE)=0,"",VLOOKUP(CL3,table_5[],MATCH("2nd復閉時間 1",table_5[#Headers],0),FALSE)),"")</f>
        <v/>
      </c>
      <c r="CJ39" s="196" t="str">
        <f>IFERROR(IF(VLOOKUP(CL3,table_5[],MATCH("2nd復閉時間 2",table_5[#Headers],0),FALSE)=0,"",VLOOKUP(CL3,table_5[],MATCH("2nd復閉時間 2",table_5[#Headers],0),FALSE)),"")</f>
        <v xml:space="preserve"> </v>
      </c>
      <c r="CK39" s="134"/>
      <c r="CN39" s="147" t="s">
        <v>364</v>
      </c>
      <c r="CO39" s="163"/>
      <c r="CQ39" s="491"/>
      <c r="CU39" s="472"/>
      <c r="CV39" s="166"/>
      <c r="CW39" s="218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38" ht="17.7" customHeight="1">
      <c r="A40" s="591" t="str">
        <f t="shared" ref="A40:A41" ca="1" si="20">IF(ISNUMBER(D40),"3Φ","")</f>
        <v/>
      </c>
      <c r="B40" s="592"/>
      <c r="C40" s="592"/>
      <c r="D40" s="593" t="str">
        <f ca="1">IF(ISNUMBER(CI38),COUNT(OFFSET(table_5[#Data], MATCH(CL3, INDEX(table_5[],,1), 0)-1, 2, 1, 4)),"")</f>
        <v/>
      </c>
      <c r="E40" s="592"/>
      <c r="F40" s="592"/>
      <c r="G40" s="592"/>
      <c r="H40" s="592"/>
      <c r="I40" s="592"/>
      <c r="J40" s="592"/>
      <c r="K40" s="592"/>
      <c r="L40" s="594" t="str">
        <f>IF(ISNUMBER(CI38),CO88,"")</f>
        <v/>
      </c>
      <c r="M40" s="595"/>
      <c r="N40" s="595"/>
      <c r="O40" s="595"/>
      <c r="P40" s="595"/>
      <c r="Q40" s="595"/>
      <c r="R40" s="595"/>
      <c r="S40" s="144" t="str">
        <f>IF(ISNUMBER(CI38),"/","")</f>
        <v/>
      </c>
      <c r="T40" s="596" t="str">
        <f>IF(ISNUMBER(CI38),(L40-CI38)/CI38*100,"")</f>
        <v/>
      </c>
      <c r="U40" s="596"/>
      <c r="V40" s="596"/>
      <c r="W40" s="596"/>
      <c r="X40" s="597"/>
      <c r="Y40" s="595" t="str">
        <f>IF(ISNUMBER(CI39),CX10,"")</f>
        <v/>
      </c>
      <c r="Z40" s="598"/>
      <c r="AA40" s="598"/>
      <c r="AB40" s="598"/>
      <c r="AC40" s="598"/>
      <c r="AD40" s="598"/>
      <c r="AE40" s="598"/>
      <c r="AF40" s="146" t="str">
        <f>IF(ISNUMBER(CI39),"/","")</f>
        <v/>
      </c>
      <c r="AG40" s="596" t="str">
        <f>IF(ISNUMBER(CI39),(Y40-CI39)/CI39*100,"")</f>
        <v/>
      </c>
      <c r="AH40" s="596"/>
      <c r="AI40" s="596"/>
      <c r="AJ40" s="596"/>
      <c r="AK40" s="597"/>
      <c r="AL40" s="595" t="str">
        <f>IF(ISNUMBER(CI40),CX11,"")</f>
        <v/>
      </c>
      <c r="AM40" s="598"/>
      <c r="AN40" s="598"/>
      <c r="AO40" s="598"/>
      <c r="AP40" s="598"/>
      <c r="AQ40" s="598"/>
      <c r="AR40" s="598"/>
      <c r="AS40" s="146" t="str">
        <f>IF(ISNUMBER(CI40),"/","")</f>
        <v/>
      </c>
      <c r="AT40" s="596" t="str">
        <f>IF(ISNUMBER(CI40),(AL40-CI40)/CI40*100,"")</f>
        <v/>
      </c>
      <c r="AU40" s="596"/>
      <c r="AV40" s="596"/>
      <c r="AW40" s="596"/>
      <c r="AX40" s="597"/>
      <c r="AY40" s="595" t="str">
        <f>IF(ISNUMBER(CI41),CX12,"")</f>
        <v/>
      </c>
      <c r="AZ40" s="598"/>
      <c r="BA40" s="598"/>
      <c r="BB40" s="598"/>
      <c r="BC40" s="598"/>
      <c r="BD40" s="598"/>
      <c r="BE40" s="598"/>
      <c r="BF40" s="146" t="str">
        <f>IF(ISNUMBER(CI41),"/","")</f>
        <v/>
      </c>
      <c r="BG40" s="596" t="str">
        <f>IF(ISNUMBER(CI41),(AY40-CI41)/CI41*100,"")</f>
        <v/>
      </c>
      <c r="BH40" s="596"/>
      <c r="BI40" s="596"/>
      <c r="BJ40" s="596"/>
      <c r="BK40" s="597"/>
      <c r="BL40" s="534" t="str">
        <f>IF(ISNUMBER(CI38),"正常","")</f>
        <v/>
      </c>
      <c r="BM40" s="535"/>
      <c r="BN40" s="535"/>
      <c r="BO40" s="535"/>
      <c r="BP40" s="535"/>
      <c r="BQ40" s="535"/>
      <c r="BR40" s="535"/>
      <c r="BS40" s="535"/>
      <c r="BT40" s="535"/>
      <c r="BU40" s="534" t="str">
        <f>IF(ISNUMBER(CI38),"正常","")</f>
        <v/>
      </c>
      <c r="BV40" s="535"/>
      <c r="BW40" s="535"/>
      <c r="BX40" s="535"/>
      <c r="BY40" s="535"/>
      <c r="BZ40" s="535"/>
      <c r="CA40" s="535"/>
      <c r="CB40" s="535"/>
      <c r="CC40" s="536"/>
      <c r="CD40" s="7"/>
      <c r="CE40" s="7"/>
      <c r="CF40" s="7"/>
      <c r="CG40" s="7"/>
      <c r="CH40" s="162">
        <v>3</v>
      </c>
      <c r="CI40" s="162" t="str">
        <f>IFERROR(IF(VLOOKUP(CL3,table_5[],MATCH("3rd復閉時間 1",table_5[#Headers],0),FALSE)=0,"",VLOOKUP(CL3,table_5[],MATCH("3rd復閉時間 1",table_5[#Headers],0),FALSE)),"")</f>
        <v/>
      </c>
      <c r="CJ40" s="196" t="str">
        <f>IFERROR(IF(VLOOKUP(CL3,table_5[],MATCH("3rd復閉時間 2",table_5[#Headers],0),FALSE)=0,"",VLOOKUP(CL3,table_5[],MATCH("3rd復閉時間 2",table_5[#Headers],0),FALSE)),"")</f>
        <v xml:space="preserve"> </v>
      </c>
      <c r="CK40" s="133"/>
      <c r="CN40" s="147" t="s">
        <v>365</v>
      </c>
      <c r="CO40" s="163"/>
      <c r="CP40" s="7"/>
      <c r="CQ40" s="416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S40" s="7"/>
      <c r="DT40" s="7"/>
      <c r="DU40" s="7"/>
      <c r="DV40" s="7"/>
    </row>
    <row r="41" spans="1:138" ht="17.7" customHeight="1">
      <c r="A41" s="609" t="str">
        <f t="shared" ca="1" si="20"/>
        <v/>
      </c>
      <c r="B41" s="610"/>
      <c r="C41" s="610"/>
      <c r="D41" s="611" t="str">
        <f ca="1">IF(ISNUMBER(CJ38),COUNT(OFFSET(table_5[#Data], MATCH(CL3, INDEX(table_5[],,1), 0)-1, 4, 1, 4)),"")</f>
        <v/>
      </c>
      <c r="E41" s="610"/>
      <c r="F41" s="610"/>
      <c r="G41" s="610"/>
      <c r="H41" s="610"/>
      <c r="I41" s="610"/>
      <c r="J41" s="610"/>
      <c r="K41" s="610"/>
      <c r="L41" s="594" t="str">
        <f>IF(ISNUMBER(CJ38),CO89,"")</f>
        <v/>
      </c>
      <c r="M41" s="595"/>
      <c r="N41" s="595"/>
      <c r="O41" s="595"/>
      <c r="P41" s="595"/>
      <c r="Q41" s="595"/>
      <c r="R41" s="595"/>
      <c r="S41" s="144" t="str">
        <f>IF(ISNUMBER(CJ38),"/","")</f>
        <v/>
      </c>
      <c r="T41" s="596" t="str">
        <f>IF(ISNUMBER(CJ38),(L41-CJ38)/CJ38*100,"")</f>
        <v/>
      </c>
      <c r="U41" s="596"/>
      <c r="V41" s="596"/>
      <c r="W41" s="596"/>
      <c r="X41" s="597"/>
      <c r="Y41" s="595" t="str">
        <f>IF(ISNUMBER(CJ39),CX15,"")</f>
        <v/>
      </c>
      <c r="Z41" s="598"/>
      <c r="AA41" s="598"/>
      <c r="AB41" s="598"/>
      <c r="AC41" s="598"/>
      <c r="AD41" s="598"/>
      <c r="AE41" s="598"/>
      <c r="AF41" s="146" t="str">
        <f>IF(ISNUMBER(CJ39),"/","")</f>
        <v/>
      </c>
      <c r="AG41" s="596" t="str">
        <f>IF(ISNUMBER(CJ39),(Y41-CJ39)/CJ39*100,"")</f>
        <v/>
      </c>
      <c r="AH41" s="596"/>
      <c r="AI41" s="596"/>
      <c r="AJ41" s="596"/>
      <c r="AK41" s="597"/>
      <c r="AL41" s="595" t="str">
        <f>IF(ISNUMBER(CJ40),CX16,"")</f>
        <v/>
      </c>
      <c r="AM41" s="598"/>
      <c r="AN41" s="598"/>
      <c r="AO41" s="598"/>
      <c r="AP41" s="598"/>
      <c r="AQ41" s="598"/>
      <c r="AR41" s="598"/>
      <c r="AS41" s="146" t="str">
        <f>IF(ISNUMBER(CJ40),"/","")</f>
        <v/>
      </c>
      <c r="AT41" s="596" t="str">
        <f>IF(ISNUMBER(CJ40),(AL41-CJ40)/CJ40*100,"")</f>
        <v/>
      </c>
      <c r="AU41" s="596"/>
      <c r="AV41" s="596"/>
      <c r="AW41" s="596"/>
      <c r="AX41" s="597"/>
      <c r="AY41" s="595" t="str">
        <f>IF(ISNUMBER(CJ41),CX17,"")</f>
        <v/>
      </c>
      <c r="AZ41" s="598"/>
      <c r="BA41" s="598"/>
      <c r="BB41" s="598"/>
      <c r="BC41" s="598"/>
      <c r="BD41" s="598"/>
      <c r="BE41" s="598"/>
      <c r="BF41" s="146" t="str">
        <f>IF(ISNUMBER(CJ41),"/","")</f>
        <v/>
      </c>
      <c r="BG41" s="596" t="str">
        <f>IF(ISNUMBER(CJ41),(AY41-CJ41)/CJ41*100,"")</f>
        <v/>
      </c>
      <c r="BH41" s="596"/>
      <c r="BI41" s="596"/>
      <c r="BJ41" s="596"/>
      <c r="BK41" s="597"/>
      <c r="BL41" s="577" t="str">
        <f>IF(ISNUMBER(CJ38),"正常","")</f>
        <v/>
      </c>
      <c r="BM41" s="578"/>
      <c r="BN41" s="578"/>
      <c r="BO41" s="578"/>
      <c r="BP41" s="578"/>
      <c r="BQ41" s="578"/>
      <c r="BR41" s="578"/>
      <c r="BS41" s="578"/>
      <c r="BT41" s="578"/>
      <c r="BU41" s="577" t="str">
        <f>IF(ISNUMBER(CJ38),"正常","")</f>
        <v/>
      </c>
      <c r="BV41" s="578"/>
      <c r="BW41" s="578"/>
      <c r="BX41" s="578"/>
      <c r="BY41" s="578"/>
      <c r="BZ41" s="578"/>
      <c r="CA41" s="578"/>
      <c r="CB41" s="578"/>
      <c r="CC41" s="579"/>
      <c r="CD41" s="12"/>
      <c r="CE41" s="12"/>
      <c r="CF41" s="12"/>
      <c r="CG41" s="12"/>
      <c r="CH41" s="162">
        <v>4</v>
      </c>
      <c r="CI41" s="162" t="str">
        <f>IFERROR(IF(VLOOKUP(CL3,table_5[],MATCH("4th復閉時間 1",table_5[#Headers],0),FALSE)=0,"",VLOOKUP(CL3,table_5[],MATCH("4th復閉時間 1",table_5[#Headers],0),FALSE)),"")</f>
        <v/>
      </c>
      <c r="CJ41" s="196" t="str">
        <f>IFERROR(IF(VLOOKUP(CL3,table_5[],MATCH("4th復閉時間 2",table_5[#Headers],0),FALSE)=0,"",VLOOKUP(CL3,table_5[],MATCH("4th復閉時間 2",table_5[#Headers],0),FALSE)),"")</f>
        <v xml:space="preserve"> </v>
      </c>
      <c r="CK41" s="136"/>
      <c r="CN41" s="147" t="s">
        <v>366</v>
      </c>
      <c r="CO41" s="199"/>
      <c r="CP41" s="12"/>
      <c r="CQ41" s="416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S41" s="7"/>
      <c r="DT41" s="7"/>
      <c r="DU41" s="7"/>
      <c r="DV41" s="7"/>
    </row>
    <row r="42" spans="1:138" ht="17.7" customHeight="1">
      <c r="A42" s="506" t="s">
        <v>63</v>
      </c>
      <c r="B42" s="506"/>
      <c r="C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  <c r="AL42" s="506"/>
      <c r="AM42" s="506"/>
      <c r="AN42" s="506"/>
      <c r="AO42" s="506"/>
      <c r="AP42" s="506"/>
      <c r="AQ42" s="506"/>
      <c r="AR42" s="506"/>
      <c r="AS42" s="506"/>
      <c r="AT42" s="506"/>
      <c r="AU42" s="506"/>
      <c r="AV42" s="506"/>
      <c r="AW42" s="506"/>
      <c r="AX42" s="506"/>
      <c r="AY42" s="506"/>
      <c r="AZ42" s="506"/>
      <c r="BA42" s="506"/>
      <c r="BB42" s="506"/>
      <c r="BC42" s="506"/>
      <c r="BD42" s="506"/>
      <c r="BE42" s="506"/>
      <c r="BF42" s="506"/>
      <c r="BG42" s="506"/>
      <c r="BH42" s="506"/>
      <c r="BI42" s="506"/>
      <c r="BJ42" s="506"/>
      <c r="BK42" s="506"/>
      <c r="BL42" s="506"/>
      <c r="BM42" s="506"/>
      <c r="BN42" s="506"/>
      <c r="BO42" s="506"/>
      <c r="BP42" s="506"/>
      <c r="BQ42" s="506"/>
      <c r="BR42" s="506"/>
      <c r="BS42" s="506"/>
      <c r="BT42" s="506"/>
      <c r="BU42" s="506"/>
      <c r="BV42" s="506"/>
      <c r="BW42" s="506"/>
      <c r="BX42" s="506"/>
      <c r="BY42" s="506"/>
      <c r="BZ42" s="506"/>
      <c r="CA42" s="506"/>
      <c r="CB42" s="506"/>
      <c r="CC42" s="506"/>
      <c r="CD42" s="13"/>
      <c r="CE42" s="13"/>
      <c r="CF42" s="13"/>
      <c r="CG42" s="13"/>
      <c r="CH42" s="13"/>
      <c r="CI42" s="20"/>
      <c r="CJ42" s="135"/>
      <c r="CK42" s="135"/>
      <c r="CN42" s="147" t="s">
        <v>367</v>
      </c>
      <c r="CO42" s="199"/>
      <c r="CP42" s="13"/>
      <c r="CQ42" s="416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S42" s="7"/>
      <c r="DT42" s="7"/>
      <c r="DU42" s="7"/>
      <c r="DV42" s="7"/>
    </row>
    <row r="43" spans="1:138" ht="17.7" customHeight="1">
      <c r="A43" s="601" t="s">
        <v>121</v>
      </c>
      <c r="B43" s="602"/>
      <c r="C43" s="602"/>
      <c r="D43" s="602"/>
      <c r="E43" s="602"/>
      <c r="F43" s="602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3"/>
      <c r="R43" s="613" t="s">
        <v>427</v>
      </c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5"/>
      <c r="AH43" s="613" t="s">
        <v>428</v>
      </c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5"/>
      <c r="AX43" s="601" t="s">
        <v>64</v>
      </c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3"/>
      <c r="BN43" s="601" t="s">
        <v>65</v>
      </c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3"/>
      <c r="CD43" s="7"/>
      <c r="CE43" s="7"/>
      <c r="CF43" s="7"/>
      <c r="CG43" s="7"/>
      <c r="CH43" s="7"/>
      <c r="CI43" s="22"/>
      <c r="CJ43" s="133"/>
      <c r="CK43" s="133"/>
      <c r="CN43" s="147" t="s">
        <v>368</v>
      </c>
      <c r="CO43" s="199"/>
      <c r="CP43" s="7"/>
      <c r="CQ43" s="416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80"/>
      <c r="DP43" s="180"/>
      <c r="DQ43" s="180"/>
      <c r="DR43" s="181"/>
      <c r="DS43" s="7"/>
      <c r="DT43" s="7"/>
      <c r="DU43" s="7"/>
      <c r="DV43" s="7"/>
    </row>
    <row r="44" spans="1:138" ht="17.7" customHeight="1">
      <c r="A44" s="612" t="str">
        <f>IFERROR(IF(VLOOKUP(CL3,table_6[],MATCH("閉鎖電驛(86)",table_6[#Headers],0),FALSE)=0,"",VLOOKUP(CL3,table_6[],MATCH("閉鎖電驛(86)",table_6[#Headers],0),FALSE)),"")</f>
        <v xml:space="preserve"> </v>
      </c>
      <c r="B44" s="612"/>
      <c r="C44" s="612"/>
      <c r="D44" s="612"/>
      <c r="E44" s="612"/>
      <c r="F44" s="612"/>
      <c r="G44" s="612"/>
      <c r="H44" s="612"/>
      <c r="I44" s="612"/>
      <c r="J44" s="612"/>
      <c r="K44" s="612"/>
      <c r="L44" s="612"/>
      <c r="M44" s="612"/>
      <c r="N44" s="612"/>
      <c r="O44" s="612"/>
      <c r="P44" s="612"/>
      <c r="Q44" s="612"/>
      <c r="R44" s="612" t="str">
        <f>IFERROR(IF(VLOOKUP(CL3,table_6[],MATCH("相間接點(PHA)",table_6[#Headers],0),FALSE)=0,"",VLOOKUP(CL3,table_6[],MATCH("相間接點(PHA)",table_6[#Headers],0),FALSE)),"")</f>
        <v xml:space="preserve"> </v>
      </c>
      <c r="S44" s="612"/>
      <c r="T44" s="612"/>
      <c r="U44" s="612"/>
      <c r="V44" s="612"/>
      <c r="W44" s="612"/>
      <c r="X44" s="612"/>
      <c r="Y44" s="612"/>
      <c r="Z44" s="612"/>
      <c r="AA44" s="612"/>
      <c r="AB44" s="612"/>
      <c r="AC44" s="612"/>
      <c r="AD44" s="612"/>
      <c r="AE44" s="612"/>
      <c r="AF44" s="612"/>
      <c r="AG44" s="612"/>
      <c r="AH44" s="612" t="str">
        <f>IFERROR(IF(VLOOKUP(CL3,table_6[],MATCH("對地接點(GDA)",table_6[#Headers],0),FALSE)=0,"",VLOOKUP(CL3,table_6[],MATCH("對地接點(GDA)",table_6[#Headers],0),FALSE)),"")</f>
        <v xml:space="preserve"> </v>
      </c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 t="str">
        <f>IFERROR(IF(VLOOKUP(CL3,table_6[],MATCH("閉鎖接點(79 LOA)",table_6[#Headers],0),FALSE)=0,"",VLOOKUP(CL3,table_6[],MATCH("閉鎖接點(79 LOA)",table_6[#Headers],0),FALSE)),"")</f>
        <v xml:space="preserve"> </v>
      </c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 t="str">
        <f>IFERROR(IF(VLOOKUP(CL3,table_6[],MATCH("斷路器接點",table_6[#Headers],0),FALSE)=0,"",VLOOKUP(CL3,table_6[],MATCH("斷路器接點",table_6[#Headers],0),FALSE)),"")</f>
        <v xml:space="preserve"> </v>
      </c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7"/>
      <c r="CE44" s="7"/>
      <c r="CF44" s="7"/>
      <c r="CG44" s="7"/>
      <c r="CH44" s="7"/>
      <c r="CI44" s="7"/>
      <c r="CJ44" s="133"/>
      <c r="CK44" s="133"/>
      <c r="CN44" s="215" t="s">
        <v>360</v>
      </c>
      <c r="CO44" s="215"/>
      <c r="CP44" s="7"/>
      <c r="CQ44" s="416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50"/>
      <c r="DP44" s="150"/>
      <c r="DQ44" s="150"/>
      <c r="DR44" s="151"/>
      <c r="DS44" s="7"/>
      <c r="DT44" s="7"/>
      <c r="DU44" s="7"/>
      <c r="DV44" s="7"/>
    </row>
    <row r="45" spans="1:138" ht="17.7" customHeight="1">
      <c r="A45" s="79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  <c r="R45" s="14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4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4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7"/>
      <c r="CE45" s="7"/>
      <c r="CF45" s="7"/>
      <c r="CG45" s="7"/>
      <c r="CH45" s="7"/>
      <c r="CI45" s="7"/>
      <c r="CJ45" s="134"/>
      <c r="CK45" s="134"/>
      <c r="CN45" s="161" t="s">
        <v>369</v>
      </c>
      <c r="CO45" s="148"/>
      <c r="CP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50"/>
      <c r="DP45" s="150"/>
      <c r="DQ45" s="150"/>
      <c r="DR45" s="151"/>
      <c r="DS45" s="7"/>
      <c r="DT45" s="7"/>
      <c r="DU45" s="7"/>
      <c r="DV45" s="7"/>
    </row>
    <row r="46" spans="1:138" ht="17.7" customHeight="1">
      <c r="A46" s="16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8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8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8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7"/>
      <c r="CE46" s="7"/>
      <c r="CF46" s="7"/>
      <c r="CG46" s="7"/>
      <c r="CH46" s="7"/>
      <c r="CJ46" s="134"/>
      <c r="CK46" s="134"/>
      <c r="CN46" s="161" t="s">
        <v>370</v>
      </c>
      <c r="CO46" s="148"/>
      <c r="CP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49"/>
      <c r="DP46" s="150"/>
      <c r="DQ46" s="150"/>
      <c r="DR46" s="150"/>
      <c r="DS46" s="150"/>
      <c r="DT46" s="151"/>
      <c r="DU46" s="7"/>
      <c r="DV46" s="7"/>
      <c r="DW46" s="7"/>
      <c r="DX46" s="7"/>
    </row>
    <row r="47" spans="1:138" ht="17.7" customHeight="1">
      <c r="A47" s="1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7"/>
      <c r="R47" s="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8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8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8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20"/>
      <c r="CE47" s="20"/>
      <c r="CF47" s="20"/>
      <c r="CG47" s="20"/>
      <c r="CH47" s="20"/>
      <c r="CJ47" s="134"/>
      <c r="CK47" s="134"/>
      <c r="CN47" s="161" t="s">
        <v>371</v>
      </c>
      <c r="CO47" s="148"/>
      <c r="CP47" s="20"/>
      <c r="CX47" s="153"/>
      <c r="DC47" s="9"/>
      <c r="DD47" s="9"/>
      <c r="DO47" s="149"/>
      <c r="DP47" s="150"/>
      <c r="DQ47" s="150"/>
      <c r="DR47" s="150"/>
      <c r="DS47" s="150"/>
      <c r="DT47" s="151"/>
      <c r="DU47" s="7"/>
      <c r="DV47" s="7"/>
      <c r="DW47" s="7"/>
      <c r="DX47" s="7"/>
    </row>
    <row r="48" spans="1:138" ht="17.7" customHeight="1">
      <c r="A48" s="16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7"/>
      <c r="R48" s="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8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8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8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22"/>
      <c r="CE48" s="22"/>
      <c r="CF48" s="22"/>
      <c r="CG48" s="22"/>
      <c r="CH48" s="22"/>
      <c r="CJ48" s="134"/>
      <c r="CK48" s="134"/>
      <c r="CN48" s="161" t="s">
        <v>372</v>
      </c>
      <c r="CO48" s="148"/>
      <c r="CP48" s="22"/>
      <c r="CX48" s="153"/>
      <c r="DC48" s="9"/>
      <c r="DD48" s="9"/>
      <c r="DO48" s="182"/>
      <c r="DP48" s="183"/>
      <c r="DQ48" s="183"/>
      <c r="DR48" s="183"/>
      <c r="DS48" s="183"/>
      <c r="DT48" s="184"/>
      <c r="DU48" s="7"/>
      <c r="DV48" s="7"/>
      <c r="DW48" s="7"/>
      <c r="DX48" s="7"/>
    </row>
    <row r="49" spans="1:128" ht="17.7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  <c r="AF49" s="16"/>
      <c r="AG49" s="16"/>
      <c r="AH49" s="19"/>
      <c r="AI49" s="19"/>
      <c r="AJ49" s="19"/>
      <c r="AK49" s="19"/>
      <c r="AL49" s="19"/>
      <c r="AM49" s="19"/>
      <c r="AN49" s="19"/>
      <c r="AO49" s="19"/>
      <c r="AP49" s="19"/>
      <c r="AQ49" s="16"/>
      <c r="AR49" s="16"/>
      <c r="AS49" s="16"/>
      <c r="AT49" s="16"/>
      <c r="AU49" s="16"/>
      <c r="AV49" s="16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7"/>
      <c r="CE49" s="7"/>
      <c r="CF49" s="7"/>
      <c r="CG49" s="7"/>
      <c r="CH49" s="7"/>
      <c r="CJ49" s="134"/>
      <c r="CK49" s="134"/>
      <c r="CN49" s="161" t="s">
        <v>373</v>
      </c>
      <c r="CO49" s="148"/>
      <c r="CP49" s="7"/>
      <c r="CX49" s="153"/>
      <c r="DC49" s="9"/>
      <c r="DD49" s="9"/>
      <c r="DO49" s="157"/>
      <c r="DP49" s="158"/>
      <c r="DQ49" s="158"/>
      <c r="DR49" s="158"/>
      <c r="DS49" s="158"/>
      <c r="DT49" s="157"/>
      <c r="DU49" s="7"/>
      <c r="DV49" s="7"/>
      <c r="DW49" s="7"/>
      <c r="DX49" s="7"/>
    </row>
    <row r="50" spans="1:128" ht="17.7" customHeight="1" thickBot="1">
      <c r="A50" s="424" t="s">
        <v>66</v>
      </c>
      <c r="B50" s="424"/>
      <c r="C50" s="424"/>
      <c r="D50" s="424"/>
      <c r="E50" s="424"/>
      <c r="F50" s="424"/>
      <c r="G50" s="424"/>
      <c r="H50" s="21" t="s">
        <v>67</v>
      </c>
      <c r="I50" s="425" t="str">
        <f>VLOOKUP(CL3,table_0[],MATCH("試驗日期",s0!$2:$2,0),FALSE)</f>
        <v>115.2.11</v>
      </c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6" t="s">
        <v>68</v>
      </c>
      <c r="AD50" s="426"/>
      <c r="AE50" s="426"/>
      <c r="AF50" s="426"/>
      <c r="AG50" s="426"/>
      <c r="AH50" s="426"/>
      <c r="AI50" s="426"/>
      <c r="AJ50" s="58" t="s">
        <v>67</v>
      </c>
      <c r="AK50" s="425" t="str">
        <f>VLOOKUP(CL3,table_0[],MATCH("環境溫度(℃)",s0!$2:$2,0),FALSE)&amp;"℃"</f>
        <v>21℃</v>
      </c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4" t="s">
        <v>69</v>
      </c>
      <c r="BC50" s="424"/>
      <c r="BD50" s="424"/>
      <c r="BE50" s="424"/>
      <c r="BF50" s="424"/>
      <c r="BG50" s="424"/>
      <c r="BH50" s="424"/>
      <c r="BI50" s="424"/>
      <c r="BJ50" s="58" t="s">
        <v>67</v>
      </c>
      <c r="BK50" s="425" t="str">
        <f>VLOOKUP(CL3,table_0[],MATCH("相對濕度(%)",s0!$2:$2,0),FALSE)&amp;"%"</f>
        <v>58%</v>
      </c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7"/>
      <c r="CE50" s="7"/>
      <c r="CF50" s="7"/>
      <c r="CG50" s="7"/>
      <c r="CH50" s="7"/>
      <c r="CJ50" s="134"/>
      <c r="CK50" s="134"/>
      <c r="CN50" s="161" t="s">
        <v>374</v>
      </c>
      <c r="CO50" s="148"/>
      <c r="CP50" s="7"/>
      <c r="CX50" s="7"/>
      <c r="CY50" s="7"/>
      <c r="CZ50" s="7"/>
      <c r="DC50" s="9"/>
      <c r="DD50" s="9"/>
      <c r="DO50" s="149"/>
      <c r="DP50" s="150"/>
      <c r="DQ50" s="150"/>
      <c r="DR50" s="150"/>
      <c r="DS50" s="150"/>
      <c r="DT50" s="151"/>
      <c r="DU50" s="7"/>
      <c r="DV50" s="7"/>
      <c r="DW50" s="7"/>
      <c r="DX50" s="7"/>
    </row>
    <row r="51" spans="1:128" ht="17.7" customHeight="1" thickTop="1">
      <c r="A51" s="7"/>
      <c r="CJ51" s="134"/>
      <c r="CK51" s="134"/>
      <c r="CN51" s="161" t="s">
        <v>375</v>
      </c>
      <c r="CO51" s="148"/>
      <c r="DC51" s="9"/>
      <c r="DD51" s="9"/>
      <c r="DO51" s="149"/>
      <c r="DP51" s="150"/>
      <c r="DQ51" s="150"/>
      <c r="DR51" s="150"/>
      <c r="DS51" s="150"/>
      <c r="DT51" s="151"/>
    </row>
    <row r="52" spans="1:128" ht="17.7" customHeight="1">
      <c r="A52" s="7"/>
      <c r="CJ52" s="134"/>
      <c r="CK52" s="134"/>
      <c r="CM52" s="9"/>
      <c r="CN52" s="161" t="s">
        <v>376</v>
      </c>
      <c r="CO52" s="148"/>
      <c r="DC52" s="9"/>
      <c r="DD52" s="9"/>
      <c r="DO52" s="153"/>
      <c r="DP52" s="153"/>
      <c r="DQ52" s="153"/>
      <c r="DR52" s="153"/>
      <c r="DS52" s="153"/>
      <c r="DT52" s="153"/>
    </row>
    <row r="53" spans="1:128" ht="17.7" customHeight="1">
      <c r="CJ53" s="134"/>
      <c r="CK53" s="134"/>
      <c r="CM53" s="9"/>
      <c r="CN53" s="161" t="s">
        <v>377</v>
      </c>
      <c r="CO53" s="148"/>
      <c r="CT53" s="7"/>
      <c r="DC53" s="9"/>
      <c r="DD53" s="9"/>
      <c r="DO53" s="153"/>
      <c r="DP53" s="153"/>
      <c r="DQ53" s="153"/>
      <c r="DR53" s="153"/>
      <c r="DS53" s="153"/>
      <c r="DT53" s="153"/>
    </row>
    <row r="54" spans="1:128" ht="17.7" customHeight="1">
      <c r="CJ54" s="134"/>
      <c r="CK54" s="134"/>
      <c r="CM54" s="9"/>
      <c r="CN54" s="161" t="s">
        <v>378</v>
      </c>
      <c r="CO54" s="148"/>
      <c r="CT54" s="7"/>
      <c r="DC54" s="9"/>
      <c r="DD54" s="9"/>
      <c r="DO54" s="153"/>
      <c r="DP54" s="153"/>
      <c r="DQ54" s="153"/>
      <c r="DR54" s="153"/>
      <c r="DS54" s="153"/>
      <c r="DT54" s="153"/>
    </row>
    <row r="55" spans="1:128" ht="17.7" customHeight="1">
      <c r="CJ55" s="134"/>
      <c r="CK55" s="134"/>
      <c r="CM55" s="9"/>
      <c r="CN55" s="161" t="s">
        <v>379</v>
      </c>
      <c r="CO55" s="148"/>
      <c r="CQ55" s="176"/>
      <c r="CR55" s="166"/>
      <c r="CS55" s="218"/>
      <c r="CT55" s="7"/>
      <c r="CW55" s="153"/>
      <c r="DC55" s="9"/>
      <c r="DD55" s="9"/>
      <c r="DN55" s="132"/>
      <c r="DO55" s="153"/>
      <c r="DP55" s="153"/>
      <c r="DQ55" s="153"/>
      <c r="DR55" s="153"/>
      <c r="DS55" s="153"/>
      <c r="DT55" s="153"/>
    </row>
    <row r="56" spans="1:128" ht="17.7" customHeight="1">
      <c r="CJ56" s="134"/>
      <c r="CK56" s="134"/>
      <c r="CM56" s="9"/>
      <c r="CN56" s="161" t="s">
        <v>380</v>
      </c>
      <c r="CO56" s="148"/>
      <c r="CQ56" s="176"/>
      <c r="CR56" s="166"/>
      <c r="CS56" s="218"/>
      <c r="CT56" s="7"/>
      <c r="CW56" s="153"/>
      <c r="DC56" s="9"/>
      <c r="DD56" s="9"/>
      <c r="DN56" s="132"/>
      <c r="DO56" s="153"/>
      <c r="DP56" s="153"/>
      <c r="DQ56" s="153"/>
      <c r="DR56" s="153"/>
      <c r="DS56" s="153"/>
      <c r="DT56" s="153"/>
    </row>
    <row r="57" spans="1:128" ht="17.7" customHeight="1">
      <c r="CJ57" s="134"/>
      <c r="CK57" s="134"/>
      <c r="CM57" s="9"/>
      <c r="CN57" s="161" t="s">
        <v>381</v>
      </c>
      <c r="CO57" s="148"/>
      <c r="CQ57" s="176"/>
      <c r="CR57" s="166"/>
      <c r="CS57" s="218"/>
      <c r="CT57" s="7"/>
      <c r="CW57" s="153"/>
      <c r="DC57" s="9"/>
      <c r="DD57" s="9"/>
      <c r="DN57" s="132"/>
      <c r="DO57" s="153"/>
      <c r="DP57" s="153"/>
      <c r="DQ57" s="153"/>
      <c r="DR57" s="153"/>
      <c r="DS57" s="153"/>
      <c r="DT57" s="153"/>
    </row>
    <row r="58" spans="1:128" ht="17.7" customHeight="1">
      <c r="CJ58" s="134"/>
      <c r="CK58" s="134"/>
      <c r="CM58" s="9"/>
      <c r="CN58" s="161" t="s">
        <v>382</v>
      </c>
      <c r="CO58" s="148"/>
      <c r="CQ58" s="176"/>
      <c r="CR58" s="166"/>
      <c r="CS58" s="218"/>
      <c r="CT58" s="7"/>
      <c r="CW58" s="153"/>
      <c r="DC58" s="9"/>
      <c r="DD58" s="9"/>
      <c r="DN58" s="132"/>
      <c r="DO58" s="153"/>
      <c r="DP58" s="153"/>
      <c r="DQ58" s="153"/>
      <c r="DR58" s="153"/>
      <c r="DS58" s="153"/>
      <c r="DT58" s="153"/>
    </row>
    <row r="59" spans="1:128" ht="17.7" customHeight="1">
      <c r="CJ59" s="134"/>
      <c r="CK59" s="134"/>
      <c r="CM59" s="9"/>
      <c r="CN59" s="161" t="s">
        <v>383</v>
      </c>
      <c r="CO59" s="148"/>
      <c r="CQ59" s="176"/>
      <c r="CR59" s="166"/>
      <c r="CS59" s="218"/>
      <c r="CT59" s="7"/>
      <c r="CW59" s="153"/>
      <c r="DC59" s="9"/>
      <c r="DD59" s="9"/>
      <c r="DN59" s="131"/>
      <c r="DO59" s="153"/>
      <c r="DP59" s="153"/>
      <c r="DQ59" s="153"/>
      <c r="DR59" s="153"/>
      <c r="DS59" s="153"/>
      <c r="DT59" s="153"/>
    </row>
    <row r="60" spans="1:128" ht="17.7" customHeight="1">
      <c r="CJ60" s="134"/>
      <c r="CK60" s="134"/>
      <c r="CM60" s="9"/>
      <c r="CN60" s="161" t="s">
        <v>384</v>
      </c>
      <c r="CO60" s="148"/>
      <c r="CQ60" s="176"/>
      <c r="CR60" s="166"/>
      <c r="CS60" s="218"/>
      <c r="CT60" s="7"/>
      <c r="CW60" s="153"/>
      <c r="DC60" s="9"/>
      <c r="DD60" s="9"/>
      <c r="DN60" s="132"/>
      <c r="DO60" s="153"/>
      <c r="DP60" s="153"/>
      <c r="DQ60" s="153"/>
      <c r="DR60" s="153"/>
      <c r="DS60" s="153"/>
      <c r="DT60" s="153"/>
    </row>
    <row r="61" spans="1:128" ht="17.7" customHeight="1">
      <c r="CJ61" s="134"/>
      <c r="CK61" s="134"/>
      <c r="CM61" s="9"/>
      <c r="CN61" s="161" t="s">
        <v>385</v>
      </c>
      <c r="CO61" s="148"/>
      <c r="CQ61" s="176"/>
      <c r="CR61" s="20"/>
      <c r="CS61" s="20"/>
      <c r="CT61" s="7"/>
      <c r="CW61" s="153"/>
      <c r="DC61" s="9"/>
      <c r="DD61" s="9"/>
      <c r="DN61" s="132"/>
      <c r="DO61" s="153"/>
      <c r="DP61" s="153"/>
      <c r="DQ61" s="153"/>
      <c r="DR61" s="153"/>
      <c r="DS61" s="153"/>
      <c r="DT61" s="153"/>
    </row>
    <row r="62" spans="1:128" ht="17.7" customHeight="1">
      <c r="CJ62" s="134"/>
      <c r="CK62" s="134"/>
      <c r="CM62" s="9"/>
      <c r="CN62" s="161" t="s">
        <v>386</v>
      </c>
      <c r="CO62" s="148"/>
      <c r="CQ62" s="176"/>
      <c r="CR62" s="22"/>
      <c r="CS62" s="22"/>
      <c r="CT62" s="7"/>
      <c r="CW62" s="153"/>
      <c r="DC62" s="9"/>
      <c r="DD62" s="9"/>
      <c r="DN62" s="132"/>
      <c r="DO62" s="153"/>
      <c r="DP62" s="153"/>
      <c r="DQ62" s="153"/>
      <c r="DR62" s="153"/>
      <c r="DS62" s="153"/>
      <c r="DT62" s="153"/>
    </row>
    <row r="63" spans="1:128" ht="17.7" customHeight="1">
      <c r="CJ63" s="134"/>
      <c r="CK63" s="134"/>
      <c r="CL63" s="574"/>
      <c r="CM63" s="417"/>
      <c r="CN63" s="161" t="s">
        <v>387</v>
      </c>
      <c r="CO63" s="148"/>
      <c r="CQ63" s="20"/>
      <c r="CR63" s="7"/>
      <c r="CS63" s="7"/>
      <c r="CT63" s="176"/>
      <c r="CW63" s="153"/>
      <c r="DC63" s="9"/>
      <c r="DD63" s="9"/>
      <c r="DN63" s="132"/>
      <c r="DO63" s="153"/>
      <c r="DP63" s="153"/>
      <c r="DQ63" s="153"/>
      <c r="DR63" s="153"/>
      <c r="DS63" s="153"/>
      <c r="DT63" s="153"/>
    </row>
    <row r="64" spans="1:128" ht="17.7" customHeight="1">
      <c r="CJ64" s="134"/>
      <c r="CK64" s="134"/>
      <c r="CL64" s="491"/>
      <c r="CM64" s="491"/>
      <c r="CN64" s="161" t="s">
        <v>388</v>
      </c>
      <c r="CO64" s="148"/>
      <c r="CQ64" s="22"/>
      <c r="CR64" s="7"/>
      <c r="CS64" s="7"/>
      <c r="CT64" s="176"/>
      <c r="CW64" s="153"/>
      <c r="DC64" s="9"/>
      <c r="DD64" s="9"/>
      <c r="DN64" s="132"/>
      <c r="DO64" s="153"/>
      <c r="DP64" s="153"/>
      <c r="DQ64" s="153"/>
      <c r="DR64" s="153"/>
      <c r="DS64" s="153"/>
      <c r="DT64" s="153"/>
    </row>
    <row r="65" spans="88:124" ht="17.7" customHeight="1">
      <c r="CJ65" s="134"/>
      <c r="CK65" s="134"/>
      <c r="CL65" s="417"/>
      <c r="CM65" s="417"/>
      <c r="CN65" s="161" t="s">
        <v>389</v>
      </c>
      <c r="CO65" s="148"/>
      <c r="CQ65" s="7"/>
      <c r="CT65" s="185"/>
      <c r="CW65" s="153"/>
      <c r="CX65" s="153"/>
      <c r="DC65" s="9"/>
      <c r="DD65" s="9"/>
      <c r="DO65" s="153"/>
      <c r="DP65" s="153"/>
      <c r="DQ65" s="153"/>
      <c r="DR65" s="153"/>
      <c r="DS65" s="153"/>
      <c r="DT65" s="153"/>
    </row>
    <row r="66" spans="88:124" ht="17.7" customHeight="1">
      <c r="CJ66" s="134"/>
      <c r="CK66" s="134"/>
      <c r="CL66" s="417"/>
      <c r="CM66" s="417"/>
      <c r="CN66" s="147" t="s">
        <v>390</v>
      </c>
      <c r="CO66" s="163"/>
      <c r="CQ66" s="7"/>
      <c r="CT66" s="188"/>
      <c r="CW66" s="153"/>
      <c r="CX66" s="153"/>
      <c r="DC66" s="9"/>
      <c r="DD66" s="9"/>
      <c r="DO66" s="153"/>
      <c r="DP66" s="153"/>
      <c r="DQ66" s="153"/>
      <c r="DR66" s="153"/>
      <c r="DS66" s="153"/>
      <c r="DT66" s="153"/>
    </row>
    <row r="67" spans="88:124" ht="17.7" customHeight="1">
      <c r="CJ67" s="134"/>
      <c r="CK67" s="134"/>
      <c r="CL67" s="417"/>
      <c r="CM67" s="491"/>
      <c r="CN67" s="147" t="s">
        <v>391</v>
      </c>
      <c r="CO67" s="163"/>
      <c r="CT67" s="188"/>
      <c r="CW67" s="153"/>
      <c r="CX67" s="153"/>
      <c r="DC67" s="9"/>
      <c r="DD67" s="9"/>
    </row>
    <row r="68" spans="88:124" ht="17.7" customHeight="1">
      <c r="CJ68" s="134"/>
      <c r="CK68" s="134"/>
      <c r="CL68" s="417"/>
      <c r="CM68" s="417"/>
      <c r="CN68" s="147" t="s">
        <v>392</v>
      </c>
      <c r="CO68" s="163"/>
      <c r="CT68" s="188"/>
      <c r="CW68" s="153"/>
      <c r="CX68" s="153"/>
      <c r="DC68" s="9"/>
      <c r="DD68" s="9"/>
    </row>
    <row r="69" spans="88:124" ht="17.7" customHeight="1">
      <c r="CJ69" s="134"/>
      <c r="CK69" s="134"/>
      <c r="CL69" s="417"/>
      <c r="CM69" s="417"/>
      <c r="CN69" s="147" t="s">
        <v>393</v>
      </c>
      <c r="CO69" s="163"/>
      <c r="CU69" s="176"/>
      <c r="CV69" s="176"/>
      <c r="CW69" s="176"/>
      <c r="CX69" s="153"/>
      <c r="DC69" s="9"/>
      <c r="DD69" s="9"/>
    </row>
    <row r="70" spans="88:124" ht="17.7" customHeight="1">
      <c r="CJ70" s="134"/>
      <c r="CK70" s="134"/>
      <c r="CL70" s="417"/>
      <c r="CM70" s="491"/>
      <c r="CN70" s="147" t="s">
        <v>394</v>
      </c>
      <c r="CO70" s="199"/>
      <c r="CU70" s="176"/>
      <c r="CV70" s="176"/>
      <c r="CW70" s="176"/>
      <c r="CX70" s="153"/>
      <c r="DC70" s="9"/>
      <c r="DD70" s="9"/>
    </row>
    <row r="71" spans="88:124" ht="17.7" customHeight="1">
      <c r="CJ71" s="134"/>
      <c r="CK71" s="134"/>
      <c r="CL71" s="417"/>
      <c r="CM71" s="417"/>
      <c r="CN71" s="147" t="s">
        <v>395</v>
      </c>
      <c r="CO71" s="199"/>
      <c r="CU71" s="176"/>
      <c r="CV71" s="176"/>
      <c r="CW71" s="176"/>
      <c r="CX71" s="153"/>
      <c r="DC71" s="9"/>
      <c r="DD71" s="9"/>
    </row>
    <row r="72" spans="88:124" ht="17.7" customHeight="1">
      <c r="CJ72" s="134"/>
      <c r="CK72" s="134"/>
      <c r="CL72" s="417"/>
      <c r="CM72" s="417"/>
      <c r="CN72" s="147" t="s">
        <v>396</v>
      </c>
      <c r="CO72" s="199"/>
      <c r="CU72" s="166"/>
      <c r="CV72" s="174"/>
      <c r="CW72" s="166"/>
      <c r="CX72" s="153"/>
      <c r="DC72" s="9"/>
      <c r="DD72" s="9"/>
    </row>
    <row r="73" spans="88:124" ht="17.7" customHeight="1">
      <c r="CJ73" s="134"/>
      <c r="CK73" s="134"/>
      <c r="CL73" s="417"/>
      <c r="CM73" s="491"/>
      <c r="CN73" s="147" t="s">
        <v>397</v>
      </c>
      <c r="CO73" s="199"/>
      <c r="CW73" s="173"/>
      <c r="CX73" s="153"/>
      <c r="DC73" s="9"/>
      <c r="DD73" s="9"/>
    </row>
    <row r="74" spans="88:124" ht="17.7" customHeight="1">
      <c r="CJ74" s="134"/>
      <c r="CK74" s="134"/>
      <c r="CL74" s="417"/>
      <c r="CM74" s="417"/>
      <c r="CN74" s="147" t="s">
        <v>398</v>
      </c>
      <c r="CO74" s="163"/>
      <c r="CV74" s="132"/>
      <c r="CW74" s="173"/>
      <c r="CX74" s="153"/>
      <c r="DC74" s="9"/>
      <c r="DD74" s="9"/>
    </row>
    <row r="75" spans="88:124" ht="17.7" customHeight="1">
      <c r="CJ75" s="134"/>
      <c r="CK75" s="134"/>
      <c r="CL75" s="417"/>
      <c r="CM75" s="417"/>
      <c r="CN75" s="147" t="s">
        <v>399</v>
      </c>
      <c r="CO75" s="163"/>
      <c r="CV75" s="132"/>
      <c r="CW75" s="173"/>
      <c r="CX75" s="153"/>
      <c r="DC75" s="9"/>
      <c r="DD75" s="9"/>
    </row>
    <row r="76" spans="88:124" ht="17.7" customHeight="1">
      <c r="CJ76" s="134"/>
      <c r="CK76" s="134"/>
      <c r="CL76" s="491"/>
      <c r="CM76" s="491"/>
      <c r="CN76" s="147" t="s">
        <v>400</v>
      </c>
      <c r="CO76" s="163"/>
      <c r="CW76" s="173"/>
      <c r="CX76" s="153"/>
      <c r="DC76" s="9"/>
      <c r="DD76" s="9"/>
    </row>
    <row r="77" spans="88:124" ht="17.7" customHeight="1">
      <c r="CJ77" s="134"/>
      <c r="CK77" s="134"/>
      <c r="CL77" s="417"/>
      <c r="CM77" s="417"/>
      <c r="CN77" s="147" t="s">
        <v>401</v>
      </c>
      <c r="CO77" s="199"/>
      <c r="CV77" s="132"/>
      <c r="CW77" s="173"/>
      <c r="CX77" s="176"/>
      <c r="CY77" s="176"/>
      <c r="CZ77" s="176"/>
      <c r="DC77" s="9"/>
      <c r="DD77" s="9"/>
    </row>
    <row r="78" spans="88:124" ht="17.7" customHeight="1">
      <c r="CJ78" s="134"/>
      <c r="CK78" s="134"/>
      <c r="CL78" s="417"/>
      <c r="CM78" s="417"/>
      <c r="CN78" s="147" t="s">
        <v>402</v>
      </c>
      <c r="CO78" s="199"/>
      <c r="CV78" s="132"/>
      <c r="CW78" s="173"/>
      <c r="CX78" s="176"/>
      <c r="CY78" s="176"/>
      <c r="CZ78" s="176"/>
      <c r="DC78" s="9"/>
      <c r="DD78" s="9"/>
    </row>
    <row r="79" spans="88:124" ht="17.7" customHeight="1">
      <c r="CJ79" s="134"/>
      <c r="CK79" s="134"/>
      <c r="CL79" s="417"/>
      <c r="CM79" s="491"/>
      <c r="CN79" s="147" t="s">
        <v>403</v>
      </c>
      <c r="CO79" s="199"/>
      <c r="CW79" s="173"/>
      <c r="CX79" s="176"/>
      <c r="CY79" s="176"/>
      <c r="CZ79" s="176"/>
      <c r="DC79" s="9"/>
      <c r="DD79" s="9"/>
    </row>
    <row r="80" spans="88:124" ht="17.7" customHeight="1">
      <c r="CJ80" s="134"/>
      <c r="CK80" s="134"/>
      <c r="CL80" s="417"/>
      <c r="CM80" s="417"/>
      <c r="CN80" s="147" t="s">
        <v>404</v>
      </c>
      <c r="CO80" s="162"/>
      <c r="CV80" s="132"/>
      <c r="CW80" s="173"/>
      <c r="CX80" s="166"/>
      <c r="CY80" s="166"/>
      <c r="CZ80" s="174"/>
      <c r="DC80" s="9"/>
      <c r="DD80" s="9"/>
    </row>
    <row r="81" spans="88:108" ht="17.7" customHeight="1">
      <c r="CJ81" s="134"/>
      <c r="CK81" s="134"/>
      <c r="CL81" s="417"/>
      <c r="CM81" s="417"/>
      <c r="CN81" s="159" t="s">
        <v>405</v>
      </c>
      <c r="CO81" s="148"/>
      <c r="CV81" s="132"/>
      <c r="CW81" s="173"/>
      <c r="CX81" s="173"/>
      <c r="CY81" s="173"/>
      <c r="DC81" s="9"/>
      <c r="DD81" s="9"/>
    </row>
    <row r="82" spans="88:108" ht="17.7" customHeight="1">
      <c r="CJ82" s="134"/>
      <c r="CK82" s="134"/>
      <c r="CL82" s="417"/>
      <c r="CM82" s="491"/>
      <c r="CN82" s="159" t="s">
        <v>406</v>
      </c>
      <c r="CO82" s="148"/>
      <c r="CW82" s="153"/>
      <c r="CX82" s="173"/>
      <c r="CY82" s="173"/>
      <c r="DC82" s="9"/>
      <c r="DD82" s="9"/>
    </row>
    <row r="83" spans="88:108" ht="17.7" customHeight="1">
      <c r="CJ83" s="134"/>
      <c r="CK83" s="134"/>
      <c r="CL83" s="417"/>
      <c r="CM83" s="417"/>
      <c r="CN83" s="159" t="s">
        <v>407</v>
      </c>
      <c r="CO83" s="148"/>
      <c r="CW83" s="153"/>
      <c r="CX83" s="173"/>
      <c r="CY83" s="173"/>
      <c r="DC83" s="9"/>
      <c r="DD83" s="9"/>
    </row>
    <row r="84" spans="88:108" ht="17.7" customHeight="1">
      <c r="CJ84" s="134"/>
      <c r="CK84" s="134"/>
      <c r="CL84" s="417"/>
      <c r="CM84" s="417"/>
      <c r="CN84" s="159" t="s">
        <v>408</v>
      </c>
      <c r="CO84" s="162"/>
      <c r="CW84" s="153"/>
      <c r="CX84" s="173"/>
      <c r="CY84" s="173"/>
      <c r="DC84" s="9"/>
      <c r="DD84" s="9"/>
    </row>
    <row r="85" spans="88:108" ht="17.7" customHeight="1">
      <c r="CJ85" s="134"/>
      <c r="CK85" s="134"/>
      <c r="CM85" s="9"/>
      <c r="CN85" s="164" t="s">
        <v>409</v>
      </c>
      <c r="CO85" s="148"/>
      <c r="CW85" s="153"/>
      <c r="CX85" s="173"/>
      <c r="CY85" s="173"/>
      <c r="DC85" s="9"/>
      <c r="DD85" s="9"/>
    </row>
    <row r="86" spans="88:108" ht="17.7" customHeight="1">
      <c r="CJ86" s="134"/>
      <c r="CK86" s="134"/>
      <c r="CM86" s="9"/>
      <c r="CN86" s="164" t="s">
        <v>410</v>
      </c>
      <c r="CO86" s="148"/>
      <c r="CU86" s="176"/>
      <c r="CV86" s="176"/>
      <c r="CW86" s="176"/>
      <c r="CX86" s="173"/>
      <c r="CY86" s="173"/>
      <c r="DC86" s="9"/>
      <c r="DD86" s="9"/>
    </row>
    <row r="87" spans="88:108" ht="17.7" customHeight="1">
      <c r="CJ87" s="134"/>
      <c r="CK87" s="134"/>
      <c r="CM87" s="9"/>
      <c r="CN87" s="164" t="s">
        <v>411</v>
      </c>
      <c r="CO87" s="148"/>
      <c r="CU87" s="176"/>
      <c r="CV87" s="176"/>
      <c r="CW87" s="176"/>
      <c r="CX87" s="173"/>
      <c r="CY87" s="173"/>
      <c r="DC87" s="9"/>
      <c r="DD87" s="9"/>
    </row>
    <row r="88" spans="88:108" ht="17.7" customHeight="1">
      <c r="CJ88" s="134"/>
      <c r="CK88" s="134"/>
      <c r="CM88" s="9"/>
      <c r="CN88" s="159" t="s">
        <v>412</v>
      </c>
      <c r="CO88" s="165"/>
      <c r="CU88" s="176"/>
      <c r="CV88" s="176"/>
      <c r="CW88" s="176"/>
      <c r="CX88" s="173"/>
      <c r="CY88" s="173"/>
      <c r="DC88" s="9"/>
      <c r="DD88" s="9"/>
    </row>
    <row r="89" spans="88:108" ht="17.7" customHeight="1">
      <c r="CJ89" s="134"/>
      <c r="CK89" s="134"/>
      <c r="CM89" s="9"/>
      <c r="CN89" s="159" t="s">
        <v>413</v>
      </c>
      <c r="CO89" s="148"/>
      <c r="CU89" s="166"/>
      <c r="CV89" s="174"/>
      <c r="CW89" s="166"/>
      <c r="CX89" s="173"/>
      <c r="CY89" s="173"/>
      <c r="DC89" s="9"/>
      <c r="DD89" s="9"/>
    </row>
    <row r="90" spans="88:108" ht="17.7" customHeight="1">
      <c r="CJ90" s="134"/>
      <c r="CK90" s="134"/>
      <c r="CM90" s="9"/>
      <c r="CN90" s="9"/>
      <c r="CO90" s="9"/>
      <c r="CU90" s="173"/>
      <c r="CX90" s="153"/>
      <c r="DC90" s="9"/>
      <c r="DD90" s="9"/>
    </row>
    <row r="91" spans="88:108" ht="17.7" customHeight="1">
      <c r="CJ91" s="134"/>
      <c r="CK91" s="134"/>
      <c r="CM91" s="9"/>
      <c r="CN91" s="9"/>
      <c r="CO91" s="9"/>
      <c r="CU91" s="173"/>
      <c r="CV91" s="174"/>
      <c r="CX91" s="153"/>
      <c r="DC91" s="9"/>
      <c r="DD91" s="9"/>
    </row>
    <row r="92" spans="88:108" ht="17.7" customHeight="1">
      <c r="CJ92" s="134"/>
      <c r="CK92" s="134"/>
      <c r="CM92" s="9"/>
      <c r="CN92" s="9"/>
      <c r="CO92" s="9"/>
      <c r="CU92" s="173"/>
      <c r="CV92" s="174"/>
      <c r="CX92" s="153"/>
      <c r="DC92" s="9"/>
      <c r="DD92" s="9"/>
    </row>
    <row r="93" spans="88:108" ht="17.7" customHeight="1">
      <c r="CJ93" s="134"/>
      <c r="CK93" s="134"/>
      <c r="CM93" s="9"/>
      <c r="CN93" s="9"/>
      <c r="CO93" s="9"/>
      <c r="CT93" s="176"/>
      <c r="CX93" s="153"/>
      <c r="DC93" s="9"/>
      <c r="DD93" s="9"/>
    </row>
    <row r="94" spans="88:108" ht="17.7" customHeight="1">
      <c r="CJ94" s="134"/>
      <c r="CK94" s="134"/>
      <c r="CM94" s="9"/>
      <c r="CN94" s="9"/>
      <c r="CO94" s="9"/>
      <c r="CT94" s="176"/>
      <c r="CV94" s="132"/>
      <c r="CX94" s="176"/>
      <c r="CY94" s="176"/>
      <c r="CZ94" s="176"/>
      <c r="DC94" s="9"/>
      <c r="DD94" s="9"/>
    </row>
    <row r="95" spans="88:108" ht="17.7" customHeight="1">
      <c r="CJ95" s="134"/>
      <c r="CK95" s="134"/>
      <c r="CM95" s="9"/>
      <c r="CN95" s="153"/>
      <c r="CT95" s="176"/>
      <c r="CV95" s="132"/>
      <c r="CX95" s="176"/>
      <c r="CY95" s="176"/>
      <c r="CZ95" s="176"/>
      <c r="DC95" s="9"/>
      <c r="DD95" s="9"/>
    </row>
    <row r="96" spans="88:108" ht="17.7" customHeight="1">
      <c r="CJ96" s="134"/>
      <c r="CK96" s="134"/>
      <c r="CM96" s="9"/>
      <c r="CN96" s="9"/>
      <c r="CO96" s="9"/>
      <c r="CT96" s="166"/>
      <c r="CX96" s="176"/>
      <c r="CY96" s="176"/>
      <c r="CZ96" s="176"/>
      <c r="DC96" s="9"/>
      <c r="DD96" s="9"/>
    </row>
    <row r="97" spans="88:108" ht="17.7" customHeight="1">
      <c r="CJ97" s="134"/>
      <c r="CK97" s="134"/>
      <c r="CM97" s="153"/>
      <c r="CN97" s="9"/>
      <c r="CO97" s="9"/>
      <c r="CV97" s="132"/>
      <c r="CX97" s="166"/>
      <c r="CY97" s="166"/>
      <c r="CZ97" s="174"/>
      <c r="DC97" s="9"/>
      <c r="DD97" s="9"/>
    </row>
    <row r="98" spans="88:108" ht="17.7" customHeight="1">
      <c r="CJ98" s="134"/>
      <c r="CK98" s="134"/>
      <c r="CM98" s="9"/>
      <c r="CN98" s="9"/>
      <c r="CO98" s="9"/>
      <c r="CV98" s="132"/>
      <c r="DC98" s="9"/>
      <c r="DD98" s="9"/>
    </row>
    <row r="99" spans="88:108" ht="17.7" customHeight="1">
      <c r="CJ99" s="134"/>
      <c r="CK99" s="134"/>
      <c r="CM99" s="9"/>
      <c r="CN99" s="9"/>
      <c r="CO99" s="9"/>
      <c r="CW99" s="153"/>
      <c r="DC99" s="9"/>
      <c r="DD99" s="9"/>
    </row>
    <row r="100" spans="88:108" ht="17.7" customHeight="1">
      <c r="CJ100" s="134"/>
      <c r="CK100" s="134"/>
      <c r="CM100" s="9"/>
      <c r="CN100" s="9"/>
      <c r="CO100" s="9"/>
      <c r="CW100" s="153"/>
      <c r="DC100" s="9"/>
      <c r="DD100" s="9"/>
    </row>
    <row r="101" spans="88:108" ht="17.7" customHeight="1">
      <c r="CJ101" s="134"/>
      <c r="CK101" s="134"/>
      <c r="CM101" s="9"/>
      <c r="CN101" s="9"/>
      <c r="CO101" s="9"/>
      <c r="CW101" s="153"/>
      <c r="DC101" s="9"/>
      <c r="DD101" s="9"/>
    </row>
    <row r="102" spans="88:108" ht="17.7" customHeight="1">
      <c r="CJ102" s="134"/>
      <c r="CK102" s="134"/>
      <c r="CM102" s="9"/>
      <c r="CN102" s="9"/>
      <c r="CO102" s="9"/>
      <c r="CW102" s="153"/>
      <c r="DC102" s="9"/>
      <c r="DD102" s="9"/>
    </row>
    <row r="103" spans="88:108" ht="17.7" customHeight="1">
      <c r="CJ103" s="134"/>
      <c r="CK103" s="134"/>
      <c r="CM103" s="9"/>
      <c r="CN103" s="9"/>
      <c r="CO103" s="9"/>
      <c r="CU103" s="187"/>
      <c r="CW103" s="153"/>
      <c r="DC103" s="9"/>
      <c r="DD103" s="9"/>
    </row>
    <row r="104" spans="88:108" ht="17.7" customHeight="1">
      <c r="CJ104" s="134"/>
      <c r="CK104" s="134"/>
      <c r="CM104" s="9"/>
      <c r="CN104" s="9"/>
      <c r="CO104" s="9"/>
      <c r="CU104" s="187"/>
      <c r="CW104" s="153"/>
      <c r="DC104" s="9"/>
      <c r="DD104" s="9"/>
    </row>
    <row r="105" spans="88:108" ht="17.7" customHeight="1">
      <c r="CJ105" s="134"/>
      <c r="CK105" s="134"/>
      <c r="CM105" s="9"/>
      <c r="CN105" s="9"/>
      <c r="CO105" s="9"/>
      <c r="CU105" s="187"/>
      <c r="CW105" s="153"/>
      <c r="DC105" s="9"/>
      <c r="DD105" s="9"/>
    </row>
    <row r="106" spans="88:108" ht="17.7" customHeight="1">
      <c r="CJ106" s="134"/>
      <c r="CK106" s="134"/>
      <c r="CM106" s="9"/>
      <c r="CN106" s="9"/>
      <c r="CO106" s="9"/>
      <c r="CU106" s="187"/>
      <c r="CW106" s="153"/>
      <c r="DC106" s="9"/>
      <c r="DD106" s="9"/>
    </row>
    <row r="107" spans="88:108" ht="17.7" customHeight="1">
      <c r="CJ107" s="134"/>
      <c r="CK107" s="134"/>
      <c r="CM107" s="9"/>
      <c r="CN107" s="9"/>
      <c r="CO107" s="9"/>
      <c r="CU107" s="187"/>
      <c r="CW107" s="153"/>
      <c r="CX107" s="153"/>
      <c r="DC107" s="9"/>
      <c r="DD107" s="9"/>
    </row>
    <row r="108" spans="88:108" ht="17.7" customHeight="1">
      <c r="CJ108" s="134"/>
      <c r="CK108" s="134"/>
      <c r="CM108" s="9"/>
      <c r="CN108" s="9"/>
      <c r="CO108" s="9"/>
      <c r="CU108" s="187"/>
      <c r="CW108" s="153"/>
      <c r="CX108" s="153"/>
      <c r="DC108" s="9"/>
      <c r="DD108" s="9"/>
    </row>
    <row r="109" spans="88:108" ht="17.7" customHeight="1">
      <c r="CJ109" s="134"/>
      <c r="CK109" s="134"/>
      <c r="CM109" s="9"/>
      <c r="CN109" s="9"/>
      <c r="CO109" s="9"/>
      <c r="CU109" s="187"/>
      <c r="CW109" s="153"/>
      <c r="CX109" s="153"/>
      <c r="DC109" s="9"/>
      <c r="DD109" s="9"/>
    </row>
    <row r="110" spans="88:108" ht="17.7" customHeight="1">
      <c r="CJ110" s="134"/>
      <c r="CK110" s="134"/>
      <c r="CM110" s="9"/>
      <c r="CN110" s="9"/>
      <c r="CT110" s="176"/>
      <c r="CV110" s="187"/>
      <c r="CW110" s="187"/>
      <c r="CX110" s="153"/>
      <c r="DC110" s="9"/>
      <c r="DD110" s="9"/>
    </row>
    <row r="111" spans="88:108" ht="17.7" customHeight="1">
      <c r="CJ111" s="134"/>
      <c r="CK111" s="134"/>
      <c r="CM111" s="9"/>
      <c r="CN111" s="9"/>
      <c r="CO111" s="9"/>
      <c r="CT111" s="176"/>
      <c r="CV111" s="187"/>
      <c r="CW111" s="187"/>
      <c r="CX111" s="153"/>
      <c r="DC111" s="9"/>
      <c r="DD111" s="9"/>
    </row>
    <row r="112" spans="88:108" ht="17.7" customHeight="1">
      <c r="CJ112" s="134"/>
      <c r="CK112" s="134"/>
      <c r="CM112" s="9"/>
      <c r="CN112" s="9"/>
      <c r="CO112" s="9"/>
      <c r="CT112" s="176"/>
      <c r="CV112" s="187"/>
      <c r="CW112" s="187"/>
      <c r="CX112" s="153"/>
      <c r="DC112" s="9"/>
      <c r="DD112" s="9"/>
    </row>
    <row r="113" spans="88:108" ht="17.7" customHeight="1">
      <c r="CJ113" s="134"/>
      <c r="CK113" s="134"/>
      <c r="CM113" s="9"/>
      <c r="CN113" s="9"/>
      <c r="CO113" s="9"/>
      <c r="CT113" s="166"/>
      <c r="CX113" s="153"/>
      <c r="DC113" s="9"/>
      <c r="DD113" s="9"/>
    </row>
    <row r="114" spans="88:108" ht="17.7" customHeight="1">
      <c r="CJ114" s="134"/>
      <c r="CK114" s="134"/>
      <c r="CM114" s="9"/>
      <c r="CN114" s="9"/>
      <c r="CO114" s="9"/>
      <c r="CT114" s="173"/>
      <c r="CX114" s="153"/>
      <c r="DC114" s="9"/>
      <c r="DD114" s="9"/>
    </row>
    <row r="115" spans="88:108" ht="17.7" customHeight="1">
      <c r="CJ115" s="134"/>
      <c r="CK115" s="134"/>
      <c r="CM115" s="9"/>
      <c r="CN115" s="9"/>
      <c r="CO115" s="9"/>
      <c r="CT115" s="173"/>
      <c r="CX115" s="153"/>
      <c r="DC115" s="9"/>
      <c r="DD115" s="9"/>
    </row>
    <row r="116" spans="88:108" ht="17.7" customHeight="1">
      <c r="CJ116" s="134"/>
      <c r="CK116" s="134"/>
      <c r="CM116" s="9"/>
      <c r="CN116" s="9"/>
      <c r="CO116" s="9"/>
      <c r="CT116" s="173"/>
      <c r="CX116" s="153"/>
      <c r="DC116" s="9"/>
      <c r="DD116" s="9"/>
    </row>
    <row r="117" spans="88:108" ht="17.7" customHeight="1">
      <c r="CJ117" s="134"/>
      <c r="CK117" s="134"/>
      <c r="CM117" s="9"/>
      <c r="CN117" s="9"/>
      <c r="CO117" s="9"/>
      <c r="CX117" s="153"/>
      <c r="DC117" s="9"/>
      <c r="DD117" s="9"/>
    </row>
    <row r="118" spans="88:108" ht="17.7" customHeight="1">
      <c r="CM118" s="9"/>
      <c r="CN118" s="9"/>
      <c r="CO118" s="9"/>
    </row>
    <row r="119" spans="88:108" ht="17.7" customHeight="1">
      <c r="CM119" s="9"/>
      <c r="CN119" s="9"/>
      <c r="CO119" s="9"/>
    </row>
    <row r="120" spans="88:108" ht="17.7" customHeight="1">
      <c r="CM120" s="9"/>
    </row>
    <row r="121" spans="88:108" ht="17.7" customHeight="1">
      <c r="CM121" s="9"/>
      <c r="CN121" s="9"/>
    </row>
    <row r="123" spans="88:108" ht="17.7" customHeight="1">
      <c r="CM123" s="9"/>
    </row>
    <row r="127" spans="88:108" ht="17.7" customHeight="1">
      <c r="CT127" s="187"/>
    </row>
    <row r="128" spans="88:108" ht="17.7" customHeight="1">
      <c r="CT128" s="187"/>
    </row>
    <row r="129" spans="98:98" ht="17.7" customHeight="1">
      <c r="CT129" s="187"/>
    </row>
    <row r="130" spans="98:98" ht="17.7" customHeight="1">
      <c r="CT130" s="187"/>
    </row>
    <row r="131" spans="98:98" ht="17.7" customHeight="1">
      <c r="CT131" s="187"/>
    </row>
    <row r="132" spans="98:98" ht="17.7" customHeight="1">
      <c r="CT132" s="187"/>
    </row>
    <row r="133" spans="98:98" ht="17.7" customHeight="1">
      <c r="CT133" s="187"/>
    </row>
  </sheetData>
  <mergeCells count="499">
    <mergeCell ref="A1:N1"/>
    <mergeCell ref="O1:AO1"/>
    <mergeCell ref="BA1:BM1"/>
    <mergeCell ref="BN1:CC1"/>
    <mergeCell ref="A2:L2"/>
    <mergeCell ref="M2:AG2"/>
    <mergeCell ref="AH2:AS2"/>
    <mergeCell ref="AT2:BF2"/>
    <mergeCell ref="BG2:BR2"/>
    <mergeCell ref="A3:L3"/>
    <mergeCell ref="M3:AG3"/>
    <mergeCell ref="AH3:AS3"/>
    <mergeCell ref="AT3:AY3"/>
    <mergeCell ref="BA3:BF3"/>
    <mergeCell ref="A4:L4"/>
    <mergeCell ref="M4:AG4"/>
    <mergeCell ref="AH4:AS4"/>
    <mergeCell ref="AT4:AY4"/>
    <mergeCell ref="BA4:BF4"/>
    <mergeCell ref="A5:CC5"/>
    <mergeCell ref="A6:C7"/>
    <mergeCell ref="D6:I6"/>
    <mergeCell ref="J6:O6"/>
    <mergeCell ref="P6:U6"/>
    <mergeCell ref="V6:BE6"/>
    <mergeCell ref="BF6:BI6"/>
    <mergeCell ref="BJ6:CC6"/>
    <mergeCell ref="D7:I7"/>
    <mergeCell ref="J7:O7"/>
    <mergeCell ref="BJ7:BN7"/>
    <mergeCell ref="BO7:BS7"/>
    <mergeCell ref="BT7:BX7"/>
    <mergeCell ref="BY7:CC7"/>
    <mergeCell ref="AN7:AV7"/>
    <mergeCell ref="AW7:BE7"/>
    <mergeCell ref="BF7:BI7"/>
    <mergeCell ref="A8:C8"/>
    <mergeCell ref="D8:I8"/>
    <mergeCell ref="J8:O8"/>
    <mergeCell ref="P8:U8"/>
    <mergeCell ref="V8:Z8"/>
    <mergeCell ref="AB8:AD8"/>
    <mergeCell ref="P7:U7"/>
    <mergeCell ref="V7:AD7"/>
    <mergeCell ref="AE7:AM7"/>
    <mergeCell ref="CU8:CU13"/>
    <mergeCell ref="A9:C9"/>
    <mergeCell ref="D9:I9"/>
    <mergeCell ref="J9:O9"/>
    <mergeCell ref="P9:U9"/>
    <mergeCell ref="V9:Z9"/>
    <mergeCell ref="AB9:AD9"/>
    <mergeCell ref="AE9:AI9"/>
    <mergeCell ref="AK9:AM9"/>
    <mergeCell ref="AN9:AR9"/>
    <mergeCell ref="BF8:BI8"/>
    <mergeCell ref="BJ8:BN8"/>
    <mergeCell ref="BO8:BS8"/>
    <mergeCell ref="BT8:BX8"/>
    <mergeCell ref="BY8:CC8"/>
    <mergeCell ref="CL8:CM8"/>
    <mergeCell ref="AE8:AI8"/>
    <mergeCell ref="AK8:AM8"/>
    <mergeCell ref="AN8:AR8"/>
    <mergeCell ref="AT8:AV8"/>
    <mergeCell ref="AW8:BA8"/>
    <mergeCell ref="BC8:BE8"/>
    <mergeCell ref="BT9:BX9"/>
    <mergeCell ref="BY9:CC9"/>
    <mergeCell ref="CL9:CL20"/>
    <mergeCell ref="CM9:CM11"/>
    <mergeCell ref="CQ9:CQ16"/>
    <mergeCell ref="A10:C10"/>
    <mergeCell ref="D10:I10"/>
    <mergeCell ref="J10:O10"/>
    <mergeCell ref="P10:U10"/>
    <mergeCell ref="V10:Z10"/>
    <mergeCell ref="AT9:AV9"/>
    <mergeCell ref="AW9:BA9"/>
    <mergeCell ref="BC9:BE9"/>
    <mergeCell ref="BF9:BI9"/>
    <mergeCell ref="BJ9:BN9"/>
    <mergeCell ref="BO9:BS9"/>
    <mergeCell ref="BC10:BE10"/>
    <mergeCell ref="BF10:BI10"/>
    <mergeCell ref="BJ10:BN10"/>
    <mergeCell ref="BO10:BS10"/>
    <mergeCell ref="BT10:BX10"/>
    <mergeCell ref="BY10:CC10"/>
    <mergeCell ref="AB10:AD10"/>
    <mergeCell ref="AE10:AI10"/>
    <mergeCell ref="AK10:AM10"/>
    <mergeCell ref="AN10:AR10"/>
    <mergeCell ref="AT10:AV10"/>
    <mergeCell ref="AW10:BA10"/>
    <mergeCell ref="BT11:BX11"/>
    <mergeCell ref="BY11:CC11"/>
    <mergeCell ref="A12:C12"/>
    <mergeCell ref="D12:I12"/>
    <mergeCell ref="J12:O12"/>
    <mergeCell ref="P12:U12"/>
    <mergeCell ref="V12:Z12"/>
    <mergeCell ref="AE11:AI11"/>
    <mergeCell ref="AK11:AM11"/>
    <mergeCell ref="AN11:AR11"/>
    <mergeCell ref="AT11:AV11"/>
    <mergeCell ref="AW11:BA11"/>
    <mergeCell ref="BC11:BE11"/>
    <mergeCell ref="A11:C11"/>
    <mergeCell ref="D11:I11"/>
    <mergeCell ref="J11:O11"/>
    <mergeCell ref="P11:U11"/>
    <mergeCell ref="V11:Z11"/>
    <mergeCell ref="AB11:AD11"/>
    <mergeCell ref="AB12:AD12"/>
    <mergeCell ref="AE12:AI12"/>
    <mergeCell ref="AK12:AM12"/>
    <mergeCell ref="AN12:AR12"/>
    <mergeCell ref="AT12:AV12"/>
    <mergeCell ref="AW12:BA12"/>
    <mergeCell ref="BF11:BI11"/>
    <mergeCell ref="BJ11:BN11"/>
    <mergeCell ref="BO11:BS11"/>
    <mergeCell ref="BT13:BX13"/>
    <mergeCell ref="BY13:CC13"/>
    <mergeCell ref="A14:C14"/>
    <mergeCell ref="D14:I14"/>
    <mergeCell ref="J14:O14"/>
    <mergeCell ref="P14:U14"/>
    <mergeCell ref="V14:Z14"/>
    <mergeCell ref="AB14:AD14"/>
    <mergeCell ref="AE14:AI14"/>
    <mergeCell ref="AK14:AM14"/>
    <mergeCell ref="AT13:AV13"/>
    <mergeCell ref="AW13:BA13"/>
    <mergeCell ref="BC13:BE13"/>
    <mergeCell ref="BF13:BI13"/>
    <mergeCell ref="BJ13:BN13"/>
    <mergeCell ref="BO13:BS13"/>
    <mergeCell ref="A13:C13"/>
    <mergeCell ref="D13:I13"/>
    <mergeCell ref="J13:O13"/>
    <mergeCell ref="P13:U13"/>
    <mergeCell ref="V13:Z13"/>
    <mergeCell ref="AB13:AD13"/>
    <mergeCell ref="AE13:AI13"/>
    <mergeCell ref="AK13:AM13"/>
    <mergeCell ref="BO14:BS14"/>
    <mergeCell ref="BT14:BX14"/>
    <mergeCell ref="BY14:CC14"/>
    <mergeCell ref="A15:CC15"/>
    <mergeCell ref="CM15:CM17"/>
    <mergeCell ref="A16:C17"/>
    <mergeCell ref="D16:I16"/>
    <mergeCell ref="J16:O16"/>
    <mergeCell ref="P16:U16"/>
    <mergeCell ref="V16:BE16"/>
    <mergeCell ref="AN14:AR14"/>
    <mergeCell ref="AT14:AV14"/>
    <mergeCell ref="AW14:BA14"/>
    <mergeCell ref="BC14:BE14"/>
    <mergeCell ref="BF14:BI14"/>
    <mergeCell ref="BJ14:BN14"/>
    <mergeCell ref="CM12:CM14"/>
    <mergeCell ref="AN13:AR13"/>
    <mergeCell ref="BC12:BE12"/>
    <mergeCell ref="BF12:BI12"/>
    <mergeCell ref="BJ12:BN12"/>
    <mergeCell ref="BO12:BS12"/>
    <mergeCell ref="BT12:BX12"/>
    <mergeCell ref="BY12:CC12"/>
    <mergeCell ref="BF16:BI16"/>
    <mergeCell ref="BJ16:CC16"/>
    <mergeCell ref="D17:I17"/>
    <mergeCell ref="J17:O17"/>
    <mergeCell ref="P17:U17"/>
    <mergeCell ref="V17:AD17"/>
    <mergeCell ref="AE17:AM17"/>
    <mergeCell ref="AN17:AV17"/>
    <mergeCell ref="AW17:BE17"/>
    <mergeCell ref="BF17:BI17"/>
    <mergeCell ref="BJ17:BN17"/>
    <mergeCell ref="BO17:BS17"/>
    <mergeCell ref="BT17:BX17"/>
    <mergeCell ref="BY17:CC17"/>
    <mergeCell ref="CQ17:CQ22"/>
    <mergeCell ref="CU17:CU22"/>
    <mergeCell ref="BY19:CC19"/>
    <mergeCell ref="CL21:CL29"/>
    <mergeCell ref="CM21:CM23"/>
    <mergeCell ref="BC27:BK27"/>
    <mergeCell ref="AE18:AI18"/>
    <mergeCell ref="AK18:AM18"/>
    <mergeCell ref="AN18:AR18"/>
    <mergeCell ref="AT18:AV18"/>
    <mergeCell ref="AW18:BA18"/>
    <mergeCell ref="BC18:BE18"/>
    <mergeCell ref="BT18:BX18"/>
    <mergeCell ref="BY18:CC18"/>
    <mergeCell ref="CM18:CM20"/>
    <mergeCell ref="BF19:BI19"/>
    <mergeCell ref="BJ19:BN19"/>
    <mergeCell ref="BO19:BS19"/>
    <mergeCell ref="BT19:BX19"/>
    <mergeCell ref="AE19:AI19"/>
    <mergeCell ref="AK19:AM19"/>
    <mergeCell ref="AN19:AR19"/>
    <mergeCell ref="A18:C18"/>
    <mergeCell ref="D18:I18"/>
    <mergeCell ref="J18:O18"/>
    <mergeCell ref="P18:U18"/>
    <mergeCell ref="V18:Z18"/>
    <mergeCell ref="AB18:AD18"/>
    <mergeCell ref="BF18:BI18"/>
    <mergeCell ref="BJ18:BN18"/>
    <mergeCell ref="BO18:BS18"/>
    <mergeCell ref="AT19:AV19"/>
    <mergeCell ref="AW19:BA19"/>
    <mergeCell ref="BC19:BE19"/>
    <mergeCell ref="A19:C19"/>
    <mergeCell ref="D19:I19"/>
    <mergeCell ref="J19:O19"/>
    <mergeCell ref="P19:U19"/>
    <mergeCell ref="V19:Z19"/>
    <mergeCell ref="AB19:AD19"/>
    <mergeCell ref="BF20:BI20"/>
    <mergeCell ref="BJ20:BN20"/>
    <mergeCell ref="BO20:BS20"/>
    <mergeCell ref="BT20:BX20"/>
    <mergeCell ref="BY20:CC20"/>
    <mergeCell ref="A21:C21"/>
    <mergeCell ref="D21:I21"/>
    <mergeCell ref="J21:O21"/>
    <mergeCell ref="P21:U21"/>
    <mergeCell ref="V21:Z21"/>
    <mergeCell ref="AE20:AI20"/>
    <mergeCell ref="AK20:AM20"/>
    <mergeCell ref="AN20:AR20"/>
    <mergeCell ref="AT20:AV20"/>
    <mergeCell ref="AW20:BA20"/>
    <mergeCell ref="BC20:BE20"/>
    <mergeCell ref="A20:C20"/>
    <mergeCell ref="D20:I20"/>
    <mergeCell ref="J20:O20"/>
    <mergeCell ref="P20:U20"/>
    <mergeCell ref="V20:Z20"/>
    <mergeCell ref="AB20:AD20"/>
    <mergeCell ref="BC21:BE21"/>
    <mergeCell ref="BF21:BI21"/>
    <mergeCell ref="BJ21:BN21"/>
    <mergeCell ref="BO21:BS21"/>
    <mergeCell ref="BT21:BX21"/>
    <mergeCell ref="BY21:CC21"/>
    <mergeCell ref="AB21:AD21"/>
    <mergeCell ref="AE21:AI21"/>
    <mergeCell ref="AK21:AM21"/>
    <mergeCell ref="AN21:AR21"/>
    <mergeCell ref="AT21:AV21"/>
    <mergeCell ref="AW21:BA21"/>
    <mergeCell ref="BF22:BI22"/>
    <mergeCell ref="BJ22:BN22"/>
    <mergeCell ref="BO22:BS22"/>
    <mergeCell ref="BT22:BX22"/>
    <mergeCell ref="BY22:CC22"/>
    <mergeCell ref="A23:C23"/>
    <mergeCell ref="D23:I23"/>
    <mergeCell ref="J23:O23"/>
    <mergeCell ref="P23:U23"/>
    <mergeCell ref="V23:Z23"/>
    <mergeCell ref="AE22:AI22"/>
    <mergeCell ref="AK22:AM22"/>
    <mergeCell ref="AN22:AR22"/>
    <mergeCell ref="AT22:AV22"/>
    <mergeCell ref="AW22:BA22"/>
    <mergeCell ref="BC22:BE22"/>
    <mergeCell ref="A22:C22"/>
    <mergeCell ref="D22:I22"/>
    <mergeCell ref="J22:O22"/>
    <mergeCell ref="P22:U22"/>
    <mergeCell ref="V22:Z22"/>
    <mergeCell ref="AB22:AD22"/>
    <mergeCell ref="BC23:BE23"/>
    <mergeCell ref="BF23:BI23"/>
    <mergeCell ref="BJ23:BN23"/>
    <mergeCell ref="BO23:BS23"/>
    <mergeCell ref="BT23:BX23"/>
    <mergeCell ref="BY23:CC23"/>
    <mergeCell ref="AB23:AD23"/>
    <mergeCell ref="AE23:AI23"/>
    <mergeCell ref="AK23:AM23"/>
    <mergeCell ref="AN23:AR23"/>
    <mergeCell ref="AT23:AV23"/>
    <mergeCell ref="AW23:BA23"/>
    <mergeCell ref="BF24:BI24"/>
    <mergeCell ref="BJ24:BN24"/>
    <mergeCell ref="BO24:BS24"/>
    <mergeCell ref="BT24:BX24"/>
    <mergeCell ref="BY24:CC24"/>
    <mergeCell ref="CM24:CM26"/>
    <mergeCell ref="A25:CC25"/>
    <mergeCell ref="A26:C27"/>
    <mergeCell ref="D26:K26"/>
    <mergeCell ref="L26:S26"/>
    <mergeCell ref="AE24:AI24"/>
    <mergeCell ref="AK24:AM24"/>
    <mergeCell ref="AN24:AR24"/>
    <mergeCell ref="AT24:AV24"/>
    <mergeCell ref="AW24:BA24"/>
    <mergeCell ref="BC24:BE24"/>
    <mergeCell ref="A24:C24"/>
    <mergeCell ref="D24:I24"/>
    <mergeCell ref="J24:O24"/>
    <mergeCell ref="P24:U24"/>
    <mergeCell ref="V24:Z24"/>
    <mergeCell ref="AB24:AD24"/>
    <mergeCell ref="T26:AA26"/>
    <mergeCell ref="AB26:BK26"/>
    <mergeCell ref="BL26:BQ26"/>
    <mergeCell ref="BR26:CC27"/>
    <mergeCell ref="D27:K27"/>
    <mergeCell ref="L27:S27"/>
    <mergeCell ref="T27:AA27"/>
    <mergeCell ref="AB27:AJ27"/>
    <mergeCell ref="AK27:AS27"/>
    <mergeCell ref="AT27:BB27"/>
    <mergeCell ref="AT28:AX28"/>
    <mergeCell ref="AZ28:BB28"/>
    <mergeCell ref="BC28:BG28"/>
    <mergeCell ref="BI28:BK28"/>
    <mergeCell ref="BL28:BQ28"/>
    <mergeCell ref="BR28:CC28"/>
    <mergeCell ref="BL27:BQ27"/>
    <mergeCell ref="CM27:CM29"/>
    <mergeCell ref="A28:C28"/>
    <mergeCell ref="D28:K28"/>
    <mergeCell ref="L28:S28"/>
    <mergeCell ref="T28:AA28"/>
    <mergeCell ref="AB28:AF28"/>
    <mergeCell ref="AH28:AJ28"/>
    <mergeCell ref="AK28:AO28"/>
    <mergeCell ref="AQ28:AS28"/>
    <mergeCell ref="BL29:BQ29"/>
    <mergeCell ref="BR29:CC29"/>
    <mergeCell ref="AT29:AX29"/>
    <mergeCell ref="AZ29:BB29"/>
    <mergeCell ref="BC29:BG29"/>
    <mergeCell ref="BI29:BK29"/>
    <mergeCell ref="A30:C30"/>
    <mergeCell ref="D30:K30"/>
    <mergeCell ref="L30:S30"/>
    <mergeCell ref="T30:AA30"/>
    <mergeCell ref="AB30:AF30"/>
    <mergeCell ref="AH30:AJ30"/>
    <mergeCell ref="AK30:AO30"/>
    <mergeCell ref="AQ30:AS30"/>
    <mergeCell ref="AK29:AO29"/>
    <mergeCell ref="AQ29:AS29"/>
    <mergeCell ref="A29:C29"/>
    <mergeCell ref="D29:K29"/>
    <mergeCell ref="L29:S29"/>
    <mergeCell ref="T29:AA29"/>
    <mergeCell ref="AB29:AF29"/>
    <mergeCell ref="AH29:AJ29"/>
    <mergeCell ref="CQ30:CS30"/>
    <mergeCell ref="CU30:CU39"/>
    <mergeCell ref="A31:CC31"/>
    <mergeCell ref="CQ31:CQ38"/>
    <mergeCell ref="A32:C33"/>
    <mergeCell ref="D32:K32"/>
    <mergeCell ref="L32:S32"/>
    <mergeCell ref="T32:AA32"/>
    <mergeCell ref="AB32:BK32"/>
    <mergeCell ref="BL32:BQ32"/>
    <mergeCell ref="AT30:AX30"/>
    <mergeCell ref="AZ30:BB30"/>
    <mergeCell ref="BC30:BG30"/>
    <mergeCell ref="BI30:BK30"/>
    <mergeCell ref="BL30:BQ30"/>
    <mergeCell ref="BR30:CC30"/>
    <mergeCell ref="L34:S34"/>
    <mergeCell ref="T34:AA34"/>
    <mergeCell ref="AB34:AF34"/>
    <mergeCell ref="AH34:AJ34"/>
    <mergeCell ref="BR32:CC33"/>
    <mergeCell ref="D33:K33"/>
    <mergeCell ref="L33:S33"/>
    <mergeCell ref="T33:AA33"/>
    <mergeCell ref="AB33:AJ33"/>
    <mergeCell ref="AK33:AS33"/>
    <mergeCell ref="AT33:BB33"/>
    <mergeCell ref="BC33:BK33"/>
    <mergeCell ref="BL33:BQ33"/>
    <mergeCell ref="AT35:AX35"/>
    <mergeCell ref="AZ35:BB35"/>
    <mergeCell ref="BC35:BG35"/>
    <mergeCell ref="BI35:BK35"/>
    <mergeCell ref="BL35:BQ35"/>
    <mergeCell ref="BR35:CC35"/>
    <mergeCell ref="BL34:BQ34"/>
    <mergeCell ref="BR34:CC34"/>
    <mergeCell ref="A35:C35"/>
    <mergeCell ref="D35:K35"/>
    <mergeCell ref="L35:S35"/>
    <mergeCell ref="T35:AA35"/>
    <mergeCell ref="AB35:AF35"/>
    <mergeCell ref="AH35:AJ35"/>
    <mergeCell ref="AK35:AO35"/>
    <mergeCell ref="AQ35:AS35"/>
    <mergeCell ref="AK34:AO34"/>
    <mergeCell ref="AQ34:AS34"/>
    <mergeCell ref="AT34:AX34"/>
    <mergeCell ref="AZ34:BB34"/>
    <mergeCell ref="BC34:BG34"/>
    <mergeCell ref="BI34:BK34"/>
    <mergeCell ref="A34:C34"/>
    <mergeCell ref="D34:K34"/>
    <mergeCell ref="BL36:BQ36"/>
    <mergeCell ref="BR36:CC36"/>
    <mergeCell ref="A37:CC37"/>
    <mergeCell ref="A38:C39"/>
    <mergeCell ref="D38:K38"/>
    <mergeCell ref="L38:BK38"/>
    <mergeCell ref="BL38:BT38"/>
    <mergeCell ref="BU38:CC38"/>
    <mergeCell ref="D39:K39"/>
    <mergeCell ref="L39:R39"/>
    <mergeCell ref="AK36:AO36"/>
    <mergeCell ref="AQ36:AS36"/>
    <mergeCell ref="AT36:AX36"/>
    <mergeCell ref="AZ36:BB36"/>
    <mergeCell ref="BC36:BG36"/>
    <mergeCell ref="BI36:BK36"/>
    <mergeCell ref="A36:C36"/>
    <mergeCell ref="D36:K36"/>
    <mergeCell ref="L36:S36"/>
    <mergeCell ref="T36:AA36"/>
    <mergeCell ref="AB36:AF36"/>
    <mergeCell ref="AH36:AJ36"/>
    <mergeCell ref="A40:C40"/>
    <mergeCell ref="D40:K40"/>
    <mergeCell ref="L40:R40"/>
    <mergeCell ref="T40:X40"/>
    <mergeCell ref="Y40:AE40"/>
    <mergeCell ref="AG40:AK40"/>
    <mergeCell ref="T39:X39"/>
    <mergeCell ref="Y39:AE39"/>
    <mergeCell ref="AG39:AK39"/>
    <mergeCell ref="AX43:BM43"/>
    <mergeCell ref="BN43:CC43"/>
    <mergeCell ref="AL41:AR41"/>
    <mergeCell ref="AT41:AX41"/>
    <mergeCell ref="AY41:BE41"/>
    <mergeCell ref="BG41:BK41"/>
    <mergeCell ref="BL41:BT41"/>
    <mergeCell ref="BU41:CC41"/>
    <mergeCell ref="CQ39:CQ44"/>
    <mergeCell ref="AL39:AR39"/>
    <mergeCell ref="AT39:AX39"/>
    <mergeCell ref="AY39:BE39"/>
    <mergeCell ref="AL40:AR40"/>
    <mergeCell ref="AT40:AX40"/>
    <mergeCell ref="AY40:BE40"/>
    <mergeCell ref="BG40:BK40"/>
    <mergeCell ref="BL40:BT40"/>
    <mergeCell ref="BU40:CC40"/>
    <mergeCell ref="BG39:BK39"/>
    <mergeCell ref="BL39:BT39"/>
    <mergeCell ref="BU39:CC39"/>
    <mergeCell ref="A42:CC42"/>
    <mergeCell ref="A43:Q43"/>
    <mergeCell ref="A41:C41"/>
    <mergeCell ref="D41:K41"/>
    <mergeCell ref="L41:R41"/>
    <mergeCell ref="T41:X41"/>
    <mergeCell ref="Y41:AE41"/>
    <mergeCell ref="AG41:AK41"/>
    <mergeCell ref="A44:Q44"/>
    <mergeCell ref="R44:AG44"/>
    <mergeCell ref="AH44:AW44"/>
    <mergeCell ref="R43:AG43"/>
    <mergeCell ref="AH43:AW43"/>
    <mergeCell ref="AX44:BM44"/>
    <mergeCell ref="BN44:CC44"/>
    <mergeCell ref="A50:G50"/>
    <mergeCell ref="I50:AB50"/>
    <mergeCell ref="AC50:AI50"/>
    <mergeCell ref="AK50:BA50"/>
    <mergeCell ref="BB50:BI50"/>
    <mergeCell ref="CL76:CL84"/>
    <mergeCell ref="CM76:CM78"/>
    <mergeCell ref="CM79:CM81"/>
    <mergeCell ref="CM82:CM84"/>
    <mergeCell ref="BK50:CC50"/>
    <mergeCell ref="CL63:CM63"/>
    <mergeCell ref="CL64:CL75"/>
    <mergeCell ref="CM64:CM66"/>
    <mergeCell ref="CM67:CM69"/>
    <mergeCell ref="CM70:CM72"/>
    <mergeCell ref="CM73:CM75"/>
  </mergeCells>
  <phoneticPr fontId="1" type="noConversion"/>
  <printOptions horizontalCentered="1"/>
  <pageMargins left="0.47244094488188981" right="0.19685039370078741" top="0.35433070866141742" bottom="0.15748031496062989" header="0.31496062992125978" footer="0.15748031496062989"/>
  <pageSetup paperSize="9" scale="94" orientation="portrait" r:id="rId1"/>
  <colBreaks count="1" manualBreakCount="1">
    <brk id="81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37</vt:i4>
      </vt:variant>
      <vt:variant>
        <vt:lpstr>具名範圍</vt:lpstr>
      </vt:variant>
      <vt:variant>
        <vt:i4>32</vt:i4>
      </vt:variant>
    </vt:vector>
  </HeadingPairs>
  <TitlesOfParts>
    <vt:vector size="69" baseType="lpstr">
      <vt:lpstr>使用說明</vt:lpstr>
      <vt:lpstr>使用注意事項</vt:lpstr>
      <vt:lpstr>首頁</vt:lpstr>
      <vt:lpstr>s0</vt:lpstr>
      <vt:lpstr>s1</vt:lpstr>
      <vt:lpstr>s2</vt:lpstr>
      <vt:lpstr>s3</vt:lpstr>
      <vt:lpstr>s4</vt:lpstr>
      <vt:lpstr>s5</vt:lpstr>
      <vt:lpstr>s6</vt:lpstr>
      <vt:lpstr>試驗報告頁首</vt:lpstr>
      <vt:lpstr>試驗報告摘要</vt:lpstr>
      <vt:lpstr>空白表格</vt:lpstr>
      <vt:lpstr>電量_1</vt:lpstr>
      <vt:lpstr>電量_2</vt:lpstr>
      <vt:lpstr>電量_3</vt:lpstr>
      <vt:lpstr>電量_4</vt:lpstr>
      <vt:lpstr>電量_5</vt:lpstr>
      <vt:lpstr>電量_6</vt:lpstr>
      <vt:lpstr>電量_7</vt:lpstr>
      <vt:lpstr>電量_8</vt:lpstr>
      <vt:lpstr>電量_9</vt:lpstr>
      <vt:lpstr>電量_10</vt:lpstr>
      <vt:lpstr>電量_11</vt:lpstr>
      <vt:lpstr>電量_12</vt:lpstr>
      <vt:lpstr>特性_1</vt:lpstr>
      <vt:lpstr>特性_2</vt:lpstr>
      <vt:lpstr>特性_3</vt:lpstr>
      <vt:lpstr>特性_4</vt:lpstr>
      <vt:lpstr>特性_5</vt:lpstr>
      <vt:lpstr>特性_6</vt:lpstr>
      <vt:lpstr>特性_7</vt:lpstr>
      <vt:lpstr>特性_8</vt:lpstr>
      <vt:lpstr>特性_9</vt:lpstr>
      <vt:lpstr>特性_10</vt:lpstr>
      <vt:lpstr>特性_11</vt:lpstr>
      <vt:lpstr>特性_12</vt:lpstr>
      <vt:lpstr>Manul_Step_01</vt:lpstr>
      <vt:lpstr>Manul_Step_02</vt:lpstr>
      <vt:lpstr>Manul_Step_03</vt:lpstr>
      <vt:lpstr>Manul_Step_04</vt:lpstr>
      <vt:lpstr>空白表格!Print_Area</vt:lpstr>
      <vt:lpstr>特性_1!Print_Area</vt:lpstr>
      <vt:lpstr>特性_10!Print_Area</vt:lpstr>
      <vt:lpstr>特性_11!Print_Area</vt:lpstr>
      <vt:lpstr>特性_12!Print_Area</vt:lpstr>
      <vt:lpstr>特性_2!Print_Area</vt:lpstr>
      <vt:lpstr>特性_3!Print_Area</vt:lpstr>
      <vt:lpstr>特性_4!Print_Area</vt:lpstr>
      <vt:lpstr>特性_5!Print_Area</vt:lpstr>
      <vt:lpstr>特性_6!Print_Area</vt:lpstr>
      <vt:lpstr>特性_7!Print_Area</vt:lpstr>
      <vt:lpstr>特性_8!Print_Area</vt:lpstr>
      <vt:lpstr>特性_9!Print_Area</vt:lpstr>
      <vt:lpstr>試驗報告頁首!Print_Area</vt:lpstr>
      <vt:lpstr>試驗報告摘要!Print_Area</vt:lpstr>
      <vt:lpstr>電量_1!Print_Area</vt:lpstr>
      <vt:lpstr>電量_10!Print_Area</vt:lpstr>
      <vt:lpstr>電量_11!Print_Area</vt:lpstr>
      <vt:lpstr>電量_12!Print_Area</vt:lpstr>
      <vt:lpstr>電量_2!Print_Area</vt:lpstr>
      <vt:lpstr>電量_3!Print_Area</vt:lpstr>
      <vt:lpstr>電量_4!Print_Area</vt:lpstr>
      <vt:lpstr>電量_5!Print_Area</vt:lpstr>
      <vt:lpstr>電量_6!Print_Area</vt:lpstr>
      <vt:lpstr>電量_7!Print_Area</vt:lpstr>
      <vt:lpstr>電量_8!Print_Area</vt:lpstr>
      <vt:lpstr>電量_9!Print_Area</vt:lpstr>
      <vt:lpstr>首頁!空白表格連結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梁威志</dc:creator>
  <cp:lastModifiedBy>綜合研究所-李昆紘</cp:lastModifiedBy>
  <cp:lastPrinted>2026-02-11T07:27:34Z</cp:lastPrinted>
  <dcterms:created xsi:type="dcterms:W3CDTF">2014-11-09T14:49:48Z</dcterms:created>
  <dcterms:modified xsi:type="dcterms:W3CDTF">2026-02-26T16:13:20Z</dcterms:modified>
</cp:coreProperties>
</file>