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uszt\Desktop\"/>
    </mc:Choice>
  </mc:AlternateContent>
  <bookViews>
    <workbookView xWindow="0" yWindow="0" windowWidth="28800" windowHeight="12432"/>
  </bookViews>
  <sheets>
    <sheet name="Munka1" sheetId="1" r:id="rId1"/>
  </sheets>
  <definedNames>
    <definedName name="D">Munka1!$B$8</definedName>
    <definedName name="d1_">Munka1!$B$5</definedName>
    <definedName name="d2_">Munka1!$B$6</definedName>
    <definedName name="d4_">Munka1!$B$7</definedName>
    <definedName name="dt">Munka1!$I$9</definedName>
    <definedName name="k">Munka1!$B$9</definedName>
    <definedName name="mű_max">Munka1!$B$29</definedName>
    <definedName name="mű_min">Munka1!$B$28</definedName>
    <definedName name="műa_max">Munka1!$B$31</definedName>
    <definedName name="műa_min">Munka1!$B$30</definedName>
    <definedName name="N">Munka1!$B$10</definedName>
    <definedName name="pü">Munka1!$B$15</definedName>
    <definedName name="ReH">Munka1!$B$13</definedName>
    <definedName name="s_">Munka1!$B$11</definedName>
    <definedName name="szigh">Munka1!$I$7</definedName>
  </definedNames>
  <calcPr calcId="162913"/>
</workbook>
</file>

<file path=xl/calcChain.xml><?xml version="1.0" encoding="utf-8"?>
<calcChain xmlns="http://schemas.openxmlformats.org/spreadsheetml/2006/main">
  <c r="I13" i="1" l="1"/>
  <c r="I20" i="1"/>
  <c r="I12" i="1"/>
  <c r="I11" i="1"/>
  <c r="N11" i="1"/>
  <c r="N13" i="1"/>
  <c r="N15" i="1"/>
  <c r="N16" i="1" s="1"/>
  <c r="B24" i="1"/>
  <c r="N19" i="1" s="1"/>
  <c r="N20" i="1" s="1"/>
  <c r="I27" i="1"/>
  <c r="I18" i="1"/>
  <c r="I22" i="1" s="1"/>
  <c r="I7" i="1"/>
  <c r="I9" i="1"/>
  <c r="I29" i="1" s="1"/>
  <c r="I31" i="1" l="1"/>
  <c r="N9" i="1" s="1"/>
  <c r="N24" i="1" s="1"/>
  <c r="N31" i="1" s="1"/>
  <c r="N17" i="1"/>
  <c r="N18" i="1" s="1"/>
  <c r="N22" i="1" l="1"/>
  <c r="N29" i="1"/>
  <c r="N33" i="1" s="1"/>
  <c r="N35" i="1" s="1"/>
</calcChain>
</file>

<file path=xl/sharedStrings.xml><?xml version="1.0" encoding="utf-8"?>
<sst xmlns="http://schemas.openxmlformats.org/spreadsheetml/2006/main" count="106" uniqueCount="70">
  <si>
    <t>Adatok:</t>
  </si>
  <si>
    <t>Karima</t>
  </si>
  <si>
    <t>MSZ2925</t>
  </si>
  <si>
    <t>DN=</t>
  </si>
  <si>
    <t>d1=</t>
  </si>
  <si>
    <t>D=</t>
  </si>
  <si>
    <t>k=</t>
  </si>
  <si>
    <t>d4=</t>
  </si>
  <si>
    <t>N=</t>
  </si>
  <si>
    <t>s=</t>
  </si>
  <si>
    <t>Anyag:</t>
  </si>
  <si>
    <t>S235</t>
  </si>
  <si>
    <t>ReH=</t>
  </si>
  <si>
    <t>pü=</t>
  </si>
  <si>
    <t>Mpa</t>
  </si>
  <si>
    <t>mm</t>
  </si>
  <si>
    <t>db</t>
  </si>
  <si>
    <t>Számítás:</t>
  </si>
  <si>
    <t>2.</t>
  </si>
  <si>
    <t>dt=((d1-2s)+d4)/2=</t>
  </si>
  <si>
    <t>bmin=dt/2 * sqrt(3*pü/szigh *(1-2/3 * dt/k))=</t>
  </si>
  <si>
    <t>p=</t>
  </si>
  <si>
    <t>b=</t>
  </si>
  <si>
    <t>3.</t>
  </si>
  <si>
    <t>Ftö = nt*pü*pi*dt*btcs=</t>
  </si>
  <si>
    <t>bt= (d4-(d1-2s))/2=</t>
  </si>
  <si>
    <t>btcs= 0,5*bt=</t>
  </si>
  <si>
    <t>nt=</t>
  </si>
  <si>
    <t>kN</t>
  </si>
  <si>
    <t>4.</t>
  </si>
  <si>
    <t>Fcső= pü*(d1-2s)^2 *pi/4 =</t>
  </si>
  <si>
    <t>Fp= pü*(dt^2 *pi/4  -  (d1-2s)^2 *pi/4)=</t>
  </si>
  <si>
    <t>Fcsavar = (Ftö + Fcső + Fp)/N =</t>
  </si>
  <si>
    <t>5.</t>
  </si>
  <si>
    <t>Csavar:</t>
  </si>
  <si>
    <t>M20</t>
  </si>
  <si>
    <t>d2=</t>
  </si>
  <si>
    <t>d3=</t>
  </si>
  <si>
    <t>béta=</t>
  </si>
  <si>
    <t>műa_min=</t>
  </si>
  <si>
    <t>mű_max=</t>
  </si>
  <si>
    <t>mű_min=</t>
  </si>
  <si>
    <t>műa_max=</t>
  </si>
  <si>
    <t>Súrlodási:</t>
  </si>
  <si>
    <t>D1=</t>
  </si>
  <si>
    <t>fok</t>
  </si>
  <si>
    <t>ró_min= acr tg(mű_min/cos(béta/2))=</t>
  </si>
  <si>
    <t>alfa= acr tg(p/(d2*pi))=</t>
  </si>
  <si>
    <t>ró_max= acr tg(mű_max/cos(béta/2))=</t>
  </si>
  <si>
    <t>6.</t>
  </si>
  <si>
    <t>szigma = Fv/Ae = Fv/((de/2)^2*pi) =</t>
  </si>
  <si>
    <t>tau = Mt_max/Ipe *de/2= 16*Mt_max/(de^3*pi)=</t>
  </si>
  <si>
    <t>szigma_e=sqrt(szigma^2+3*tau^2)=</t>
  </si>
  <si>
    <t>rad</t>
  </si>
  <si>
    <t>Nm</t>
  </si>
  <si>
    <t>MPa</t>
  </si>
  <si>
    <t>Egyéb:</t>
  </si>
  <si>
    <t>d=</t>
  </si>
  <si>
    <t>da = (d +s)/2 =</t>
  </si>
  <si>
    <t>de = (d2 + d3)/2=</t>
  </si>
  <si>
    <t>n1=</t>
  </si>
  <si>
    <t>szigh=ReH/n1=</t>
  </si>
  <si>
    <t>n2=</t>
  </si>
  <si>
    <t>Fv=n2*Fcsavar=</t>
  </si>
  <si>
    <t>ReH_min * n1 =</t>
  </si>
  <si>
    <t>???</t>
  </si>
  <si>
    <t>Mt_min= Fv*(d2csavar/2 *tg(alfa+ró_min)+da*műa_min/2)=</t>
  </si>
  <si>
    <t>Mt_max= Fv*(d2csavar/2 *tg(alfa+ró_max)+da*műa_max/2)=</t>
  </si>
  <si>
    <t>ha zsírozva van alatta akkor 0,07</t>
  </si>
  <si>
    <t>ha zsírozva van alatta akkor 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</si>
</sst>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85" zoomScaleNormal="85" workbookViewId="0">
      <selection activeCell="C30" sqref="C30"/>
    </sheetView>
  </sheetViews>
  <sheetFormatPr defaultRowHeight="14.4" x14ac:dyDescent="0.3"/>
  <cols>
    <col min="1" max="1" width="10.5546875" bestFit="1" customWidth="1"/>
    <col min="3" max="3" width="29" bestFit="1" customWidth="1"/>
    <col min="8" max="8" width="49.44140625" bestFit="1" customWidth="1"/>
    <col min="9" max="9" width="12.44140625" bestFit="1" customWidth="1"/>
    <col min="11" max="11" width="10" customWidth="1"/>
    <col min="13" max="13" width="50.44140625" bestFit="1" customWidth="1"/>
    <col min="16" max="16" width="22.88671875" bestFit="1" customWidth="1"/>
  </cols>
  <sheetData>
    <row r="1" spans="1:16" x14ac:dyDescent="0.3">
      <c r="A1" t="s">
        <v>0</v>
      </c>
    </row>
    <row r="2" spans="1:16" x14ac:dyDescent="0.3">
      <c r="F2" t="s">
        <v>17</v>
      </c>
    </row>
    <row r="3" spans="1:16" x14ac:dyDescent="0.3">
      <c r="A3" t="s">
        <v>1</v>
      </c>
      <c r="B3" t="s">
        <v>2</v>
      </c>
    </row>
    <row r="4" spans="1:16" x14ac:dyDescent="0.3">
      <c r="A4" t="s">
        <v>3</v>
      </c>
      <c r="B4">
        <v>50</v>
      </c>
      <c r="C4" t="s">
        <v>15</v>
      </c>
    </row>
    <row r="5" spans="1:16" x14ac:dyDescent="0.3">
      <c r="A5" t="s">
        <v>4</v>
      </c>
      <c r="B5" s="1">
        <v>57</v>
      </c>
      <c r="C5" t="s">
        <v>15</v>
      </c>
      <c r="G5" t="s">
        <v>18</v>
      </c>
      <c r="L5" t="s">
        <v>33</v>
      </c>
    </row>
    <row r="6" spans="1:16" x14ac:dyDescent="0.3">
      <c r="A6" t="s">
        <v>36</v>
      </c>
      <c r="B6" s="1">
        <v>18</v>
      </c>
      <c r="C6" t="s">
        <v>15</v>
      </c>
    </row>
    <row r="7" spans="1:16" x14ac:dyDescent="0.3">
      <c r="A7" t="s">
        <v>7</v>
      </c>
      <c r="B7" s="1">
        <v>102</v>
      </c>
      <c r="C7" t="s">
        <v>15</v>
      </c>
      <c r="H7" t="s">
        <v>61</v>
      </c>
      <c r="I7">
        <f>B13/B36</f>
        <v>193.33333333333334</v>
      </c>
      <c r="J7" t="s">
        <v>14</v>
      </c>
      <c r="M7" t="s">
        <v>62</v>
      </c>
      <c r="N7" s="1">
        <v>1.2</v>
      </c>
    </row>
    <row r="8" spans="1:16" x14ac:dyDescent="0.3">
      <c r="A8" t="s">
        <v>5</v>
      </c>
      <c r="B8" s="1">
        <v>165</v>
      </c>
      <c r="C8" t="s">
        <v>15</v>
      </c>
    </row>
    <row r="9" spans="1:16" x14ac:dyDescent="0.3">
      <c r="A9" t="s">
        <v>6</v>
      </c>
      <c r="B9" s="1">
        <v>125</v>
      </c>
      <c r="C9" t="s">
        <v>15</v>
      </c>
      <c r="H9" t="s">
        <v>19</v>
      </c>
      <c r="I9">
        <f>((B5-2*B11)+B7)/2</f>
        <v>76.599999999999994</v>
      </c>
      <c r="J9" t="s">
        <v>15</v>
      </c>
      <c r="M9" t="s">
        <v>63</v>
      </c>
      <c r="N9">
        <f>N7*I31</f>
        <v>3.5265227023198968</v>
      </c>
      <c r="O9" t="s">
        <v>28</v>
      </c>
    </row>
    <row r="10" spans="1:16" x14ac:dyDescent="0.3">
      <c r="A10" t="s">
        <v>8</v>
      </c>
      <c r="B10" s="1">
        <v>4</v>
      </c>
      <c r="C10" t="s">
        <v>16</v>
      </c>
    </row>
    <row r="11" spans="1:16" x14ac:dyDescent="0.3">
      <c r="A11" t="s">
        <v>9</v>
      </c>
      <c r="B11" s="1">
        <v>2.9</v>
      </c>
      <c r="C11" t="s">
        <v>15</v>
      </c>
      <c r="H11" t="s">
        <v>20</v>
      </c>
      <c r="I11">
        <f>(I9/2)* SQRT(3*(B15/I7)*(1-2*I9/(3*B9)))</f>
        <v>3.2818306178317509</v>
      </c>
      <c r="J11" t="s">
        <v>15</v>
      </c>
      <c r="M11" t="s">
        <v>59</v>
      </c>
      <c r="N11">
        <f>(B20+B21)/2</f>
        <v>14.1235</v>
      </c>
      <c r="O11" t="s">
        <v>15</v>
      </c>
    </row>
    <row r="12" spans="1:16" x14ac:dyDescent="0.3">
      <c r="A12" t="s">
        <v>10</v>
      </c>
      <c r="B12" t="s">
        <v>11</v>
      </c>
      <c r="I12">
        <f>dt/2*SQRT((3*pü/szigh)*(1-(2*dt/(3*k))))</f>
        <v>3.2818306178317509</v>
      </c>
    </row>
    <row r="13" spans="1:16" x14ac:dyDescent="0.3">
      <c r="A13" t="s">
        <v>12</v>
      </c>
      <c r="B13" s="1">
        <v>290</v>
      </c>
      <c r="C13" t="s">
        <v>14</v>
      </c>
      <c r="H13" t="s">
        <v>22</v>
      </c>
      <c r="I13">
        <f>TRUNC(I11)+1</f>
        <v>4</v>
      </c>
      <c r="J13" t="s">
        <v>15</v>
      </c>
      <c r="M13" t="s">
        <v>58</v>
      </c>
      <c r="N13">
        <f>(B25+B22)/2</f>
        <v>20</v>
      </c>
      <c r="O13" t="s">
        <v>15</v>
      </c>
      <c r="P13" t="s">
        <v>65</v>
      </c>
    </row>
    <row r="15" spans="1:16" x14ac:dyDescent="0.3">
      <c r="A15" t="s">
        <v>13</v>
      </c>
      <c r="B15" s="1">
        <v>0.8</v>
      </c>
      <c r="C15" t="s">
        <v>14</v>
      </c>
      <c r="M15" t="s">
        <v>47</v>
      </c>
      <c r="N15">
        <f>ATAN(B23/(B20*PI()))</f>
        <v>4.3277482648311209E-2</v>
      </c>
      <c r="O15" t="s">
        <v>53</v>
      </c>
    </row>
    <row r="16" spans="1:16" x14ac:dyDescent="0.3">
      <c r="G16" t="s">
        <v>23</v>
      </c>
      <c r="N16">
        <f>180*N15/PI()</f>
        <v>2.4796171036988852</v>
      </c>
      <c r="O16" t="s">
        <v>45</v>
      </c>
    </row>
    <row r="17" spans="1:15" x14ac:dyDescent="0.3">
      <c r="M17" t="s">
        <v>46</v>
      </c>
      <c r="N17">
        <f>ATAN(B28/COS(B24/2))</f>
        <v>0.11496092050070644</v>
      </c>
      <c r="O17" t="s">
        <v>53</v>
      </c>
    </row>
    <row r="18" spans="1:15" x14ac:dyDescent="0.3">
      <c r="A18" t="s">
        <v>34</v>
      </c>
      <c r="B18" t="s">
        <v>35</v>
      </c>
      <c r="H18" t="s">
        <v>25</v>
      </c>
      <c r="I18">
        <f>(B7-(B5-2*B11))/2</f>
        <v>25.4</v>
      </c>
      <c r="J18" t="s">
        <v>15</v>
      </c>
      <c r="N18">
        <f>180*N17/PI()</f>
        <v>6.5867755536294617</v>
      </c>
      <c r="O18" t="s">
        <v>45</v>
      </c>
    </row>
    <row r="19" spans="1:15" x14ac:dyDescent="0.3">
      <c r="A19" t="s">
        <v>44</v>
      </c>
      <c r="B19" s="1">
        <v>13.835000000000001</v>
      </c>
      <c r="C19" t="s">
        <v>15</v>
      </c>
      <c r="M19" t="s">
        <v>48</v>
      </c>
      <c r="N19">
        <f>ATAN(B29/COS(B24/2))</f>
        <v>0.25958864451428232</v>
      </c>
      <c r="O19" t="s">
        <v>53</v>
      </c>
    </row>
    <row r="20" spans="1:15" x14ac:dyDescent="0.3">
      <c r="A20" t="s">
        <v>36</v>
      </c>
      <c r="B20" s="1">
        <v>14.701000000000001</v>
      </c>
      <c r="C20" t="s">
        <v>15</v>
      </c>
      <c r="H20" t="s">
        <v>26</v>
      </c>
      <c r="I20">
        <f>1.1*I18</f>
        <v>27.94</v>
      </c>
      <c r="J20" t="s">
        <v>15</v>
      </c>
      <c r="N20">
        <f>180*N19/PI()</f>
        <v>14.873333740190228</v>
      </c>
      <c r="O20" t="s">
        <v>45</v>
      </c>
    </row>
    <row r="21" spans="1:15" x14ac:dyDescent="0.3">
      <c r="A21" t="s">
        <v>37</v>
      </c>
      <c r="B21" s="1">
        <v>13.545999999999999</v>
      </c>
      <c r="C21" t="s">
        <v>15</v>
      </c>
    </row>
    <row r="22" spans="1:15" x14ac:dyDescent="0.3">
      <c r="A22" t="s">
        <v>9</v>
      </c>
      <c r="B22" s="1">
        <v>24</v>
      </c>
      <c r="C22" t="s">
        <v>15</v>
      </c>
      <c r="H22" t="s">
        <v>24</v>
      </c>
      <c r="I22">
        <f>B37*B15*PI()*I9*I20/1000</f>
        <v>8.06837899630019</v>
      </c>
      <c r="J22" t="s">
        <v>28</v>
      </c>
      <c r="M22" t="s">
        <v>66</v>
      </c>
      <c r="N22">
        <f>N9*(B20/2*TAN(N15+N17)+N13/2*B30)</f>
        <v>7.6629139376463318</v>
      </c>
      <c r="O22" t="s">
        <v>54</v>
      </c>
    </row>
    <row r="23" spans="1:15" x14ac:dyDescent="0.3">
      <c r="A23" t="s">
        <v>21</v>
      </c>
      <c r="B23" s="1">
        <v>2</v>
      </c>
      <c r="C23" t="s">
        <v>15</v>
      </c>
    </row>
    <row r="24" spans="1:15" x14ac:dyDescent="0.3">
      <c r="A24" t="s">
        <v>38</v>
      </c>
      <c r="B24" s="1">
        <f>PI()/3</f>
        <v>1.0471975511965976</v>
      </c>
      <c r="C24" t="s">
        <v>53</v>
      </c>
      <c r="M24" t="s">
        <v>67</v>
      </c>
      <c r="N24">
        <f>N9*(B20/2*TAN(N15+N19)+N13/2*B31)</f>
        <v>16.211001823526502</v>
      </c>
      <c r="O24" t="s">
        <v>54</v>
      </c>
    </row>
    <row r="25" spans="1:15" x14ac:dyDescent="0.3">
      <c r="A25" t="s">
        <v>57</v>
      </c>
      <c r="B25" s="1">
        <v>16</v>
      </c>
      <c r="C25" t="s">
        <v>15</v>
      </c>
      <c r="G25" t="s">
        <v>29</v>
      </c>
    </row>
    <row r="27" spans="1:15" x14ac:dyDescent="0.3">
      <c r="A27" t="s">
        <v>43</v>
      </c>
      <c r="H27" t="s">
        <v>30</v>
      </c>
      <c r="I27" s="2">
        <f>B15*(B5-2*B11)^2 * PI()/4/1000</f>
        <v>1.6470993291652858</v>
      </c>
      <c r="J27" t="s">
        <v>28</v>
      </c>
      <c r="L27" t="s">
        <v>49</v>
      </c>
    </row>
    <row r="28" spans="1:15" x14ac:dyDescent="0.3">
      <c r="A28" t="s">
        <v>41</v>
      </c>
      <c r="B28" s="1">
        <v>0.1</v>
      </c>
      <c r="C28" t="s">
        <v>68</v>
      </c>
    </row>
    <row r="29" spans="1:15" x14ac:dyDescent="0.3">
      <c r="A29" t="s">
        <v>40</v>
      </c>
      <c r="B29" s="1">
        <v>0.23</v>
      </c>
      <c r="C29" t="s">
        <v>69</v>
      </c>
      <c r="H29" t="s">
        <v>31</v>
      </c>
      <c r="I29" s="2">
        <f>B15*(I9^2*PI()/4 - (B5-2*B11)^2*PI()/4)/1000</f>
        <v>2.0395973489341794</v>
      </c>
      <c r="J29" t="s">
        <v>28</v>
      </c>
      <c r="M29" t="s">
        <v>50</v>
      </c>
      <c r="N29">
        <f>N9/((N11/2)^2*PI())*1000</f>
        <v>22.509825800466448</v>
      </c>
      <c r="O29" t="s">
        <v>55</v>
      </c>
    </row>
    <row r="30" spans="1:15" x14ac:dyDescent="0.3">
      <c r="A30" t="s">
        <v>39</v>
      </c>
      <c r="B30" s="1">
        <v>0.1</v>
      </c>
    </row>
    <row r="31" spans="1:15" x14ac:dyDescent="0.3">
      <c r="A31" t="s">
        <v>42</v>
      </c>
      <c r="B31" s="1">
        <v>0.23</v>
      </c>
      <c r="H31" t="s">
        <v>32</v>
      </c>
      <c r="I31">
        <f>(I22+I27+I29)/B10</f>
        <v>2.938768918599914</v>
      </c>
      <c r="J31" t="s">
        <v>28</v>
      </c>
      <c r="M31" t="s">
        <v>51</v>
      </c>
      <c r="N31">
        <f>16*N24/(N11^3*PI())*1000</f>
        <v>29.305758188210735</v>
      </c>
      <c r="O31" t="s">
        <v>55</v>
      </c>
    </row>
    <row r="33" spans="1:15" x14ac:dyDescent="0.3">
      <c r="M33" t="s">
        <v>52</v>
      </c>
      <c r="N33">
        <f>SQRT(N29^2+3*N31^2)</f>
        <v>55.526341915571805</v>
      </c>
      <c r="O33" t="s">
        <v>55</v>
      </c>
    </row>
    <row r="35" spans="1:15" x14ac:dyDescent="0.3">
      <c r="A35" t="s">
        <v>56</v>
      </c>
      <c r="M35" t="s">
        <v>64</v>
      </c>
      <c r="N35">
        <f>N33*B36</f>
        <v>83.289512873357708</v>
      </c>
      <c r="O35" t="s">
        <v>14</v>
      </c>
    </row>
    <row r="36" spans="1:15" x14ac:dyDescent="0.3">
      <c r="A36" t="s">
        <v>60</v>
      </c>
      <c r="B36" s="1">
        <v>1.5</v>
      </c>
    </row>
    <row r="37" spans="1:15" x14ac:dyDescent="0.3">
      <c r="A37" t="s">
        <v>27</v>
      </c>
      <c r="B37" s="1"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15</vt:i4>
      </vt:variant>
    </vt:vector>
  </HeadingPairs>
  <TitlesOfParts>
    <vt:vector size="16" baseType="lpstr">
      <vt:lpstr>Munka1</vt:lpstr>
      <vt:lpstr>D</vt:lpstr>
      <vt:lpstr>d1_</vt:lpstr>
      <vt:lpstr>d2_</vt:lpstr>
      <vt:lpstr>d4_</vt:lpstr>
      <vt:lpstr>dt</vt:lpstr>
      <vt:lpstr>k</vt:lpstr>
      <vt:lpstr>mű_max</vt:lpstr>
      <vt:lpstr>mű_min</vt:lpstr>
      <vt:lpstr>műa_max</vt:lpstr>
      <vt:lpstr>műa_min</vt:lpstr>
      <vt:lpstr>N</vt:lpstr>
      <vt:lpstr>pü</vt:lpstr>
      <vt:lpstr>ReH</vt:lpstr>
      <vt:lpstr>s_</vt:lpstr>
      <vt:lpstr>szigh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VIP98</dc:creator>
  <cp:lastModifiedBy>Fauszt</cp:lastModifiedBy>
  <dcterms:created xsi:type="dcterms:W3CDTF">2017-10-11T16:27:02Z</dcterms:created>
  <dcterms:modified xsi:type="dcterms:W3CDTF">2017-10-18T23:04:09Z</dcterms:modified>
</cp:coreProperties>
</file>