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597C1615-D2C1-4AE4-9113-DF74517F6925}" xr6:coauthVersionLast="47" xr6:coauthVersionMax="47" xr10:uidLastSave="{00000000-0000-0000-0000-000000000000}"/>
  <bookViews>
    <workbookView xWindow="-120" yWindow="-120" windowWidth="29040" windowHeight="15840" xr2:uid="{78E9CA61-DBF7-471E-9166-F6804C05EE17}"/>
  </bookViews>
  <sheets>
    <sheet name="Planilha1" sheetId="1" r:id="rId1"/>
    <sheet name="Planilha2" sheetId="2" r:id="rId2"/>
  </sheets>
  <definedNames>
    <definedName name="aporte">Planilha1!$D$16</definedName>
    <definedName name="patrimonio">Planilha1!$D$19</definedName>
    <definedName name="qtd_anos">Planilha1!$D$17</definedName>
    <definedName name="rendimento_carteira">Planilha1!$D$12</definedName>
    <definedName name="salario">Planilha1!$D$11</definedName>
    <definedName name="sugestao_investimento">Planilha1!$D$13</definedName>
    <definedName name="taxa_mens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H4" i="2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D31" i="1"/>
  <c r="D13" i="1"/>
  <c r="D19" i="1"/>
  <c r="D20" i="1" s="1"/>
  <c r="C24" i="1"/>
  <c r="D24" i="1" s="1"/>
  <c r="C25" i="1"/>
  <c r="D25" i="1" s="1"/>
  <c r="C26" i="1"/>
  <c r="D26" i="1" s="1"/>
  <c r="C27" i="1"/>
  <c r="D27" i="1" s="1"/>
  <c r="C23" i="1"/>
  <c r="D23" i="1" s="1"/>
  <c r="D37" i="1" l="1"/>
  <c r="D35" i="1"/>
  <c r="D36" i="1"/>
  <c r="D34" i="1"/>
  <c r="D39" i="1"/>
  <c r="D38" i="1"/>
  <c r="D40" i="1" l="1"/>
</calcChain>
</file>

<file path=xl/sharedStrings.xml><?xml version="1.0" encoding="utf-8"?>
<sst xmlns="http://schemas.openxmlformats.org/spreadsheetml/2006/main" count="72" uniqueCount="36">
  <si>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</si>
  <si>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</si>
  <si>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</si>
  <si>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</si>
  <si>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</si>
  <si>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</si>
  <si>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</si>
  <si>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</si>
  <si>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</si>
  <si>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</si>
  <si>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</si>
  <si>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</si>
  <si>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</si>
  <si>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</si>
  <si>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</si>
  <si>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Carteira</t>
  </si>
  <si>
    <t>Agressivo</t>
  </si>
  <si>
    <t>VALOR A SER INVESTIDO POR MÊS?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</si>
  <si>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</si>
  <si>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</si>
  <si>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</si>
  <si>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</si>
  <si>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</si>
  <si>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</si>
  <si>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</si>
  <si>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</si>
  <si>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</si>
  <si>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</si>
  <si>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PERCENTUAL</t>
  </si>
  <si>
    <t>CHAVE</t>
  </si>
  <si>
    <t>Conservador</t>
  </si>
  <si>
    <t>Moderado</t>
  </si>
  <si>
    <t>Moderado-TIJOLO</t>
  </si>
  <si>
    <t>%</t>
  </si>
  <si>
    <t>Sugestão de Investimento (30%)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</si>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</sst>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0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8"/>
      <color rgb="FFFF0000"/>
      <name val="Segoe UI"/>
      <family val="2"/>
    </font>
    <font>
      <b/>
      <sz val="16"/>
      <color rgb="FFFF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2499465926084170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1499679555650502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1499679555650502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8">
    <xf numFmtId="0" fontId="0" fillId="0" borderId="0" xfId="0"/>
    <xf numFmtId="0" fontId="5" fillId="4" borderId="1" xfId="0" applyFont="1" applyFill="1" applyBorder="1" applyAlignment="1">
      <alignment horizontal="left" vertical="center"/>
    </xf>
    <xf numFmtId="0" fontId="0" fillId="4" borderId="2" xfId="0" applyFill="1" applyBorder="1"/>
    <xf numFmtId="0" fontId="3" fillId="0" borderId="8" xfId="0" applyFont="1" applyBorder="1" applyAlignment="1">
      <alignment horizontal="center" vertical="center"/>
    </xf>
    <xf numFmtId="10" fontId="3" fillId="0" borderId="8" xfId="2" applyNumberFormat="1" applyFont="1" applyBorder="1" applyAlignment="1">
      <alignment horizontal="center" vertical="center"/>
    </xf>
    <xf numFmtId="170" fontId="3" fillId="0" borderId="6" xfId="1" applyNumberFormat="1" applyFont="1" applyBorder="1" applyAlignment="1">
      <alignment horizontal="center" vertical="center"/>
    </xf>
    <xf numFmtId="8" fontId="3" fillId="3" borderId="8" xfId="0" applyNumberFormat="1" applyFont="1" applyFill="1" applyBorder="1" applyAlignment="1">
      <alignment horizontal="center" vertical="center"/>
    </xf>
    <xf numFmtId="8" fontId="3" fillId="3" borderId="10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8" fontId="3" fillId="3" borderId="8" xfId="0" applyNumberFormat="1" applyFont="1" applyFill="1" applyBorder="1" applyAlignment="1">
      <alignment horizontal="center"/>
    </xf>
    <xf numFmtId="8" fontId="3" fillId="3" borderId="10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70" fontId="0" fillId="0" borderId="17" xfId="1" applyNumberFormat="1" applyFont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8" fontId="3" fillId="3" borderId="18" xfId="0" applyNumberFormat="1" applyFont="1" applyFill="1" applyBorder="1" applyAlignment="1">
      <alignment horizontal="center"/>
    </xf>
    <xf numFmtId="8" fontId="3" fillId="3" borderId="19" xfId="0" applyNumberFormat="1" applyFont="1" applyFill="1" applyBorder="1" applyAlignment="1">
      <alignment horizontal="center"/>
    </xf>
    <xf numFmtId="170" fontId="0" fillId="3" borderId="10" xfId="0" applyNumberFormat="1" applyFill="1" applyBorder="1" applyAlignment="1">
      <alignment horizontal="center"/>
    </xf>
    <xf numFmtId="0" fontId="2" fillId="2" borderId="0" xfId="3"/>
    <xf numFmtId="9" fontId="0" fillId="0" borderId="0" xfId="0" applyNumberFormat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2" fillId="2" borderId="0" xfId="2" applyFont="1" applyFill="1"/>
    <xf numFmtId="0" fontId="3" fillId="0" borderId="12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6" borderId="12" xfId="0" applyFill="1" applyBorder="1"/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170" fontId="3" fillId="6" borderId="4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70" fontId="3" fillId="0" borderId="15" xfId="0" applyNumberFormat="1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170" fontId="3" fillId="3" borderId="8" xfId="0" applyNumberFormat="1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314325</xdr:colOff>
      <xdr:row>0</xdr:row>
      <xdr:rowOff>66675</xdr:rowOff>
    </xdr:from>
    <xdr:to>
      <xdr:col>4</xdr:col>
      <xdr:colOff>28575</xdr:colOff>
      <xdr:row>8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CC89ED-CFDF-F070-837E-8CAA6D4C4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66675"/>
          <a:ext cx="681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977E-0427-4FAA-8CC3-94A1B23550F7}">
  <dimension ref="A9:F55"/>
  <sheetViews>
    <sheetView tabSelected="1" workbookViewId="0">
      <selection activeCell="E30" sqref="E30"/>
    </sheetView>
  </sheetViews>
  <sheetFormatPr defaultColWidth="0" defaultRowHeight="15" x14ac:dyDescent="0.25"/>
  <cols>
    <col min="1" max="1" width="5.140625" customWidth="1"/>
    <col min="2" max="2" width="38.28515625" customWidth="1"/>
    <col min="3" max="3" width="42.7109375" customWidth="1"/>
    <col min="4" max="4" width="20.28515625" bestFit="1" customWidth="1"/>
    <col min="5" max="5" width="7" customWidth="1"/>
    <col min="6" max="6" width="15.5703125" hidden="1" customWidth="1"/>
    <col min="7" max="11" width="9.140625" hidden="1" customWidth="1"/>
    <col min="12" max="16383" width="9.140625" hidden="1"/>
    <col min="16384" max="16384" width="9.140625" hidden="1" customWidth="1"/>
  </cols>
  <sheetData>
    <row r="9" spans="2:4" ht="15.75" thickBot="1" x14ac:dyDescent="0.3"/>
    <row r="10" spans="2:4" ht="31.5" customHeight="1" thickBot="1" x14ac:dyDescent="0.3">
      <c r="B10" s="18" t="s">
        <v>13</v>
      </c>
      <c r="C10" s="19"/>
      <c r="D10" s="20"/>
    </row>
    <row r="11" spans="2:4" ht="18" thickBot="1" x14ac:dyDescent="0.35">
      <c r="B11" s="23" t="s">
        <v>14</v>
      </c>
      <c r="C11" s="24"/>
      <c r="D11" s="25">
        <v>5000</v>
      </c>
    </row>
    <row r="12" spans="2:4" ht="18" thickBot="1" x14ac:dyDescent="0.35">
      <c r="B12" s="26" t="s">
        <v>15</v>
      </c>
      <c r="C12" s="27"/>
      <c r="D12" s="28">
        <v>0.01</v>
      </c>
    </row>
    <row r="13" spans="2:4" ht="18" thickBot="1" x14ac:dyDescent="0.35">
      <c r="B13" s="29" t="s">
        <v>34</v>
      </c>
      <c r="C13" s="30"/>
      <c r="D13" s="35">
        <f>salario*30%</f>
        <v>1500</v>
      </c>
    </row>
    <row r="14" spans="2:4" ht="15.75" thickBot="1" x14ac:dyDescent="0.3"/>
    <row r="15" spans="2:4" ht="42" customHeight="1" x14ac:dyDescent="0.25">
      <c r="B15" s="10" t="s">
        <v>5</v>
      </c>
      <c r="C15" s="21"/>
      <c r="D15" s="13"/>
    </row>
    <row r="16" spans="2:4" ht="18" thickBot="1" x14ac:dyDescent="0.35">
      <c r="B16" s="23" t="s">
        <v>0</v>
      </c>
      <c r="C16" s="24"/>
      <c r="D16" s="5">
        <v>1500</v>
      </c>
    </row>
    <row r="17" spans="1:4" ht="18" thickBot="1" x14ac:dyDescent="0.35">
      <c r="B17" s="26" t="s">
        <v>1</v>
      </c>
      <c r="C17" s="27"/>
      <c r="D17" s="3">
        <v>5</v>
      </c>
    </row>
    <row r="18" spans="1:4" ht="18" thickBot="1" x14ac:dyDescent="0.35">
      <c r="B18" s="26" t="s">
        <v>2</v>
      </c>
      <c r="C18" s="27"/>
      <c r="D18" s="4">
        <v>1.0789999999999999E-2</v>
      </c>
    </row>
    <row r="19" spans="1:4" ht="18" thickBot="1" x14ac:dyDescent="0.35">
      <c r="B19" s="16" t="s">
        <v>3</v>
      </c>
      <c r="C19" s="31"/>
      <c r="D19" s="6">
        <f>FV(taxa_mensal,qtd_anos*12,aporte*-1)</f>
        <v>125665.37099773147</v>
      </c>
    </row>
    <row r="20" spans="1:4" ht="18" thickBot="1" x14ac:dyDescent="0.35">
      <c r="B20" s="17" t="s">
        <v>4</v>
      </c>
      <c r="C20" s="32"/>
      <c r="D20" s="7">
        <f>patrimonio*rendimento_carteira</f>
        <v>1256.6537099773147</v>
      </c>
    </row>
    <row r="21" spans="1:4" ht="15.75" thickBot="1" x14ac:dyDescent="0.3"/>
    <row r="22" spans="1:4" ht="27" thickBot="1" x14ac:dyDescent="0.3">
      <c r="B22" s="1" t="s">
        <v>11</v>
      </c>
      <c r="C22" s="2"/>
      <c r="D22" s="22" t="s">
        <v>12</v>
      </c>
    </row>
    <row r="23" spans="1:4" ht="18" thickBot="1" x14ac:dyDescent="0.35">
      <c r="A23" s="8">
        <v>2</v>
      </c>
      <c r="B23" s="14" t="s">
        <v>6</v>
      </c>
      <c r="C23" s="33">
        <f>FV($D$18,$A23*12,$D$16*-1)</f>
        <v>40841.440946467825</v>
      </c>
      <c r="D23" s="11">
        <f>C23*rendimento_carteira</f>
        <v>408.41440946467827</v>
      </c>
    </row>
    <row r="24" spans="1:4" ht="18" thickBot="1" x14ac:dyDescent="0.35">
      <c r="A24" s="8">
        <v>5</v>
      </c>
      <c r="B24" s="14" t="s">
        <v>7</v>
      </c>
      <c r="C24" s="33">
        <f>FV($D$18,$A24*12,$D$16*-1)</f>
        <v>125665.37099773147</v>
      </c>
      <c r="D24" s="11">
        <f>C24*rendimento_carteira</f>
        <v>1256.6537099773147</v>
      </c>
    </row>
    <row r="25" spans="1:4" ht="18" thickBot="1" x14ac:dyDescent="0.35">
      <c r="A25" s="8">
        <v>10</v>
      </c>
      <c r="B25" s="14" t="s">
        <v>8</v>
      </c>
      <c r="C25" s="33">
        <f>FV($D$18,$A25*12,$D$16*-1)</f>
        <v>364926.3187952583</v>
      </c>
      <c r="D25" s="11">
        <f>C25*rendimento_carteira</f>
        <v>3649.2631879525829</v>
      </c>
    </row>
    <row r="26" spans="1:4" ht="18" thickBot="1" x14ac:dyDescent="0.35">
      <c r="A26" s="8">
        <v>20</v>
      </c>
      <c r="B26" s="14" t="s">
        <v>9</v>
      </c>
      <c r="C26" s="33">
        <f>FV($D$18,$A26*12,$D$16*-1)</f>
        <v>1687797.600145621</v>
      </c>
      <c r="D26" s="11">
        <f>C26*rendimento_carteira</f>
        <v>16877.976001456209</v>
      </c>
    </row>
    <row r="27" spans="1:4" ht="18" thickBot="1" x14ac:dyDescent="0.35">
      <c r="A27" s="8">
        <v>30</v>
      </c>
      <c r="B27" s="15" t="s">
        <v>10</v>
      </c>
      <c r="C27" s="34">
        <f>FV($D$18,$A27*12,$D$16*-1)</f>
        <v>6483254.4825070715</v>
      </c>
      <c r="D27" s="12">
        <f>C27*rendimento_carteira</f>
        <v>64832.54482507072</v>
      </c>
    </row>
    <row r="29" spans="1:4" ht="15.75" thickBot="1" x14ac:dyDescent="0.3"/>
    <row r="30" spans="1:4" ht="27" thickBot="1" x14ac:dyDescent="0.3">
      <c r="B30" s="47" t="s">
        <v>18</v>
      </c>
      <c r="C30" s="48"/>
      <c r="D30" s="51" t="s">
        <v>30</v>
      </c>
    </row>
    <row r="31" spans="1:4" ht="15.75" thickBot="1" x14ac:dyDescent="0.3">
      <c r="B31" s="52" t="s">
        <v>17</v>
      </c>
      <c r="C31" s="53"/>
      <c r="D31" s="54">
        <f>aporte</f>
        <v>1500</v>
      </c>
    </row>
    <row r="32" spans="1:4" ht="15.75" thickBot="1" x14ac:dyDescent="0.3"/>
    <row r="33" spans="2:4" ht="15.75" thickBot="1" x14ac:dyDescent="0.3">
      <c r="B33" s="43" t="s">
        <v>19</v>
      </c>
      <c r="C33" s="44" t="s">
        <v>20</v>
      </c>
      <c r="D33" s="45" t="s">
        <v>21</v>
      </c>
    </row>
    <row r="34" spans="2:4" ht="15.75" thickBot="1" x14ac:dyDescent="0.3">
      <c r="B34" s="55" t="s">
        <v>22</v>
      </c>
      <c r="C34" s="56">
        <f>VLOOKUP($D$30&amp;"-"&amp;B34,Planilha2!$A:$D,4,FALSE)</f>
        <v>0.3</v>
      </c>
      <c r="D34" s="57">
        <f>C34*$D$31</f>
        <v>450</v>
      </c>
    </row>
    <row r="35" spans="2:4" ht="15.75" thickBot="1" x14ac:dyDescent="0.3">
      <c r="B35" s="55" t="s">
        <v>23</v>
      </c>
      <c r="C35" s="56">
        <f>VLOOKUP($D$30&amp;"-"&amp;B35,Planilha2!$A:$D,4,FALSE)</f>
        <v>0.5</v>
      </c>
      <c r="D35" s="57">
        <f>C35*$D$31</f>
        <v>750</v>
      </c>
    </row>
    <row r="36" spans="2:4" ht="15.75" thickBot="1" x14ac:dyDescent="0.3">
      <c r="B36" s="55" t="s">
        <v>24</v>
      </c>
      <c r="C36" s="56">
        <f>VLOOKUP($D$30&amp;"-"&amp;B36,Planilha2!$A:$D,4,FALSE)</f>
        <v>0.1</v>
      </c>
      <c r="D36" s="57">
        <f>C36*$D$31</f>
        <v>150</v>
      </c>
    </row>
    <row r="37" spans="2:4" ht="15.75" thickBot="1" x14ac:dyDescent="0.3">
      <c r="B37" s="55" t="s">
        <v>25</v>
      </c>
      <c r="C37" s="56">
        <f>VLOOKUP($D$30&amp;"-"&amp;B37,Planilha2!$A:$D,4,FALSE)</f>
        <v>0.1</v>
      </c>
      <c r="D37" s="57">
        <f>C37*$D$31</f>
        <v>150</v>
      </c>
    </row>
    <row r="38" spans="2:4" ht="15.75" thickBot="1" x14ac:dyDescent="0.3">
      <c r="B38" s="55" t="s">
        <v>26</v>
      </c>
      <c r="C38" s="56">
        <f>VLOOKUP($D$30&amp;"-"&amp;B38,Planilha2!$A:$D,4,FALSE)</f>
        <v>0</v>
      </c>
      <c r="D38" s="57">
        <f>C38*$D$31</f>
        <v>0</v>
      </c>
    </row>
    <row r="39" spans="2:4" ht="15.75" thickBot="1" x14ac:dyDescent="0.3">
      <c r="B39" s="55" t="s">
        <v>27</v>
      </c>
      <c r="C39" s="56">
        <f>VLOOKUP($D$30&amp;"-"&amp;B39,Planilha2!$A:$D,4,FALSE)</f>
        <v>0</v>
      </c>
      <c r="D39" s="57">
        <f>C39*$D$31</f>
        <v>0</v>
      </c>
    </row>
    <row r="40" spans="2:4" ht="15.75" thickBot="1" x14ac:dyDescent="0.3">
      <c r="B40" s="50" t="s">
        <v>35</v>
      </c>
      <c r="C40" s="46"/>
      <c r="D40" s="49">
        <f>SUM(D34:D39)</f>
        <v>1500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</sheetData>
  <mergeCells count="12">
    <mergeCell ref="B30:C30"/>
    <mergeCell ref="B31:C31"/>
    <mergeCell ref="B18:C18"/>
    <mergeCell ref="B19:C19"/>
    <mergeCell ref="B20:C20"/>
    <mergeCell ref="B15:D15"/>
    <mergeCell ref="B11:C11"/>
    <mergeCell ref="B12:C12"/>
    <mergeCell ref="B13:C13"/>
    <mergeCell ref="B10:D10"/>
    <mergeCell ref="B16:C16"/>
    <mergeCell ref="B17:C17"/>
  </mergeCells>
  <dataValidations count="1">
    <dataValidation type="list" allowBlank="1" showInputMessage="1" showErrorMessage="1" sqref="D30" xr:uid="{3200D01E-4998-4F87-BEA5-D9B33F2E0A4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B7A4-EDA9-4A4F-81BE-076072CD408F}">
  <dimension ref="A2:H20"/>
  <sheetViews>
    <sheetView workbookViewId="0">
      <selection activeCell="G11" sqref="G11"/>
    </sheetView>
  </sheetViews>
  <sheetFormatPr defaultRowHeight="15" x14ac:dyDescent="0.25"/>
  <cols>
    <col min="1" max="1" width="29.28515625" bestFit="1" customWidth="1"/>
    <col min="2" max="2" width="14.42578125" bestFit="1" customWidth="1"/>
    <col min="3" max="3" width="18.5703125" bestFit="1" customWidth="1"/>
    <col min="4" max="4" width="12.140625" bestFit="1" customWidth="1"/>
    <col min="7" max="7" width="16.85546875" bestFit="1" customWidth="1"/>
  </cols>
  <sheetData>
    <row r="2" spans="1:8" ht="15.75" thickBot="1" x14ac:dyDescent="0.3">
      <c r="A2" s="38" t="s">
        <v>29</v>
      </c>
      <c r="B2" s="42" t="s">
        <v>18</v>
      </c>
      <c r="C2" s="42" t="s">
        <v>19</v>
      </c>
      <c r="D2" s="42" t="s">
        <v>28</v>
      </c>
    </row>
    <row r="3" spans="1:8" x14ac:dyDescent="0.25">
      <c r="A3" t="str">
        <f>B3&amp;"-"&amp;C3</f>
        <v>Conservador-PAPEL</v>
      </c>
      <c r="B3" s="9" t="s">
        <v>30</v>
      </c>
      <c r="C3" s="9" t="s">
        <v>22</v>
      </c>
      <c r="D3" s="37">
        <v>0.3</v>
      </c>
      <c r="H3" t="s">
        <v>33</v>
      </c>
    </row>
    <row r="4" spans="1:8" x14ac:dyDescent="0.25">
      <c r="A4" t="str">
        <f t="shared" ref="A4:A20" si="0">B4&amp;"-"&amp;C4</f>
        <v>Conservador-TIJOLO</v>
      </c>
      <c r="B4" s="9" t="s">
        <v>30</v>
      </c>
      <c r="C4" s="9" t="s">
        <v>23</v>
      </c>
      <c r="D4" s="37">
        <v>0.5</v>
      </c>
      <c r="G4" s="36" t="s">
        <v>32</v>
      </c>
      <c r="H4" s="41">
        <f>VLOOKUP(G4,$A:$D,4,FALSE)</f>
        <v>0.4</v>
      </c>
    </row>
    <row r="5" spans="1:8" x14ac:dyDescent="0.25">
      <c r="A5" t="str">
        <f t="shared" si="0"/>
        <v>Conservador-HIBRIDOS</v>
      </c>
      <c r="B5" s="9" t="s">
        <v>30</v>
      </c>
      <c r="C5" s="9" t="s">
        <v>24</v>
      </c>
      <c r="D5" s="37">
        <v>0.1</v>
      </c>
    </row>
    <row r="6" spans="1:8" x14ac:dyDescent="0.25">
      <c r="A6" t="str">
        <f t="shared" si="0"/>
        <v>Conservador-FOFs</v>
      </c>
      <c r="B6" s="9" t="s">
        <v>30</v>
      </c>
      <c r="C6" s="9" t="s">
        <v>25</v>
      </c>
      <c r="D6" s="37">
        <v>0.1</v>
      </c>
    </row>
    <row r="7" spans="1:8" x14ac:dyDescent="0.25">
      <c r="A7" t="str">
        <f t="shared" si="0"/>
        <v>Conservador-DESENVOLVIMENTO</v>
      </c>
      <c r="B7" s="9" t="s">
        <v>30</v>
      </c>
      <c r="C7" s="9" t="s">
        <v>26</v>
      </c>
      <c r="D7" s="37">
        <v>0</v>
      </c>
    </row>
    <row r="8" spans="1:8" ht="15.75" thickBot="1" x14ac:dyDescent="0.3">
      <c r="A8" s="38" t="str">
        <f t="shared" si="0"/>
        <v>Conservador-HOTELARIAS</v>
      </c>
      <c r="B8" s="39" t="s">
        <v>30</v>
      </c>
      <c r="C8" s="39" t="s">
        <v>27</v>
      </c>
      <c r="D8" s="40">
        <v>0</v>
      </c>
    </row>
    <row r="9" spans="1:8" x14ac:dyDescent="0.25">
      <c r="A9" t="str">
        <f t="shared" si="0"/>
        <v>Moderado-PAPEL</v>
      </c>
      <c r="B9" s="9" t="s">
        <v>31</v>
      </c>
      <c r="C9" s="9" t="s">
        <v>22</v>
      </c>
      <c r="D9" s="37">
        <v>0.32</v>
      </c>
    </row>
    <row r="10" spans="1:8" x14ac:dyDescent="0.25">
      <c r="A10" t="str">
        <f t="shared" si="0"/>
        <v>Moderado-TIJOLO</v>
      </c>
      <c r="B10" s="9" t="s">
        <v>31</v>
      </c>
      <c r="C10" s="9" t="s">
        <v>23</v>
      </c>
      <c r="D10" s="37">
        <v>0.4</v>
      </c>
    </row>
    <row r="11" spans="1:8" x14ac:dyDescent="0.25">
      <c r="A11" t="str">
        <f t="shared" si="0"/>
        <v>Moderado-HIBRIDOS</v>
      </c>
      <c r="B11" s="9" t="s">
        <v>31</v>
      </c>
      <c r="C11" s="9" t="s">
        <v>24</v>
      </c>
      <c r="D11" s="37">
        <v>0.08</v>
      </c>
    </row>
    <row r="12" spans="1:8" x14ac:dyDescent="0.25">
      <c r="A12" t="str">
        <f t="shared" si="0"/>
        <v>Moderado-FOFs</v>
      </c>
      <c r="B12" s="9" t="s">
        <v>31</v>
      </c>
      <c r="C12" s="9" t="s">
        <v>25</v>
      </c>
      <c r="D12" s="37">
        <v>0.1</v>
      </c>
    </row>
    <row r="13" spans="1:8" x14ac:dyDescent="0.25">
      <c r="A13" t="str">
        <f t="shared" si="0"/>
        <v>Moderado-DESENVOLVIMENTO</v>
      </c>
      <c r="B13" s="9" t="s">
        <v>31</v>
      </c>
      <c r="C13" s="9" t="s">
        <v>26</v>
      </c>
      <c r="D13" s="37">
        <v>0.1</v>
      </c>
    </row>
    <row r="14" spans="1:8" ht="15.75" thickBot="1" x14ac:dyDescent="0.3">
      <c r="A14" s="38" t="str">
        <f t="shared" si="0"/>
        <v>Moderado-HOTELARIAS</v>
      </c>
      <c r="B14" s="39" t="s">
        <v>31</v>
      </c>
      <c r="C14" s="39" t="s">
        <v>27</v>
      </c>
      <c r="D14" s="40">
        <v>0</v>
      </c>
    </row>
    <row r="15" spans="1:8" x14ac:dyDescent="0.25">
      <c r="A15" t="str">
        <f t="shared" si="0"/>
        <v>Agressivo-PAPEL</v>
      </c>
      <c r="B15" s="9" t="s">
        <v>16</v>
      </c>
      <c r="C15" s="9" t="s">
        <v>22</v>
      </c>
      <c r="D15" s="37">
        <v>0.5</v>
      </c>
    </row>
    <row r="16" spans="1:8" x14ac:dyDescent="0.25">
      <c r="A16" t="str">
        <f t="shared" si="0"/>
        <v>Agressivo-TIJOLO</v>
      </c>
      <c r="B16" s="9" t="s">
        <v>16</v>
      </c>
      <c r="C16" s="9" t="s">
        <v>23</v>
      </c>
      <c r="D16" s="37">
        <v>0.1</v>
      </c>
    </row>
    <row r="17" spans="1:4" x14ac:dyDescent="0.25">
      <c r="A17" t="str">
        <f t="shared" si="0"/>
        <v>Agressivo-HIBRIDOS</v>
      </c>
      <c r="B17" s="9" t="s">
        <v>16</v>
      </c>
      <c r="C17" s="9" t="s">
        <v>24</v>
      </c>
      <c r="D17" s="37">
        <v>0.05</v>
      </c>
    </row>
    <row r="18" spans="1:4" x14ac:dyDescent="0.25">
      <c r="A18" t="str">
        <f t="shared" si="0"/>
        <v>Agressivo-FOFs</v>
      </c>
      <c r="B18" s="9" t="s">
        <v>16</v>
      </c>
      <c r="C18" s="9" t="s">
        <v>25</v>
      </c>
      <c r="D18" s="37">
        <v>0.05</v>
      </c>
    </row>
    <row r="19" spans="1:4" x14ac:dyDescent="0.25">
      <c r="A19" t="str">
        <f t="shared" si="0"/>
        <v>Agressivo-DESENVOLVIMENTO</v>
      </c>
      <c r="B19" s="9" t="s">
        <v>16</v>
      </c>
      <c r="C19" s="9" t="s">
        <v>26</v>
      </c>
      <c r="D19" s="37">
        <v>0.2</v>
      </c>
    </row>
    <row r="20" spans="1:4" x14ac:dyDescent="0.25">
      <c r="A20" t="str">
        <f t="shared" si="0"/>
        <v>Agressivo-HOTELARIAS</v>
      </c>
      <c r="B20" s="9" t="s">
        <v>16</v>
      </c>
      <c r="C20" s="9" t="s">
        <v>27</v>
      </c>
      <c r="D20" s="3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Kelly</dc:creator>
  <cp:lastModifiedBy>Gabriel Kelly</cp:lastModifiedBy>
  <dcterms:created xsi:type="dcterms:W3CDTF">2025-06-18T01:36:16Z</dcterms:created>
  <dcterms:modified xsi:type="dcterms:W3CDTF">2025-06-18T02:48:40Z</dcterms:modified>
</cp:coreProperties>
</file>