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02d44b81421c1a/Accounting^J Valuation and Financial Economics/Midterm/"/>
    </mc:Choice>
  </mc:AlternateContent>
  <xr:revisionPtr revIDLastSave="3663" documentId="8_{C245E6C6-A7F3-4305-A64C-95BF574AC737}" xr6:coauthVersionLast="47" xr6:coauthVersionMax="47" xr10:uidLastSave="{BAB53399-BF9D-4796-8E40-CD4039776D3E}"/>
  <bookViews>
    <workbookView xWindow="-110" yWindow="-110" windowWidth="19420" windowHeight="10300" xr2:uid="{1BB1A6A2-B701-48A8-A700-A2BE8EE6936F}"/>
  </bookViews>
  <sheets>
    <sheet name="Question 1" sheetId="1" r:id="rId1"/>
    <sheet name="Question 2a" sheetId="2" r:id="rId2"/>
    <sheet name="Question 2b" sheetId="5" r:id="rId3"/>
  </sheets>
  <definedNames>
    <definedName name="solver_adj" localSheetId="1" hidden="1">'Question 2a'!$B$15:$B$19</definedName>
    <definedName name="solver_adj" localSheetId="2" hidden="1">'Question 2b'!$B$15:$B$19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'Question 2a'!$B$21</definedName>
    <definedName name="solver_lhs1" localSheetId="2" hidden="1">'Question 2b'!$B$21</definedName>
    <definedName name="solver_lhs2" localSheetId="1" hidden="1">'Question 2a'!$B$22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2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1" hidden="1">'Question 2a'!$B$25</definedName>
    <definedName name="solver_opt" localSheetId="2" hidden="1">'Question 2b'!$B$25</definedName>
    <definedName name="solver_pre" localSheetId="1" hidden="1">0.001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2</definedName>
    <definedName name="solver_rel1" localSheetId="2" hidden="1">2</definedName>
    <definedName name="solver_rel2" localSheetId="1" hidden="1">3</definedName>
    <definedName name="solver_rhs1" localSheetId="1" hidden="1">1</definedName>
    <definedName name="solver_rhs1" localSheetId="2" hidden="1">1</definedName>
    <definedName name="solver_rhs2" localSheetId="1" hidden="1">'Question 2a'!$D$10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5" l="1"/>
  <c r="B20" i="2"/>
  <c r="B21" i="5" l="1"/>
  <c r="B22" i="5"/>
  <c r="B21" i="2" l="1"/>
  <c r="B22" i="2" l="1"/>
  <c r="M21" i="5"/>
  <c r="L21" i="5"/>
  <c r="M20" i="5" s="1"/>
  <c r="K21" i="5"/>
  <c r="J21" i="5"/>
  <c r="I21" i="5"/>
  <c r="H21" i="5"/>
  <c r="L20" i="5"/>
  <c r="K20" i="5"/>
  <c r="J20" i="5"/>
  <c r="L18" i="5" s="1"/>
  <c r="I20" i="5"/>
  <c r="H20" i="5"/>
  <c r="M19" i="5"/>
  <c r="L19" i="5"/>
  <c r="K19" i="5"/>
  <c r="J19" i="5"/>
  <c r="I19" i="5"/>
  <c r="K17" i="5" s="1"/>
  <c r="H19" i="5"/>
  <c r="M18" i="5"/>
  <c r="K18" i="5"/>
  <c r="J18" i="5"/>
  <c r="I18" i="5"/>
  <c r="J17" i="5" s="1"/>
  <c r="H18" i="5"/>
  <c r="M17" i="5"/>
  <c r="L17" i="5"/>
  <c r="I17" i="5"/>
  <c r="H17" i="5"/>
  <c r="M16" i="5"/>
  <c r="L16" i="5"/>
  <c r="K16" i="5"/>
  <c r="J16" i="5"/>
  <c r="I16" i="5"/>
  <c r="H16" i="5"/>
  <c r="E8" i="5"/>
  <c r="E7" i="5"/>
  <c r="E6" i="5"/>
  <c r="E5" i="5"/>
  <c r="E4" i="5"/>
  <c r="E3" i="5"/>
  <c r="L21" i="2"/>
  <c r="M20" i="2" s="1"/>
  <c r="K21" i="2"/>
  <c r="M19" i="2" s="1"/>
  <c r="K20" i="2"/>
  <c r="L19" i="2" s="1"/>
  <c r="J21" i="2"/>
  <c r="M18" i="2" s="1"/>
  <c r="J20" i="2"/>
  <c r="J18" i="2"/>
  <c r="J19" i="2"/>
  <c r="K18" i="2" s="1"/>
  <c r="L18" i="2"/>
  <c r="I21" i="2"/>
  <c r="M17" i="2" s="1"/>
  <c r="I20" i="2"/>
  <c r="L17" i="2" s="1"/>
  <c r="I19" i="2"/>
  <c r="K17" i="2" s="1"/>
  <c r="I18" i="2"/>
  <c r="J17" i="2" s="1"/>
  <c r="H21" i="2"/>
  <c r="M16" i="2" s="1"/>
  <c r="H20" i="2"/>
  <c r="L16" i="2" s="1"/>
  <c r="H19" i="2"/>
  <c r="H18" i="2"/>
  <c r="J16" i="2" s="1"/>
  <c r="H17" i="2"/>
  <c r="I16" i="2" s="1"/>
  <c r="K16" i="2"/>
  <c r="M21" i="2"/>
  <c r="L20" i="2"/>
  <c r="K19" i="2"/>
  <c r="I17" i="2"/>
  <c r="H16" i="2"/>
  <c r="E4" i="2"/>
  <c r="E5" i="2"/>
  <c r="E6" i="2"/>
  <c r="E7" i="2"/>
  <c r="E8" i="2"/>
  <c r="E3" i="2"/>
  <c r="B23" i="2" l="1" a="1"/>
  <c r="B23" i="2" s="1"/>
  <c r="B24" i="2" s="1"/>
  <c r="B25" i="2" s="1"/>
  <c r="B23" i="5" a="1"/>
  <c r="B23" i="5" s="1"/>
  <c r="B24" i="5" s="1"/>
  <c r="B25" i="5" s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12" i="1"/>
  <c r="B36" i="1"/>
  <c r="B33" i="1"/>
  <c r="B35" i="1" s="1"/>
  <c r="B34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3" i="1"/>
  <c r="I14" i="1"/>
  <c r="I15" i="1"/>
  <c r="I16" i="1"/>
  <c r="I17" i="1"/>
  <c r="I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12" i="1"/>
  <c r="H3" i="1"/>
  <c r="H4" i="1"/>
  <c r="H6" i="1" s="1"/>
  <c r="H5" i="1"/>
  <c r="C18" i="1"/>
  <c r="C17" i="1"/>
  <c r="D16" i="1"/>
  <c r="C16" i="1"/>
  <c r="D20" i="1"/>
  <c r="C20" i="1"/>
  <c r="D15" i="1"/>
  <c r="C15" i="1"/>
  <c r="H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<sst xmlns="http://schemas.openxmlformats.org/spreadsheetml/2006/main" count="128" uniqueCount="41">
  <si>
    <t>Year</t>
  </si>
  <si>
    <t>Stock Fund</t>
  </si>
  <si>
    <t>Bond Fund</t>
  </si>
  <si>
    <t>Mean</t>
  </si>
  <si>
    <t>SD</t>
  </si>
  <si>
    <t>Correlation Matrix</t>
  </si>
  <si>
    <t>A</t>
  </si>
  <si>
    <t>B</t>
  </si>
  <si>
    <t>C</t>
  </si>
  <si>
    <t>D</t>
  </si>
  <si>
    <t>E</t>
  </si>
  <si>
    <t>F</t>
  </si>
  <si>
    <t>Risk-free rate</t>
  </si>
  <si>
    <t xml:space="preserve">Variance </t>
  </si>
  <si>
    <t>1. Average Return</t>
  </si>
  <si>
    <t>2. SD</t>
  </si>
  <si>
    <t>3. Covariance</t>
  </si>
  <si>
    <t>4. Correlation</t>
  </si>
  <si>
    <t>Wa</t>
  </si>
  <si>
    <t>Wb</t>
  </si>
  <si>
    <t>Return</t>
  </si>
  <si>
    <t>Variance</t>
  </si>
  <si>
    <t>Wstock</t>
  </si>
  <si>
    <t>Wbond</t>
  </si>
  <si>
    <t>5. MINIMUM VARIANCE PORTFOLIO</t>
  </si>
  <si>
    <t>6. OPPORTUNITY SET</t>
  </si>
  <si>
    <t>7. TANGENCY PORTFOLIO</t>
  </si>
  <si>
    <t>To find the weight of stock in minimum variance portfolio:</t>
  </si>
  <si>
    <t>To find the weight of bond in tangency portfolio</t>
  </si>
  <si>
    <t>1. Find the efficient frontier not allowing for short selling.</t>
  </si>
  <si>
    <t>Covariance Matrix</t>
  </si>
  <si>
    <t>Sharpe Ratio</t>
  </si>
  <si>
    <t>Riske-free rate(assume)</t>
  </si>
  <si>
    <t>1. Find the efficient frontier allowing for short selling.</t>
  </si>
  <si>
    <t>Weight</t>
  </si>
  <si>
    <t>Standard Deviation</t>
  </si>
  <si>
    <t>Sharpe</t>
  </si>
  <si>
    <t>Formula we're referencing to:</t>
  </si>
  <si>
    <t>Expected Return</t>
  </si>
  <si>
    <t>Sum weight of portfolio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</si>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</sst>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6" formatCode="_(* #,##0.000_);_(* \(#,##0.0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  <xf numFmtId="166" fontId="0" fillId="0" borderId="0" xfId="0" applyNumberFormat="1"/>
    <xf numFmtId="0" fontId="2" fillId="0" borderId="0" xfId="0" applyFont="1"/>
    <xf numFmtId="165" fontId="2" fillId="0" borderId="0" xfId="1" applyNumberFormat="1" applyFont="1"/>
    <xf numFmtId="10" fontId="2" fillId="0" borderId="0" xfId="1" applyNumberFormat="1" applyFont="1"/>
    <xf numFmtId="0" fontId="3" fillId="2" borderId="0" xfId="0" applyFont="1" applyFill="1"/>
    <xf numFmtId="0" fontId="4" fillId="0" borderId="0" xfId="0" applyFont="1"/>
    <xf numFmtId="165" fontId="4" fillId="0" borderId="0" xfId="1" applyNumberFormat="1" applyFont="1"/>
    <xf numFmtId="0" fontId="0" fillId="3" borderId="0" xfId="0" applyFill="1"/>
    <xf numFmtId="0" fontId="3" fillId="3" borderId="0" xfId="0" applyFont="1" applyFill="1"/>
    <xf numFmtId="10" fontId="4" fillId="0" borderId="0" xfId="1" applyNumberFormat="1" applyFont="1"/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1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Opportunity Set with No</a:t>
            </a:r>
            <a:r>
              <a:rPr lang="en-US" baseline="0"/>
              <a:t> Short-Selling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1'!$J$17:$J$27</c:f>
              <c:numCache>
                <c:formatCode>0.00%</c:formatCode>
                <c:ptCount val="11"/>
                <c:pt idx="0">
                  <c:v>0.19550540657485663</c:v>
                </c:pt>
                <c:pt idx="1">
                  <c:v>0.17688837541103566</c:v>
                </c:pt>
                <c:pt idx="2">
                  <c:v>0.15849378144127768</c:v>
                </c:pt>
                <c:pt idx="3">
                  <c:v>0.14040907449306811</c:v>
                </c:pt>
                <c:pt idx="4">
                  <c:v>0.12277127387499424</c:v>
                </c:pt>
                <c:pt idx="5">
                  <c:v>0.10580411722717703</c:v>
                </c:pt>
                <c:pt idx="6">
                  <c:v>8.9888179423103245E-2</c:v>
                </c:pt>
                <c:pt idx="7">
                  <c:v>7.5689539714693874E-2</c:v>
                </c:pt>
                <c:pt idx="8">
                  <c:v>6.4355078190371964E-2</c:v>
                </c:pt>
                <c:pt idx="9">
                  <c:v>5.7601161446623632E-2</c:v>
                </c:pt>
                <c:pt idx="10">
                  <c:v>5.7077662492042852E-2</c:v>
                </c:pt>
              </c:numCache>
            </c:numRef>
          </c:xVal>
          <c:yVal>
            <c:numRef>
              <c:f>'Question 1'!$I$17:$I$27</c:f>
              <c:numCache>
                <c:formatCode>0.0%</c:formatCode>
                <c:ptCount val="11"/>
                <c:pt idx="0">
                  <c:v>9.3979999999999994E-2</c:v>
                </c:pt>
                <c:pt idx="1">
                  <c:v>8.8519999999999946E-2</c:v>
                </c:pt>
                <c:pt idx="2">
                  <c:v>8.3059999999999939E-2</c:v>
                </c:pt>
                <c:pt idx="3">
                  <c:v>7.7599999999999947E-2</c:v>
                </c:pt>
                <c:pt idx="4">
                  <c:v>7.2139999999999954E-2</c:v>
                </c:pt>
                <c:pt idx="5">
                  <c:v>6.6680000000000003E-2</c:v>
                </c:pt>
                <c:pt idx="6">
                  <c:v>6.1220000000000004E-2</c:v>
                </c:pt>
                <c:pt idx="7">
                  <c:v>5.5759999999999997E-2</c:v>
                </c:pt>
                <c:pt idx="8">
                  <c:v>5.0300000000000004E-2</c:v>
                </c:pt>
                <c:pt idx="9">
                  <c:v>4.4840000000000005E-2</c:v>
                </c:pt>
                <c:pt idx="10">
                  <c:v>3.9380000000000005E-2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B7B-4A2D-89B1-1D929F7E7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081152"/>
        <c:axId val="636081632"/>
      </c:scatterChart>
      <c:valAx>
        <c:axId val="63608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</a:p>
            </c:rich>
          </c:tx>
          <c:layout>
            <c:manualLayout>
              <c:xMode val="edge"/>
              <c:yMode val="edge"/>
              <c:x val="0.48803018372703411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081632"/>
        <c:crosses val="autoZero"/>
        <c:crossBetween val="midCat"/>
      </c:valAx>
      <c:valAx>
        <c:axId val="63608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08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Opportunity Set with Short-Selling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'Question 1'!$J$12:$J$32</c:f>
              <c:numCache>
                <c:formatCode>0.00%</c:formatCode>
                <c:ptCount val="21"/>
                <c:pt idx="0">
                  <c:v>0.29041593945389582</c:v>
                </c:pt>
                <c:pt idx="1">
                  <c:v>0.27127534171432205</c:v>
                </c:pt>
                <c:pt idx="2">
                  <c:v>0.25219605904930392</c:v>
                </c:pt>
                <c:pt idx="3">
                  <c:v>0.23319314188505247</c:v>
                </c:pt>
                <c:pt idx="4">
                  <c:v>0.21428690741360959</c:v>
                </c:pt>
                <c:pt idx="5">
                  <c:v>0.19550540657485663</c:v>
                </c:pt>
                <c:pt idx="6">
                  <c:v>0.17688837541103566</c:v>
                </c:pt>
                <c:pt idx="7">
                  <c:v>0.15849378144127768</c:v>
                </c:pt>
                <c:pt idx="8">
                  <c:v>0.14040907449306811</c:v>
                </c:pt>
                <c:pt idx="9">
                  <c:v>0.12277127387499424</c:v>
                </c:pt>
                <c:pt idx="10">
                  <c:v>0.10580411722717703</c:v>
                </c:pt>
                <c:pt idx="11">
                  <c:v>8.9888179423103245E-2</c:v>
                </c:pt>
                <c:pt idx="12">
                  <c:v>7.5689539714693874E-2</c:v>
                </c:pt>
                <c:pt idx="13">
                  <c:v>6.4355078190371964E-2</c:v>
                </c:pt>
                <c:pt idx="14">
                  <c:v>5.7601161446623632E-2</c:v>
                </c:pt>
                <c:pt idx="15">
                  <c:v>5.7077662492042852E-2</c:v>
                </c:pt>
                <c:pt idx="16">
                  <c:v>6.2940236379883066E-2</c:v>
                </c:pt>
                <c:pt idx="17">
                  <c:v>7.3679951140048938E-2</c:v>
                </c:pt>
                <c:pt idx="18">
                  <c:v>8.7519398357672043E-2</c:v>
                </c:pt>
                <c:pt idx="19">
                  <c:v>0.10321919890321869</c:v>
                </c:pt>
                <c:pt idx="20">
                  <c:v>0.12005169303262657</c:v>
                </c:pt>
              </c:numCache>
            </c:numRef>
          </c:xVal>
          <c:yVal>
            <c:numRef>
              <c:f>'Question 1'!$I$12:$I$32</c:f>
              <c:numCache>
                <c:formatCode>0.0%</c:formatCode>
                <c:ptCount val="21"/>
                <c:pt idx="0">
                  <c:v>0.12127999999999999</c:v>
                </c:pt>
                <c:pt idx="1">
                  <c:v>0.11581999999999999</c:v>
                </c:pt>
                <c:pt idx="2">
                  <c:v>0.11035999999999999</c:v>
                </c:pt>
                <c:pt idx="3">
                  <c:v>0.10489999999999999</c:v>
                </c:pt>
                <c:pt idx="4">
                  <c:v>9.9440000000000001E-2</c:v>
                </c:pt>
                <c:pt idx="5">
                  <c:v>9.3979999999999994E-2</c:v>
                </c:pt>
                <c:pt idx="6">
                  <c:v>8.8519999999999946E-2</c:v>
                </c:pt>
                <c:pt idx="7">
                  <c:v>8.3059999999999939E-2</c:v>
                </c:pt>
                <c:pt idx="8">
                  <c:v>7.7599999999999947E-2</c:v>
                </c:pt>
                <c:pt idx="9">
                  <c:v>7.2139999999999954E-2</c:v>
                </c:pt>
                <c:pt idx="10">
                  <c:v>6.6680000000000003E-2</c:v>
                </c:pt>
                <c:pt idx="11">
                  <c:v>6.1220000000000004E-2</c:v>
                </c:pt>
                <c:pt idx="12">
                  <c:v>5.5759999999999997E-2</c:v>
                </c:pt>
                <c:pt idx="13">
                  <c:v>5.0300000000000004E-2</c:v>
                </c:pt>
                <c:pt idx="14">
                  <c:v>4.4840000000000005E-2</c:v>
                </c:pt>
                <c:pt idx="15">
                  <c:v>3.9380000000000005E-2</c:v>
                </c:pt>
                <c:pt idx="16">
                  <c:v>3.3920000000000006E-2</c:v>
                </c:pt>
                <c:pt idx="17">
                  <c:v>2.8460000000000006E-2</c:v>
                </c:pt>
                <c:pt idx="18">
                  <c:v>2.3000000000000013E-2</c:v>
                </c:pt>
                <c:pt idx="19">
                  <c:v>1.754E-2</c:v>
                </c:pt>
                <c:pt idx="20">
                  <c:v>1.2080000000000014E-2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20-487B-90E5-7CBB90D11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666367"/>
        <c:axId val="671667327"/>
      </c:scatterChart>
      <c:valAx>
        <c:axId val="67166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667327"/>
        <c:crosses val="autoZero"/>
        <c:crossBetween val="midCat"/>
      </c:valAx>
      <c:valAx>
        <c:axId val="67166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66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577850</xdr:colOff>
      <xdr:row>46</xdr:row>
      <xdr:rowOff>31750</xdr:rowOff>
    </xdr:from>
    <xdr:to>
      <xdr:col>6</xdr:col>
      <xdr:colOff>431800</xdr:colOff>
      <xdr:row>49</xdr:row>
      <xdr:rowOff>170631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2489B-7F43-4A71-AD28-6BDF2E043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0" y="8502650"/>
          <a:ext cx="3829050" cy="6913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133350</xdr:rowOff>
    </xdr:from>
    <xdr:to>
      <xdr:col>7</xdr:col>
      <xdr:colOff>355590</xdr:colOff>
      <xdr:row>43</xdr:row>
      <xdr:rowOff>38099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0C3D72-AA00-49C2-ABD3-332E0C65B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99350"/>
          <a:ext cx="4330690" cy="457199"/>
        </a:xfrm>
        <a:prstGeom prst="rect">
          <a:avLst/>
        </a:prstGeom>
      </xdr:spPr>
    </xdr:pic>
    <xdr:clientData/>
  </xdr:twoCellAnchor>
  <xdr:twoCellAnchor>
    <xdr:from>
      <xdr:col>10</xdr:col>
      <xdr:colOff>581025</xdr:colOff>
      <xdr:row>7</xdr:row>
      <xdr:rowOff>95250</xdr:rowOff>
    </xdr:from>
    <xdr:to>
      <xdr:col>18</xdr:col>
      <xdr:colOff>276225</xdr:colOff>
      <xdr:row>22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23C92D-ADC9-326B-9C9A-44C62BAFE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593725</xdr:colOff>
      <xdr:row>23</xdr:row>
      <xdr:rowOff>50800</xdr:rowOff>
    </xdr:from>
    <xdr:to>
      <xdr:col>18</xdr:col>
      <xdr:colOff>288925</xdr:colOff>
      <xdr:row>38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99B744F-ABC4-76B7-A9F5-22F707163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120650</xdr:colOff>
      <xdr:row>26</xdr:row>
      <xdr:rowOff>57150</xdr:rowOff>
    </xdr:from>
    <xdr:to>
      <xdr:col>16</xdr:col>
      <xdr:colOff>584200</xdr:colOff>
      <xdr:row>32</xdr:row>
      <xdr:rowOff>63500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BE6C7F7-0A71-9CA9-5022-3F34CB6A7E58}"/>
            </a:ext>
          </a:extLst>
        </xdr:cNvPr>
        <xdr:cNvCxnSpPr/>
      </xdr:nvCxnSpPr>
      <xdr:spPr>
        <a:xfrm flipV="1">
          <a:off x="7651750" y="4845050"/>
          <a:ext cx="2901950" cy="11112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431800</xdr:colOff>
      <xdr:row>30</xdr:row>
      <xdr:rowOff>38100</xdr:rowOff>
    </xdr:from>
    <xdr:to>
      <xdr:col>13</xdr:col>
      <xdr:colOff>495300</xdr:colOff>
      <xdr:row>30</xdr:row>
      <xdr:rowOff>101600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846C2D91-3A1A-E433-A752-CD4548B92F6A}"/>
            </a:ext>
          </a:extLst>
        </xdr:cNvPr>
        <xdr:cNvSpPr/>
      </xdr:nvSpPr>
      <xdr:spPr>
        <a:xfrm>
          <a:off x="8572500" y="5562600"/>
          <a:ext cx="63500" cy="635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431800</xdr:colOff>
      <xdr:row>26</xdr:row>
      <xdr:rowOff>6350</xdr:rowOff>
    </xdr:from>
    <xdr:to>
      <xdr:col>16</xdr:col>
      <xdr:colOff>323850</xdr:colOff>
      <xdr:row>27</xdr:row>
      <xdr:rowOff>101600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1EE431E-F909-4032-8DE6-A23E1789B93C}"/>
            </a:ext>
          </a:extLst>
        </xdr:cNvPr>
        <xdr:cNvSpPr txBox="1"/>
      </xdr:nvSpPr>
      <xdr:spPr>
        <a:xfrm>
          <a:off x="9791700" y="4794250"/>
          <a:ext cx="501650" cy="2794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CML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7BFC-0C10-46D4-8563-53EAF0956B56}">
  <dimension ref="A1:J46"/>
  <sheetViews>
    <sheetView tabSelected="1" workbookViewId="0">
      <selection activeCell="C33" sqref="C33"/>
    </sheetView>
  </sheetViews>
  <sheetFormatPr defaultRowHeight="14.5" x14ac:dyDescent="0.35"/>
  <cols>
    <col min="2" max="2" width="11.81640625" bestFit="1" customWidth="1"/>
    <col min="3" max="3" width="9.7265625" customWidth="1"/>
    <col min="4" max="4" width="9.1796875" customWidth="1"/>
  </cols>
  <sheetData>
    <row r="1" spans="1:10" x14ac:dyDescent="0.35">
      <c r="B1" s="1" t="s">
        <v>0</v>
      </c>
      <c r="C1" s="1" t="s">
        <v>1</v>
      </c>
      <c r="D1" t="s">
        <v>2</v>
      </c>
    </row>
    <row r="2" spans="1:10" x14ac:dyDescent="0.35">
      <c r="B2">
        <v>1</v>
      </c>
      <c r="C2" s="4">
        <v>0.28170000000000001</v>
      </c>
      <c r="D2" s="4">
        <v>4.5600000000000002E-2</v>
      </c>
      <c r="G2" s="12" t="s">
        <v>24</v>
      </c>
      <c r="H2" s="7"/>
      <c r="I2" s="7"/>
      <c r="J2" s="7"/>
    </row>
    <row r="3" spans="1:10" x14ac:dyDescent="0.35">
      <c r="B3">
        <v>2</v>
      </c>
      <c r="C3" s="4">
        <v>0.32969999999999999</v>
      </c>
      <c r="D3" s="4">
        <v>6.4000000000000001E-2</v>
      </c>
      <c r="G3" t="s">
        <v>22</v>
      </c>
      <c r="H3" s="3">
        <f>(D20-C18*C16*D16)/(C20+D20-2*C18*C16*D16)</f>
        <v>4.213849300326309E-2</v>
      </c>
    </row>
    <row r="4" spans="1:10" x14ac:dyDescent="0.35">
      <c r="B4">
        <v>3</v>
      </c>
      <c r="C4" s="4">
        <v>0.23039999999999999</v>
      </c>
      <c r="D4" s="4">
        <v>-6.7799999999999999E-2</v>
      </c>
      <c r="G4" t="s">
        <v>23</v>
      </c>
      <c r="H4" s="3">
        <f>1-H3</f>
        <v>0.95786150699673689</v>
      </c>
    </row>
    <row r="5" spans="1:10" x14ac:dyDescent="0.35">
      <c r="B5">
        <v>4</v>
      </c>
      <c r="C5" s="4">
        <v>-9.0999999999999998E-2</v>
      </c>
      <c r="D5" s="4">
        <v>4.2700000000000002E-2</v>
      </c>
      <c r="G5" s="6" t="s">
        <v>20</v>
      </c>
      <c r="H5" s="4">
        <f>H3*C15+H4*D15</f>
        <v>4.1680761717978167E-2</v>
      </c>
    </row>
    <row r="6" spans="1:10" x14ac:dyDescent="0.35">
      <c r="B6">
        <v>5</v>
      </c>
      <c r="C6" s="4">
        <v>-0.14000000000000001</v>
      </c>
      <c r="D6" s="4">
        <v>0.1</v>
      </c>
      <c r="G6" t="s">
        <v>21</v>
      </c>
      <c r="H6" s="8">
        <f>H3^2*C20+H4^2*D20+H3*H4*C16*D16*C18</f>
        <v>3.1235061559683731E-3</v>
      </c>
    </row>
    <row r="7" spans="1:10" x14ac:dyDescent="0.35">
      <c r="B7">
        <v>6</v>
      </c>
      <c r="C7" s="4">
        <v>-0.26450000000000001</v>
      </c>
      <c r="D7" s="4">
        <v>-5.4800000000000001E-2</v>
      </c>
      <c r="G7" t="s">
        <v>4</v>
      </c>
      <c r="H7" s="4">
        <f>H6^0.5</f>
        <v>5.5888336493121471E-2</v>
      </c>
    </row>
    <row r="8" spans="1:10" x14ac:dyDescent="0.35">
      <c r="B8">
        <v>7</v>
      </c>
      <c r="C8" s="4">
        <v>0.20319999999999999</v>
      </c>
      <c r="D8" s="4">
        <v>4.5600000000000002E-2</v>
      </c>
    </row>
    <row r="9" spans="1:10" x14ac:dyDescent="0.35">
      <c r="B9">
        <v>8</v>
      </c>
      <c r="C9" s="4">
        <v>0.1056</v>
      </c>
      <c r="D9" s="4">
        <v>7.5600000000000001E-2</v>
      </c>
    </row>
    <row r="10" spans="1:10" x14ac:dyDescent="0.35">
      <c r="B10">
        <v>9</v>
      </c>
      <c r="C10" s="4">
        <v>0.12870000000000001</v>
      </c>
      <c r="D10" s="4">
        <v>9.6199999999999994E-2</v>
      </c>
      <c r="G10" s="19" t="s">
        <v>25</v>
      </c>
      <c r="H10" s="19"/>
      <c r="I10" s="19"/>
      <c r="J10" s="19"/>
    </row>
    <row r="11" spans="1:10" x14ac:dyDescent="0.35">
      <c r="B11">
        <v>10</v>
      </c>
      <c r="C11" s="4">
        <v>0.156</v>
      </c>
      <c r="D11" s="4">
        <v>4.6699999999999998E-2</v>
      </c>
      <c r="G11" t="s">
        <v>18</v>
      </c>
      <c r="H11" t="s">
        <v>19</v>
      </c>
      <c r="I11" t="s">
        <v>20</v>
      </c>
      <c r="J11" t="s">
        <v>4</v>
      </c>
    </row>
    <row r="12" spans="1:10" x14ac:dyDescent="0.35">
      <c r="G12" s="9">
        <v>1.5</v>
      </c>
      <c r="H12" s="9">
        <f>1-G12</f>
        <v>-0.5</v>
      </c>
      <c r="I12" s="10">
        <f>G12*$C$15+H12*$D$15</f>
        <v>0.12127999999999999</v>
      </c>
      <c r="J12" s="11">
        <f>(G12^2*$C$20+H12^2*$D$20+2*G12*H12*$C$16*$D$16*$C$18)^0.5</f>
        <v>0.29041593945389582</v>
      </c>
    </row>
    <row r="13" spans="1:10" x14ac:dyDescent="0.35">
      <c r="A13" t="s">
        <v>12</v>
      </c>
      <c r="C13" s="2">
        <v>0.03</v>
      </c>
      <c r="G13" s="9">
        <v>1.4</v>
      </c>
      <c r="H13" s="9">
        <f t="shared" ref="H13:H32" si="0">1-G13</f>
        <v>-0.39999999999999991</v>
      </c>
      <c r="I13" s="10">
        <f t="shared" ref="I13:I31" si="1">G13*$C$15+H13*$D$15</f>
        <v>0.11581999999999999</v>
      </c>
      <c r="J13" s="11">
        <f t="shared" ref="J13:J32" si="2">(G13^2*$C$20+H13^2*$D$20+2*G13*H13*$C$16*$D$16*$C$18)^0.5</f>
        <v>0.27127534171432205</v>
      </c>
    </row>
    <row r="14" spans="1:10" x14ac:dyDescent="0.35">
      <c r="G14" s="9">
        <v>1.3</v>
      </c>
      <c r="H14" s="9">
        <f t="shared" si="0"/>
        <v>-0.30000000000000004</v>
      </c>
      <c r="I14" s="10">
        <f t="shared" si="1"/>
        <v>0.11035999999999999</v>
      </c>
      <c r="J14" s="11">
        <f t="shared" si="2"/>
        <v>0.25219605904930392</v>
      </c>
    </row>
    <row r="15" spans="1:10" x14ac:dyDescent="0.35">
      <c r="A15" s="12" t="s">
        <v>14</v>
      </c>
      <c r="B15" s="7"/>
      <c r="C15" s="3">
        <f>AVERAGE(C2:C11)</f>
        <v>9.3979999999999994E-2</v>
      </c>
      <c r="D15" s="3">
        <f>AVERAGE(D2:D11)</f>
        <v>3.9380000000000005E-2</v>
      </c>
      <c r="G15" s="9">
        <v>1.2</v>
      </c>
      <c r="H15" s="9">
        <f t="shared" si="0"/>
        <v>-0.19999999999999996</v>
      </c>
      <c r="I15" s="10">
        <f t="shared" si="1"/>
        <v>0.10489999999999999</v>
      </c>
      <c r="J15" s="11">
        <f t="shared" si="2"/>
        <v>0.23319314188505247</v>
      </c>
    </row>
    <row r="16" spans="1:10" x14ac:dyDescent="0.35">
      <c r="A16" s="12" t="s">
        <v>15</v>
      </c>
      <c r="B16" s="7"/>
      <c r="C16" s="4">
        <f>_xlfn.STDEV.S(C2:C11)</f>
        <v>0.19550540657485663</v>
      </c>
      <c r="D16" s="4">
        <f>_xlfn.STDEV.S(D2:D11)</f>
        <v>5.7077662492042852E-2</v>
      </c>
      <c r="G16" s="9">
        <v>1.1000000000000001</v>
      </c>
      <c r="H16" s="9">
        <f t="shared" si="0"/>
        <v>-0.10000000000000009</v>
      </c>
      <c r="I16" s="10">
        <f t="shared" si="1"/>
        <v>9.9440000000000001E-2</v>
      </c>
      <c r="J16" s="11">
        <f t="shared" si="2"/>
        <v>0.21428690741360959</v>
      </c>
    </row>
    <row r="17" spans="1:10" x14ac:dyDescent="0.35">
      <c r="A17" s="12" t="s">
        <v>16</v>
      </c>
      <c r="B17" s="7"/>
      <c r="C17" s="18">
        <f>_xlfn.COVARIANCE.S(C2:C11,D2:D11)</f>
        <v>1.6489106666666671E-3</v>
      </c>
      <c r="D17" s="18"/>
      <c r="G17" s="13">
        <v>1</v>
      </c>
      <c r="H17" s="13">
        <f t="shared" si="0"/>
        <v>0</v>
      </c>
      <c r="I17" s="14">
        <f t="shared" si="1"/>
        <v>9.3979999999999994E-2</v>
      </c>
      <c r="J17" s="17">
        <f t="shared" si="2"/>
        <v>0.19550540657485663</v>
      </c>
    </row>
    <row r="18" spans="1:10" x14ac:dyDescent="0.35">
      <c r="A18" s="12" t="s">
        <v>17</v>
      </c>
      <c r="B18" s="7"/>
      <c r="C18" s="18">
        <f>C17/(C16*D16)</f>
        <v>0.14776520352571604</v>
      </c>
      <c r="D18" s="18"/>
      <c r="G18" s="13">
        <v>0.89999999999999902</v>
      </c>
      <c r="H18" s="13">
        <f t="shared" si="0"/>
        <v>0.10000000000000098</v>
      </c>
      <c r="I18" s="14">
        <f t="shared" si="1"/>
        <v>8.8519999999999946E-2</v>
      </c>
      <c r="J18" s="17">
        <f t="shared" si="2"/>
        <v>0.17688837541103566</v>
      </c>
    </row>
    <row r="19" spans="1:10" x14ac:dyDescent="0.35">
      <c r="G19" s="13">
        <v>0.79999999999999905</v>
      </c>
      <c r="H19" s="13">
        <f t="shared" si="0"/>
        <v>0.20000000000000095</v>
      </c>
      <c r="I19" s="14">
        <f t="shared" si="1"/>
        <v>8.3059999999999939E-2</v>
      </c>
      <c r="J19" s="17">
        <f t="shared" si="2"/>
        <v>0.15849378144127768</v>
      </c>
    </row>
    <row r="20" spans="1:10" x14ac:dyDescent="0.35">
      <c r="A20" t="s">
        <v>13</v>
      </c>
      <c r="C20" s="3">
        <f>_xlfn.VAR.S(C2:C11)</f>
        <v>3.8222363999999995E-2</v>
      </c>
      <c r="D20" s="3">
        <f>_xlfn.VAR.S(D2:D11)</f>
        <v>3.2578595555555552E-3</v>
      </c>
      <c r="G20" s="13">
        <v>0.69999999999999896</v>
      </c>
      <c r="H20" s="13">
        <f t="shared" si="0"/>
        <v>0.30000000000000104</v>
      </c>
      <c r="I20" s="14">
        <f t="shared" si="1"/>
        <v>7.7599999999999947E-2</v>
      </c>
      <c r="J20" s="17">
        <f t="shared" si="2"/>
        <v>0.14040907449306811</v>
      </c>
    </row>
    <row r="21" spans="1:10" x14ac:dyDescent="0.35">
      <c r="G21" s="13">
        <v>0.59999999999999898</v>
      </c>
      <c r="H21" s="13">
        <f t="shared" si="0"/>
        <v>0.40000000000000102</v>
      </c>
      <c r="I21" s="14">
        <f t="shared" si="1"/>
        <v>7.2139999999999954E-2</v>
      </c>
      <c r="J21" s="17">
        <f t="shared" si="2"/>
        <v>0.12277127387499424</v>
      </c>
    </row>
    <row r="22" spans="1:10" x14ac:dyDescent="0.35">
      <c r="G22" s="13">
        <v>0.5</v>
      </c>
      <c r="H22" s="13">
        <f t="shared" si="0"/>
        <v>0.5</v>
      </c>
      <c r="I22" s="14">
        <f t="shared" si="1"/>
        <v>6.6680000000000003E-2</v>
      </c>
      <c r="J22" s="17">
        <f t="shared" si="2"/>
        <v>0.10580411722717703</v>
      </c>
    </row>
    <row r="23" spans="1:10" x14ac:dyDescent="0.35">
      <c r="G23" s="13">
        <v>0.4</v>
      </c>
      <c r="H23" s="13">
        <f t="shared" si="0"/>
        <v>0.6</v>
      </c>
      <c r="I23" s="14">
        <f t="shared" si="1"/>
        <v>6.1220000000000004E-2</v>
      </c>
      <c r="J23" s="17">
        <f t="shared" si="2"/>
        <v>8.9888179423103245E-2</v>
      </c>
    </row>
    <row r="24" spans="1:10" x14ac:dyDescent="0.35">
      <c r="G24" s="13">
        <v>0.3</v>
      </c>
      <c r="H24" s="13">
        <f t="shared" si="0"/>
        <v>0.7</v>
      </c>
      <c r="I24" s="14">
        <f t="shared" si="1"/>
        <v>5.5759999999999997E-2</v>
      </c>
      <c r="J24" s="17">
        <f t="shared" si="2"/>
        <v>7.5689539714693874E-2</v>
      </c>
    </row>
    <row r="25" spans="1:10" x14ac:dyDescent="0.35">
      <c r="G25" s="13">
        <v>0.2</v>
      </c>
      <c r="H25" s="13">
        <f t="shared" si="0"/>
        <v>0.8</v>
      </c>
      <c r="I25" s="14">
        <f t="shared" si="1"/>
        <v>5.0300000000000004E-2</v>
      </c>
      <c r="J25" s="17">
        <f t="shared" si="2"/>
        <v>6.4355078190371964E-2</v>
      </c>
    </row>
    <row r="26" spans="1:10" x14ac:dyDescent="0.35">
      <c r="G26" s="13">
        <v>0.1</v>
      </c>
      <c r="H26" s="13">
        <f t="shared" si="0"/>
        <v>0.9</v>
      </c>
      <c r="I26" s="14">
        <f t="shared" si="1"/>
        <v>4.4840000000000005E-2</v>
      </c>
      <c r="J26" s="17">
        <f t="shared" si="2"/>
        <v>5.7601161446623632E-2</v>
      </c>
    </row>
    <row r="27" spans="1:10" x14ac:dyDescent="0.35">
      <c r="G27" s="13">
        <v>0</v>
      </c>
      <c r="H27" s="13">
        <f t="shared" si="0"/>
        <v>1</v>
      </c>
      <c r="I27" s="14">
        <f t="shared" si="1"/>
        <v>3.9380000000000005E-2</v>
      </c>
      <c r="J27" s="17">
        <f t="shared" si="2"/>
        <v>5.7077662492042852E-2</v>
      </c>
    </row>
    <row r="28" spans="1:10" x14ac:dyDescent="0.35">
      <c r="G28" s="9">
        <v>-0.1</v>
      </c>
      <c r="H28" s="9">
        <f t="shared" si="0"/>
        <v>1.1000000000000001</v>
      </c>
      <c r="I28" s="10">
        <f t="shared" si="1"/>
        <v>3.3920000000000006E-2</v>
      </c>
      <c r="J28" s="11">
        <f t="shared" si="2"/>
        <v>6.2940236379883066E-2</v>
      </c>
    </row>
    <row r="29" spans="1:10" x14ac:dyDescent="0.35">
      <c r="G29" s="9">
        <v>-0.2</v>
      </c>
      <c r="H29" s="9">
        <f t="shared" si="0"/>
        <v>1.2</v>
      </c>
      <c r="I29" s="10">
        <f t="shared" si="1"/>
        <v>2.8460000000000006E-2</v>
      </c>
      <c r="J29" s="11">
        <f t="shared" si="2"/>
        <v>7.3679951140048938E-2</v>
      </c>
    </row>
    <row r="30" spans="1:10" x14ac:dyDescent="0.35">
      <c r="G30" s="9">
        <v>-0.3</v>
      </c>
      <c r="H30" s="9">
        <f t="shared" si="0"/>
        <v>1.3</v>
      </c>
      <c r="I30" s="10">
        <f t="shared" si="1"/>
        <v>2.3000000000000013E-2</v>
      </c>
      <c r="J30" s="11">
        <f t="shared" si="2"/>
        <v>8.7519398357672043E-2</v>
      </c>
    </row>
    <row r="31" spans="1:10" x14ac:dyDescent="0.35">
      <c r="G31" s="9">
        <v>-0.4</v>
      </c>
      <c r="H31" s="9">
        <f t="shared" si="0"/>
        <v>1.4</v>
      </c>
      <c r="I31" s="10">
        <f t="shared" si="1"/>
        <v>1.754E-2</v>
      </c>
      <c r="J31" s="11">
        <f t="shared" si="2"/>
        <v>0.10321919890321869</v>
      </c>
    </row>
    <row r="32" spans="1:10" x14ac:dyDescent="0.35">
      <c r="A32" s="16" t="s">
        <v>26</v>
      </c>
      <c r="B32" s="16"/>
      <c r="G32" s="9">
        <v>-0.5</v>
      </c>
      <c r="H32" s="9">
        <f t="shared" si="0"/>
        <v>1.5</v>
      </c>
      <c r="I32" s="10">
        <f>G32*$C$15+H32*$D$15</f>
        <v>1.2080000000000014E-2</v>
      </c>
      <c r="J32" s="11">
        <f t="shared" si="2"/>
        <v>0.12005169303262657</v>
      </c>
    </row>
    <row r="33" spans="1:2" x14ac:dyDescent="0.35">
      <c r="A33" t="s">
        <v>22</v>
      </c>
      <c r="B33" s="3">
        <f>1-B34</f>
        <v>0.43267100985989748</v>
      </c>
    </row>
    <row r="34" spans="1:2" x14ac:dyDescent="0.35">
      <c r="A34" t="s">
        <v>23</v>
      </c>
      <c r="B34" s="3">
        <f>((D15-C13)*C20-(C15-C13)*D16*C16*C18)/((D15-C13)*C20+(C15-C13)*D20-(D15-C13+C15-C13)*D16*C16*C18)</f>
        <v>0.56732899014010252</v>
      </c>
    </row>
    <row r="35" spans="1:2" x14ac:dyDescent="0.35">
      <c r="A35" t="s">
        <v>20</v>
      </c>
      <c r="B35" s="4">
        <f>B33*C15+B34*D15</f>
        <v>6.3003837138350408E-2</v>
      </c>
    </row>
    <row r="36" spans="1:2" x14ac:dyDescent="0.35">
      <c r="A36" t="s">
        <v>4</v>
      </c>
      <c r="B36" s="4">
        <f>((B33^2)*C20+(B34^2)*D20+2*B33*B34*C17)^0.5</f>
        <v>9.4939320844393368E-2</v>
      </c>
    </row>
    <row r="39" spans="1:2" x14ac:dyDescent="0.35">
      <c r="B39" t="s">
        <v>37</v>
      </c>
    </row>
    <row r="40" spans="1:2" x14ac:dyDescent="0.35">
      <c r="B40" t="s">
        <v>27</v>
      </c>
    </row>
    <row r="46" spans="1:2" x14ac:dyDescent="0.35">
      <c r="B46" t="s">
        <v>28</v>
      </c>
    </row>
  </sheetData>
  <mergeCells count="3">
    <mergeCell ref="C17:D17"/>
    <mergeCell ref="C18:D18"/>
    <mergeCell ref="G10:J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A57-66E1-4B9B-B497-AE466A97F9D5}">
  <dimension ref="A1:M25"/>
  <sheetViews>
    <sheetView topLeftCell="A7" workbookViewId="0">
      <selection activeCell="D17" sqref="D17"/>
    </sheetView>
  </sheetViews>
  <sheetFormatPr defaultRowHeight="14.5" x14ac:dyDescent="0.35"/>
  <cols>
    <col min="1" max="1" width="21.54296875" customWidth="1"/>
    <col min="2" max="2" width="12.26953125" customWidth="1"/>
    <col min="5" max="5" width="11.90625" customWidth="1"/>
  </cols>
  <sheetData>
    <row r="1" spans="1:13" x14ac:dyDescent="0.35">
      <c r="B1" s="23" t="s">
        <v>40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35">
      <c r="C2" t="s">
        <v>3</v>
      </c>
      <c r="D2" t="s">
        <v>4</v>
      </c>
      <c r="E2" t="s">
        <v>31</v>
      </c>
      <c r="G2" s="22" t="s">
        <v>5</v>
      </c>
      <c r="H2" s="22"/>
      <c r="I2" s="22"/>
      <c r="J2" s="22"/>
      <c r="K2" s="22"/>
      <c r="L2" s="22"/>
      <c r="M2" s="22"/>
    </row>
    <row r="3" spans="1:13" x14ac:dyDescent="0.35">
      <c r="B3" t="s">
        <v>6</v>
      </c>
      <c r="C3" s="1">
        <v>7.3999999999999996E-2</v>
      </c>
      <c r="D3" s="1">
        <v>0.15340000000000001</v>
      </c>
      <c r="E3" s="1">
        <f>(C3-$D$10)/D3</f>
        <v>0.28683181225554105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35">
      <c r="B4" t="s">
        <v>7</v>
      </c>
      <c r="C4" s="1">
        <v>5.5E-2</v>
      </c>
      <c r="D4" s="1">
        <v>0.1459</v>
      </c>
      <c r="E4" s="1">
        <f t="shared" ref="E4:E8" si="0">(C4-$D$10)/D4</f>
        <v>0.17135023989033585</v>
      </c>
      <c r="G4" t="s">
        <v>6</v>
      </c>
      <c r="H4">
        <v>1</v>
      </c>
      <c r="I4">
        <v>0.8</v>
      </c>
      <c r="J4">
        <v>0.79</v>
      </c>
      <c r="K4">
        <v>0.73</v>
      </c>
      <c r="L4">
        <v>0.51</v>
      </c>
      <c r="M4">
        <v>0.16</v>
      </c>
    </row>
    <row r="5" spans="1:13" x14ac:dyDescent="0.35">
      <c r="B5" t="s">
        <v>8</v>
      </c>
      <c r="C5" s="1">
        <v>7.1999999999999995E-2</v>
      </c>
      <c r="D5" s="1">
        <v>0.22309999999999999</v>
      </c>
      <c r="E5" s="1">
        <f t="shared" si="0"/>
        <v>0.18825638727028238</v>
      </c>
      <c r="G5" t="s">
        <v>7</v>
      </c>
      <c r="H5">
        <v>0.8</v>
      </c>
      <c r="I5">
        <v>1</v>
      </c>
      <c r="J5">
        <v>0.91</v>
      </c>
      <c r="K5">
        <v>0.89</v>
      </c>
      <c r="L5">
        <v>0.42</v>
      </c>
      <c r="M5">
        <v>0.28000000000000003</v>
      </c>
    </row>
    <row r="6" spans="1:13" x14ac:dyDescent="0.35">
      <c r="B6" t="s">
        <v>9</v>
      </c>
      <c r="C6" s="1">
        <v>8.5000000000000006E-2</v>
      </c>
      <c r="D6" s="1">
        <v>0.23580000000000001</v>
      </c>
      <c r="E6" s="1">
        <f t="shared" si="0"/>
        <v>0.23324851569126381</v>
      </c>
      <c r="G6" t="s">
        <v>8</v>
      </c>
      <c r="H6">
        <v>0.79</v>
      </c>
      <c r="I6">
        <v>0.91</v>
      </c>
      <c r="J6">
        <v>1</v>
      </c>
      <c r="K6">
        <v>0.92</v>
      </c>
      <c r="L6">
        <v>0.49</v>
      </c>
      <c r="M6">
        <v>0.26</v>
      </c>
    </row>
    <row r="7" spans="1:13" x14ac:dyDescent="0.35">
      <c r="B7" t="s">
        <v>10</v>
      </c>
      <c r="C7" s="1">
        <v>5.7000000000000002E-2</v>
      </c>
      <c r="D7" s="1">
        <v>0.1573</v>
      </c>
      <c r="E7" s="1">
        <f t="shared" si="0"/>
        <v>0.17164653528289894</v>
      </c>
      <c r="G7" t="s">
        <v>9</v>
      </c>
      <c r="H7">
        <v>0.73</v>
      </c>
      <c r="I7">
        <v>0.89</v>
      </c>
      <c r="J7">
        <v>0.92</v>
      </c>
      <c r="K7">
        <v>1</v>
      </c>
      <c r="L7">
        <v>0.63</v>
      </c>
      <c r="M7">
        <v>0.28999999999999998</v>
      </c>
    </row>
    <row r="8" spans="1:13" x14ac:dyDescent="0.35">
      <c r="B8" t="s">
        <v>11</v>
      </c>
      <c r="C8" s="1">
        <v>8.2000000000000003E-2</v>
      </c>
      <c r="D8" s="1">
        <v>0.3004</v>
      </c>
      <c r="E8" s="1">
        <f t="shared" si="0"/>
        <v>0.17310252996005326</v>
      </c>
      <c r="G8" t="s">
        <v>10</v>
      </c>
      <c r="H8">
        <v>0.51</v>
      </c>
      <c r="I8">
        <v>0.42</v>
      </c>
      <c r="J8">
        <v>0.49</v>
      </c>
      <c r="K8">
        <v>0.63</v>
      </c>
      <c r="L8">
        <v>1</v>
      </c>
      <c r="M8">
        <v>0.14000000000000001</v>
      </c>
    </row>
    <row r="9" spans="1:13" x14ac:dyDescent="0.35">
      <c r="G9" t="s">
        <v>11</v>
      </c>
      <c r="H9">
        <v>0.16</v>
      </c>
      <c r="I9">
        <v>0.28000000000000003</v>
      </c>
      <c r="J9">
        <v>0.26</v>
      </c>
      <c r="K9">
        <v>0.28999999999999998</v>
      </c>
      <c r="L9">
        <v>0.14000000000000001</v>
      </c>
      <c r="M9">
        <v>1</v>
      </c>
    </row>
    <row r="10" spans="1:13" x14ac:dyDescent="0.35">
      <c r="B10" t="s">
        <v>32</v>
      </c>
      <c r="D10" s="2">
        <v>0.03</v>
      </c>
    </row>
    <row r="12" spans="1:13" x14ac:dyDescent="0.35">
      <c r="B12" s="16" t="s">
        <v>29</v>
      </c>
      <c r="C12" s="15"/>
      <c r="D12" s="15"/>
      <c r="E12" s="15"/>
      <c r="F12" s="15"/>
      <c r="G12" s="15"/>
    </row>
    <row r="14" spans="1:13" x14ac:dyDescent="0.35">
      <c r="B14" t="s">
        <v>34</v>
      </c>
      <c r="G14" s="22" t="s">
        <v>30</v>
      </c>
      <c r="H14" s="22"/>
      <c r="I14" s="22"/>
      <c r="J14" s="22"/>
      <c r="K14" s="22"/>
      <c r="L14" s="22"/>
      <c r="M14" s="22"/>
    </row>
    <row r="15" spans="1:13" x14ac:dyDescent="0.35">
      <c r="A15" s="5" t="s">
        <v>6</v>
      </c>
      <c r="B15" s="3">
        <v>0.74827837533975305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</row>
    <row r="16" spans="1:13" x14ac:dyDescent="0.35">
      <c r="A16" s="5" t="s">
        <v>7</v>
      </c>
      <c r="B16" s="20">
        <v>0</v>
      </c>
      <c r="G16" t="s">
        <v>6</v>
      </c>
      <c r="H16" s="3">
        <f>D3^2</f>
        <v>2.3531560000000003E-2</v>
      </c>
      <c r="I16" s="3">
        <f>H17</f>
        <v>1.7904848000000001E-2</v>
      </c>
      <c r="J16" s="3">
        <f>H18</f>
        <v>2.7036596600000004E-2</v>
      </c>
      <c r="K16" s="3">
        <f>H19</f>
        <v>2.6405355599999999E-2</v>
      </c>
      <c r="L16" s="3">
        <f>H20</f>
        <v>1.2306208200000002E-2</v>
      </c>
      <c r="M16" s="3">
        <f>H21</f>
        <v>7.373017600000001E-3</v>
      </c>
    </row>
    <row r="17" spans="1:13" x14ac:dyDescent="0.35">
      <c r="A17" s="5" t="s">
        <v>8</v>
      </c>
      <c r="B17" s="20">
        <v>0</v>
      </c>
      <c r="G17" t="s">
        <v>7</v>
      </c>
      <c r="H17" s="3">
        <f>H5*D3*D4</f>
        <v>1.7904848000000001E-2</v>
      </c>
      <c r="I17" s="3">
        <f>D4^2</f>
        <v>2.128681E-2</v>
      </c>
      <c r="J17" s="3">
        <f>I18</f>
        <v>2.9620763899999999E-2</v>
      </c>
      <c r="K17" s="3">
        <f>I19</f>
        <v>3.0618865799999999E-2</v>
      </c>
      <c r="L17" s="3">
        <f>I20</f>
        <v>9.6390293999999987E-3</v>
      </c>
      <c r="M17" s="3">
        <f>I21</f>
        <v>1.2271940800000002E-2</v>
      </c>
    </row>
    <row r="18" spans="1:13" x14ac:dyDescent="0.35">
      <c r="A18" s="5" t="s">
        <v>9</v>
      </c>
      <c r="B18" s="20">
        <v>0</v>
      </c>
      <c r="G18" t="s">
        <v>8</v>
      </c>
      <c r="H18" s="3">
        <f>H6*D3*D5</f>
        <v>2.7036596600000004E-2</v>
      </c>
      <c r="I18" s="3">
        <f>I6*D4*D5</f>
        <v>2.9620763899999999E-2</v>
      </c>
      <c r="J18" s="3">
        <f>D5^2</f>
        <v>4.9773609999999996E-2</v>
      </c>
      <c r="K18" s="3">
        <f>J19</f>
        <v>4.8398421599999998E-2</v>
      </c>
      <c r="L18" s="3">
        <f>J20</f>
        <v>1.71958787E-2</v>
      </c>
      <c r="M18" s="3">
        <f>J21</f>
        <v>1.74250024E-2</v>
      </c>
    </row>
    <row r="19" spans="1:13" x14ac:dyDescent="0.35">
      <c r="A19" s="5" t="s">
        <v>10</v>
      </c>
      <c r="B19" s="3">
        <v>5.9291683620940679E-2</v>
      </c>
      <c r="G19" t="s">
        <v>9</v>
      </c>
      <c r="H19" s="3">
        <f>H7*D3*D6</f>
        <v>2.6405355599999999E-2</v>
      </c>
      <c r="I19" s="3">
        <f>I7*D4*D6</f>
        <v>3.0618865799999999E-2</v>
      </c>
      <c r="J19" s="3">
        <f>J7*D5*D6</f>
        <v>4.8398421599999998E-2</v>
      </c>
      <c r="K19" s="3">
        <f>D6^2</f>
        <v>5.5601640000000008E-2</v>
      </c>
      <c r="L19" s="3">
        <f>K20</f>
        <v>2.3367544200000003E-2</v>
      </c>
      <c r="M19" s="3">
        <f>K21</f>
        <v>2.0541952799999999E-2</v>
      </c>
    </row>
    <row r="20" spans="1:13" x14ac:dyDescent="0.35">
      <c r="A20" s="5" t="s">
        <v>11</v>
      </c>
      <c r="B20" s="3">
        <f>1-B15-B16-B17-B18-B19</f>
        <v>0.19242994103930627</v>
      </c>
      <c r="G20" t="s">
        <v>10</v>
      </c>
      <c r="H20" s="3">
        <f>H8*D3*D7</f>
        <v>1.2306208200000002E-2</v>
      </c>
      <c r="I20" s="3">
        <f>I8*D4*D7</f>
        <v>9.6390293999999987E-3</v>
      </c>
      <c r="J20" s="3">
        <f>J8*D5*D7</f>
        <v>1.71958787E-2</v>
      </c>
      <c r="K20" s="3">
        <f>K8*D6*D7</f>
        <v>2.3367544200000003E-2</v>
      </c>
      <c r="L20" s="3">
        <f>D7^2</f>
        <v>2.4743289999999998E-2</v>
      </c>
      <c r="M20" s="3">
        <f>L21</f>
        <v>6.6154088E-3</v>
      </c>
    </row>
    <row r="21" spans="1:13" x14ac:dyDescent="0.35">
      <c r="A21" s="5" t="s">
        <v>39</v>
      </c>
      <c r="B21" s="3">
        <f>SUM(B15:B20)</f>
        <v>1</v>
      </c>
      <c r="G21" t="s">
        <v>11</v>
      </c>
      <c r="H21" s="3">
        <f>H9*D3*D8</f>
        <v>7.373017600000001E-3</v>
      </c>
      <c r="I21" s="3">
        <f>I9*D4*D8</f>
        <v>1.2271940800000002E-2</v>
      </c>
      <c r="J21" s="3">
        <f>J9*D5*D8</f>
        <v>1.74250024E-2</v>
      </c>
      <c r="K21" s="3">
        <f>K9*D6*D8</f>
        <v>2.0541952799999999E-2</v>
      </c>
      <c r="L21" s="3">
        <f>L9*D7*D8</f>
        <v>6.6154088E-3</v>
      </c>
      <c r="M21" s="3">
        <f>D8^2</f>
        <v>9.024016E-2</v>
      </c>
    </row>
    <row r="22" spans="1:13" x14ac:dyDescent="0.35">
      <c r="A22" t="s">
        <v>38</v>
      </c>
      <c r="B22" s="4">
        <f>SUMPRODUCT(B15:B20,C3:C8)</f>
        <v>7.4531480906758457E-2</v>
      </c>
    </row>
    <row r="23" spans="1:13" x14ac:dyDescent="0.35">
      <c r="A23" t="s">
        <v>21</v>
      </c>
      <c r="B23" s="3" cm="1">
        <f t="array" ref="B23">MMULT(MMULT(TRANSPOSE(B15:B20),H16:M21),B15:B20)</f>
        <v>1.9970543991445024E-2</v>
      </c>
    </row>
    <row r="24" spans="1:13" x14ac:dyDescent="0.35">
      <c r="A24" t="s">
        <v>35</v>
      </c>
      <c r="B24" s="3">
        <f>B23^0.5</f>
        <v>0.14131717514670686</v>
      </c>
    </row>
    <row r="25" spans="1:13" x14ac:dyDescent="0.35">
      <c r="A25" t="s">
        <v>36</v>
      </c>
      <c r="B25" s="21">
        <f>(B22-D10)/B24</f>
        <v>0.31511725917623667</v>
      </c>
    </row>
  </sheetData>
  <mergeCells count="3">
    <mergeCell ref="B1:M1"/>
    <mergeCell ref="G2:M2"/>
    <mergeCell ref="G14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5D19-89E9-4F41-B69B-73AF9235529B}">
  <dimension ref="A1:M25"/>
  <sheetViews>
    <sheetView workbookViewId="0">
      <selection activeCell="D16" sqref="D16"/>
    </sheetView>
  </sheetViews>
  <sheetFormatPr defaultRowHeight="14.5" x14ac:dyDescent="0.35"/>
  <cols>
    <col min="1" max="1" width="15.36328125" customWidth="1"/>
    <col min="2" max="2" width="9.90625" customWidth="1"/>
    <col min="3" max="3" width="10.1796875" customWidth="1"/>
    <col min="5" max="5" width="11.90625" customWidth="1"/>
  </cols>
  <sheetData>
    <row r="1" spans="1:13" x14ac:dyDescent="0.35">
      <c r="B1" s="23" t="s">
        <v>40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x14ac:dyDescent="0.35">
      <c r="C2" t="s">
        <v>3</v>
      </c>
      <c r="D2" t="s">
        <v>4</v>
      </c>
      <c r="E2" t="s">
        <v>31</v>
      </c>
      <c r="G2" s="22" t="s">
        <v>5</v>
      </c>
      <c r="H2" s="22"/>
      <c r="I2" s="22"/>
      <c r="J2" s="22"/>
      <c r="K2" s="22"/>
      <c r="L2" s="22"/>
      <c r="M2" s="22"/>
    </row>
    <row r="3" spans="1:13" x14ac:dyDescent="0.35">
      <c r="B3" s="5" t="s">
        <v>6</v>
      </c>
      <c r="C3" s="1">
        <v>7.3999999999999996E-2</v>
      </c>
      <c r="D3" s="1">
        <v>0.15340000000000001</v>
      </c>
      <c r="E3" s="1">
        <f>(C3-$D$10)/D3</f>
        <v>0.28683181225554105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1:13" x14ac:dyDescent="0.35">
      <c r="B4" s="5" t="s">
        <v>7</v>
      </c>
      <c r="C4" s="1">
        <v>5.5E-2</v>
      </c>
      <c r="D4" s="1">
        <v>0.1459</v>
      </c>
      <c r="E4" s="1">
        <f t="shared" ref="E4:E8" si="0">(C4-$D$10)/D4</f>
        <v>0.17135023989033585</v>
      </c>
      <c r="G4" t="s">
        <v>6</v>
      </c>
      <c r="H4">
        <v>1</v>
      </c>
      <c r="I4">
        <v>0.8</v>
      </c>
      <c r="J4">
        <v>0.79</v>
      </c>
      <c r="K4">
        <v>0.73</v>
      </c>
      <c r="L4">
        <v>0.51</v>
      </c>
      <c r="M4">
        <v>0.16</v>
      </c>
    </row>
    <row r="5" spans="1:13" x14ac:dyDescent="0.35">
      <c r="B5" s="5" t="s">
        <v>8</v>
      </c>
      <c r="C5" s="1">
        <v>7.1999999999999995E-2</v>
      </c>
      <c r="D5" s="1">
        <v>0.22309999999999999</v>
      </c>
      <c r="E5" s="1">
        <f t="shared" si="0"/>
        <v>0.18825638727028238</v>
      </c>
      <c r="G5" t="s">
        <v>7</v>
      </c>
      <c r="H5">
        <v>0.8</v>
      </c>
      <c r="I5">
        <v>1</v>
      </c>
      <c r="J5">
        <v>0.91</v>
      </c>
      <c r="K5">
        <v>0.89</v>
      </c>
      <c r="L5">
        <v>0.42</v>
      </c>
      <c r="M5">
        <v>0.28000000000000003</v>
      </c>
    </row>
    <row r="6" spans="1:13" x14ac:dyDescent="0.35">
      <c r="B6" s="5" t="s">
        <v>9</v>
      </c>
      <c r="C6" s="1">
        <v>8.5000000000000006E-2</v>
      </c>
      <c r="D6" s="1">
        <v>0.23580000000000001</v>
      </c>
      <c r="E6" s="1">
        <f t="shared" si="0"/>
        <v>0.23324851569126381</v>
      </c>
      <c r="G6" t="s">
        <v>8</v>
      </c>
      <c r="H6">
        <v>0.79</v>
      </c>
      <c r="I6">
        <v>0.91</v>
      </c>
      <c r="J6">
        <v>1</v>
      </c>
      <c r="K6">
        <v>0.92</v>
      </c>
      <c r="L6">
        <v>0.49</v>
      </c>
      <c r="M6">
        <v>0.26</v>
      </c>
    </row>
    <row r="7" spans="1:13" x14ac:dyDescent="0.35">
      <c r="B7" s="5" t="s">
        <v>10</v>
      </c>
      <c r="C7" s="1">
        <v>5.7000000000000002E-2</v>
      </c>
      <c r="D7" s="1">
        <v>0.1573</v>
      </c>
      <c r="E7" s="1">
        <f t="shared" si="0"/>
        <v>0.17164653528289894</v>
      </c>
      <c r="G7" t="s">
        <v>9</v>
      </c>
      <c r="H7">
        <v>0.73</v>
      </c>
      <c r="I7">
        <v>0.89</v>
      </c>
      <c r="J7">
        <v>0.92</v>
      </c>
      <c r="K7">
        <v>1</v>
      </c>
      <c r="L7">
        <v>0.63</v>
      </c>
      <c r="M7">
        <v>0.28999999999999998</v>
      </c>
    </row>
    <row r="8" spans="1:13" x14ac:dyDescent="0.35">
      <c r="B8" s="5" t="s">
        <v>11</v>
      </c>
      <c r="C8" s="1">
        <v>8.2000000000000003E-2</v>
      </c>
      <c r="D8" s="1">
        <v>0.3004</v>
      </c>
      <c r="E8" s="1">
        <f t="shared" si="0"/>
        <v>0.17310252996005326</v>
      </c>
      <c r="G8" t="s">
        <v>10</v>
      </c>
      <c r="H8">
        <v>0.51</v>
      </c>
      <c r="I8">
        <v>0.42</v>
      </c>
      <c r="J8">
        <v>0.49</v>
      </c>
      <c r="K8">
        <v>0.63</v>
      </c>
      <c r="L8">
        <v>1</v>
      </c>
      <c r="M8">
        <v>0.14000000000000001</v>
      </c>
    </row>
    <row r="9" spans="1:13" x14ac:dyDescent="0.35">
      <c r="G9" t="s">
        <v>11</v>
      </c>
      <c r="H9">
        <v>0.16</v>
      </c>
      <c r="I9">
        <v>0.28000000000000003</v>
      </c>
      <c r="J9">
        <v>0.26</v>
      </c>
      <c r="K9">
        <v>0.28999999999999998</v>
      </c>
      <c r="L9">
        <v>0.14000000000000001</v>
      </c>
      <c r="M9">
        <v>1</v>
      </c>
    </row>
    <row r="10" spans="1:13" x14ac:dyDescent="0.35">
      <c r="B10" t="s">
        <v>32</v>
      </c>
      <c r="D10" s="2">
        <v>0.03</v>
      </c>
    </row>
    <row r="12" spans="1:13" x14ac:dyDescent="0.35">
      <c r="B12" s="16" t="s">
        <v>33</v>
      </c>
      <c r="C12" s="15"/>
      <c r="D12" s="15"/>
      <c r="E12" s="15"/>
      <c r="F12" s="15"/>
      <c r="G12" s="15"/>
    </row>
    <row r="14" spans="1:13" x14ac:dyDescent="0.35">
      <c r="B14" t="s">
        <v>34</v>
      </c>
      <c r="G14" s="22" t="s">
        <v>30</v>
      </c>
      <c r="H14" s="22"/>
      <c r="I14" s="22"/>
      <c r="J14" s="22"/>
      <c r="K14" s="22"/>
      <c r="L14" s="22"/>
      <c r="M14" s="22"/>
    </row>
    <row r="15" spans="1:13" x14ac:dyDescent="0.35">
      <c r="A15" s="5" t="s">
        <v>6</v>
      </c>
      <c r="B15" s="3">
        <v>3.2576141502257752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</row>
    <row r="16" spans="1:13" x14ac:dyDescent="0.35">
      <c r="A16" s="5" t="s">
        <v>7</v>
      </c>
      <c r="B16" s="3">
        <v>-3.007005482886743</v>
      </c>
      <c r="G16" t="s">
        <v>6</v>
      </c>
      <c r="H16" s="3">
        <f>D3^2</f>
        <v>2.3531560000000003E-2</v>
      </c>
      <c r="I16" s="3">
        <f>H17</f>
        <v>1.7904848000000001E-2</v>
      </c>
      <c r="J16" s="3">
        <f>H18</f>
        <v>2.7036596600000004E-2</v>
      </c>
      <c r="K16" s="3">
        <f>H19</f>
        <v>2.6405355599999999E-2</v>
      </c>
      <c r="L16" s="3">
        <f>H20</f>
        <v>1.2306208200000002E-2</v>
      </c>
      <c r="M16" s="3">
        <f>H21</f>
        <v>7.373017600000001E-3</v>
      </c>
    </row>
    <row r="17" spans="1:13" x14ac:dyDescent="0.35">
      <c r="A17" s="5" t="s">
        <v>8</v>
      </c>
      <c r="B17" s="3">
        <v>-1.3617137053101547</v>
      </c>
      <c r="G17" t="s">
        <v>7</v>
      </c>
      <c r="H17" s="3">
        <f>H5*D3*D4</f>
        <v>1.7904848000000001E-2</v>
      </c>
      <c r="I17" s="3">
        <f>D4^2</f>
        <v>2.128681E-2</v>
      </c>
      <c r="J17" s="3">
        <f>I18</f>
        <v>2.9620763899999999E-2</v>
      </c>
      <c r="K17" s="3">
        <f>I19</f>
        <v>3.0618865799999999E-2</v>
      </c>
      <c r="L17" s="3">
        <f>I20</f>
        <v>9.6390293999999987E-3</v>
      </c>
      <c r="M17" s="3">
        <f>I21</f>
        <v>1.2271940800000002E-2</v>
      </c>
    </row>
    <row r="18" spans="1:13" x14ac:dyDescent="0.35">
      <c r="A18" s="5" t="s">
        <v>9</v>
      </c>
      <c r="B18" s="3">
        <v>2.4115422297839086</v>
      </c>
      <c r="G18" t="s">
        <v>8</v>
      </c>
      <c r="H18" s="3">
        <f>H6*D3*D5</f>
        <v>2.7036596600000004E-2</v>
      </c>
      <c r="I18" s="3">
        <f>I6*D4*D5</f>
        <v>2.9620763899999999E-2</v>
      </c>
      <c r="J18" s="3">
        <f>D5^2</f>
        <v>4.9773609999999996E-2</v>
      </c>
      <c r="K18" s="3">
        <f>J19</f>
        <v>4.8398421599999998E-2</v>
      </c>
      <c r="L18" s="3">
        <f>J20</f>
        <v>1.71958787E-2</v>
      </c>
      <c r="M18" s="3">
        <f>J21</f>
        <v>1.74250024E-2</v>
      </c>
    </row>
    <row r="19" spans="1:13" x14ac:dyDescent="0.35">
      <c r="A19" s="5" t="s">
        <v>10</v>
      </c>
      <c r="B19" s="3">
        <v>-0.78153418632680716</v>
      </c>
      <c r="G19" t="s">
        <v>9</v>
      </c>
      <c r="H19" s="3">
        <f>H7*D3*D6</f>
        <v>2.6405355599999999E-2</v>
      </c>
      <c r="I19" s="3">
        <f>I7*D4*D6</f>
        <v>3.0618865799999999E-2</v>
      </c>
      <c r="J19" s="3">
        <f>J7*D5*D6</f>
        <v>4.8398421599999998E-2</v>
      </c>
      <c r="K19" s="3">
        <f>D6^2</f>
        <v>5.5601640000000008E-2</v>
      </c>
      <c r="L19" s="3">
        <f>K20</f>
        <v>2.3367544200000003E-2</v>
      </c>
      <c r="M19" s="3">
        <f>K21</f>
        <v>2.0541952799999999E-2</v>
      </c>
    </row>
    <row r="20" spans="1:13" x14ac:dyDescent="0.35">
      <c r="A20" s="5" t="s">
        <v>11</v>
      </c>
      <c r="B20" s="3">
        <f>1-B15-B16-B17-B18-B19</f>
        <v>0.48109699451402099</v>
      </c>
      <c r="G20" t="s">
        <v>10</v>
      </c>
      <c r="H20" s="3">
        <f>H8*D3*D7</f>
        <v>1.2306208200000002E-2</v>
      </c>
      <c r="I20" s="3">
        <f>I8*D4*D7</f>
        <v>9.6390293999999987E-3</v>
      </c>
      <c r="J20" s="3">
        <f>J8*D5*D7</f>
        <v>1.71958787E-2</v>
      </c>
      <c r="K20" s="3">
        <f>K8*D6*D7</f>
        <v>2.3367544200000003E-2</v>
      </c>
      <c r="L20" s="3">
        <f>D7^2</f>
        <v>2.4743289999999998E-2</v>
      </c>
      <c r="M20" s="3">
        <f>L21</f>
        <v>6.6154088E-3</v>
      </c>
    </row>
    <row r="21" spans="1:13" x14ac:dyDescent="0.35">
      <c r="A21" s="5" t="s">
        <v>39</v>
      </c>
      <c r="B21">
        <f>SUM(B15:B20)</f>
        <v>1</v>
      </c>
      <c r="G21" t="s">
        <v>11</v>
      </c>
      <c r="H21" s="3">
        <f>H9*D3*D8</f>
        <v>7.373017600000001E-3</v>
      </c>
      <c r="I21" s="3">
        <f>I9*D4*D8</f>
        <v>1.2271940800000002E-2</v>
      </c>
      <c r="J21" s="3">
        <f>J9*D5*D8</f>
        <v>1.74250024E-2</v>
      </c>
      <c r="K21" s="3">
        <f>K9*D6*D8</f>
        <v>2.0541952799999999E-2</v>
      </c>
      <c r="L21" s="3">
        <f>L9*D7*D8</f>
        <v>6.6154088E-3</v>
      </c>
      <c r="M21" s="3">
        <f>D8^2</f>
        <v>9.024016E-2</v>
      </c>
    </row>
    <row r="22" spans="1:13" x14ac:dyDescent="0.35">
      <c r="A22" t="s">
        <v>38</v>
      </c>
      <c r="B22" s="4">
        <f>SUMPRODUCT(B15:B20,C3:C8)</f>
        <v>0.1775183532367593</v>
      </c>
    </row>
    <row r="23" spans="1:13" x14ac:dyDescent="0.35">
      <c r="A23" t="s">
        <v>21</v>
      </c>
      <c r="B23" s="3" cm="1">
        <f t="array" ref="B23">MMULT(MMULT(TRANSPOSE(B15:B20),H16:M21),B15:B20)</f>
        <v>0.13734009832720828</v>
      </c>
    </row>
    <row r="24" spans="1:13" x14ac:dyDescent="0.35">
      <c r="A24" t="s">
        <v>35</v>
      </c>
      <c r="B24" s="3">
        <f>B23^0.5</f>
        <v>0.37059425026193848</v>
      </c>
    </row>
    <row r="25" spans="1:13" x14ac:dyDescent="0.35">
      <c r="A25" t="s">
        <v>36</v>
      </c>
      <c r="B25" s="4">
        <f>(B22-D10)/B24</f>
        <v>0.39805893678191806</v>
      </c>
    </row>
  </sheetData>
  <mergeCells count="3">
    <mergeCell ref="B1:M1"/>
    <mergeCell ref="G2:M2"/>
    <mergeCell ref="G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2a</vt:lpstr>
      <vt:lpstr>Question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Do</dc:creator>
  <cp:lastModifiedBy>Louisa Do</cp:lastModifiedBy>
  <dcterms:created xsi:type="dcterms:W3CDTF">2024-11-09T20:32:22Z</dcterms:created>
  <dcterms:modified xsi:type="dcterms:W3CDTF">2024-11-10T12:34:44Z</dcterms:modified>
</cp:coreProperties>
</file>