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1" documentId="13_ncr:1_{1DFF2ACD-9CD0-4983-B434-5508DF399D70}" xr6:coauthVersionLast="47" xr6:coauthVersionMax="47" xr10:uidLastSave="{77A97F08-99E5-4D50-AB9F-44AE90DE7A0F}"/>
  <bookViews>
    <workbookView xWindow="-108" yWindow="-108" windowWidth="23256" windowHeight="12456" xr2:uid="{00000000-000D-0000-FFFF-FFFF00000000}"/>
  </bookViews>
  <sheets>
    <sheet name="1a" sheetId="1" r:id="rId1"/>
    <sheet name="1b" sheetId="2" r:id="rId2"/>
    <sheet name="1c and 1d" sheetId="3" r:id="rId3"/>
  </sheets>
  <calcPr calcId="181029"/>
</workbook>
</file>

<file path=xl/calcChain.xml><?xml version="1.0" encoding="utf-8"?>
<calcChain xmlns="http://schemas.openxmlformats.org/spreadsheetml/2006/main">
  <c r="C24" i="3" l="1"/>
  <c r="C23" i="3"/>
  <c r="C22" i="3"/>
  <c r="F5" i="3"/>
  <c r="F4" i="3"/>
  <c r="F3" i="3"/>
  <c r="C13" i="3"/>
  <c r="C12" i="3"/>
  <c r="C11" i="3"/>
  <c r="C10" i="3"/>
  <c r="C9" i="3"/>
  <c r="C8" i="3"/>
  <c r="C7" i="3"/>
  <c r="C6" i="3"/>
  <c r="C5" i="3"/>
  <c r="C4" i="3"/>
  <c r="C3" i="3"/>
  <c r="H101" i="2" l="1"/>
  <c r="G101" i="2"/>
  <c r="H100" i="2"/>
  <c r="H102" i="2" s="1"/>
  <c r="G100" i="2"/>
  <c r="G102" i="2" s="1"/>
  <c r="H94" i="2"/>
  <c r="H96" i="2" s="1"/>
  <c r="H111" i="2" s="1"/>
  <c r="G94" i="2"/>
  <c r="G96" i="2" s="1"/>
  <c r="G111" i="2" s="1"/>
  <c r="C111" i="2"/>
  <c r="B111" i="2"/>
  <c r="C109" i="2"/>
  <c r="B109" i="2"/>
  <c r="C108" i="2"/>
  <c r="B108" i="2"/>
  <c r="C107" i="2"/>
  <c r="C110" i="2" s="1"/>
  <c r="B107" i="2"/>
  <c r="B110" i="2" s="1"/>
  <c r="C99" i="2"/>
  <c r="B99" i="2"/>
  <c r="H70" i="2"/>
  <c r="G70" i="2"/>
  <c r="C83" i="2"/>
  <c r="B83" i="2"/>
  <c r="C78" i="2"/>
  <c r="C77" i="2"/>
  <c r="C76" i="2"/>
  <c r="C79" i="2" s="1"/>
  <c r="B77" i="2"/>
  <c r="B78" i="2"/>
  <c r="B76" i="2"/>
  <c r="B69" i="2"/>
  <c r="C69" i="2"/>
  <c r="H49" i="2"/>
  <c r="G49" i="2"/>
  <c r="C43" i="2"/>
  <c r="B43" i="2"/>
  <c r="K25" i="1"/>
  <c r="K26" i="1" s="1"/>
  <c r="K15" i="1" s="1"/>
  <c r="K16" i="1" s="1"/>
  <c r="J25" i="1"/>
  <c r="J26" i="1" s="1"/>
  <c r="J15" i="1" s="1"/>
  <c r="J16" i="1" s="1"/>
  <c r="I25" i="1"/>
  <c r="I26" i="1" s="1"/>
  <c r="I15" i="1" s="1"/>
  <c r="I16" i="1" s="1"/>
  <c r="J9" i="1"/>
  <c r="K9" i="1"/>
  <c r="I9" i="1"/>
  <c r="K4" i="1"/>
  <c r="K10" i="1" s="1"/>
  <c r="K12" i="1" s="1"/>
  <c r="J4" i="1"/>
  <c r="J10" i="1" s="1"/>
  <c r="J12" i="1" s="1"/>
  <c r="I4" i="1"/>
  <c r="I10" i="1" s="1"/>
  <c r="I12" i="1" s="1"/>
  <c r="B79" i="2" l="1"/>
  <c r="B80" i="2" s="1"/>
  <c r="C80" i="2"/>
  <c r="B84" i="2"/>
  <c r="C84" i="2"/>
  <c r="I17" i="1"/>
  <c r="I28" i="1" s="1"/>
  <c r="J17" i="1"/>
  <c r="J28" i="1" s="1"/>
  <c r="K17" i="1"/>
  <c r="K28" i="1" s="1"/>
  <c r="H64" i="2" l="1"/>
  <c r="H66" i="2" s="1"/>
  <c r="H84" i="2" s="1"/>
  <c r="G64" i="2"/>
  <c r="G66" i="2" s="1"/>
  <c r="G84" i="2" s="1"/>
  <c r="H45" i="2" l="1"/>
  <c r="G45" i="2"/>
  <c r="H41" i="2"/>
  <c r="G41" i="2"/>
  <c r="H37" i="2"/>
  <c r="H39" i="2" s="1"/>
  <c r="G37" i="2"/>
  <c r="G39" i="2" s="1"/>
  <c r="C50" i="2"/>
  <c r="B50" i="2"/>
  <c r="C40" i="2"/>
  <c r="B40" i="2"/>
  <c r="H53" i="2" l="1"/>
  <c r="G53" i="2"/>
  <c r="H21" i="2"/>
  <c r="H23" i="2" s="1"/>
  <c r="G21" i="2"/>
  <c r="G23" i="2" s="1"/>
  <c r="H12" i="2"/>
  <c r="G12" i="2"/>
  <c r="H7" i="2"/>
  <c r="G7" i="2"/>
  <c r="G13" i="2" s="1"/>
  <c r="G24" i="2" s="1"/>
  <c r="C22" i="2"/>
  <c r="B22" i="2"/>
  <c r="C11" i="2"/>
  <c r="B11" i="2"/>
  <c r="B23" i="2" l="1"/>
  <c r="H13" i="2"/>
  <c r="H24" i="2" s="1"/>
  <c r="C23" i="2"/>
  <c r="C26" i="1"/>
  <c r="D26" i="1"/>
  <c r="B26" i="1"/>
  <c r="B12" i="1" l="1"/>
  <c r="D12" i="1"/>
  <c r="C12" i="1"/>
  <c r="D20" i="1"/>
  <c r="C20" i="1"/>
  <c r="B20" i="1"/>
  <c r="D5" i="1"/>
  <c r="C5" i="1"/>
  <c r="B5" i="1"/>
  <c r="B13" i="1" l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  <c r="B53" i="2" l="1"/>
  <c r="C53" i="2"/>
</calcChain>
</file>

<file path=xl/sharedStrings.xml><?xml version="1.0" encoding="utf-8"?>
<sst xmlns="http://schemas.openxmlformats.org/spreadsheetml/2006/main" count="254" uniqueCount="132">
  <si>
    <t>Category</t>
  </si>
  <si>
    <t>Total revenues and other operating income</t>
  </si>
  <si>
    <t>Total operating expenses</t>
  </si>
  <si>
    <t>Net operating income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</si>
  <si>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</si>
  <si>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</si>
  <si>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</si>
  <si>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</si>
  <si>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</si>
  <si>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</si>
  <si>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</si>
  <si>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</si>
  <si>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</si>
  <si>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</si>
  <si>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</si>
  <si>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</si>
  <si>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</si>
  <si>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</si>
  <si>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</si>
  <si>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</si>
  <si>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</si>
  <si>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</si>
  <si>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</si>
  <si>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</si>
  <si>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</si>
  <si>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</si>
  <si>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</si>
  <si>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+/- Tax Shield from NFE</t>
  </si>
  <si>
    <t>EBITDA</t>
  </si>
  <si>
    <t>- Income tax expense</t>
  </si>
  <si>
    <t>-/+ Tax shield from NFE</t>
  </si>
  <si>
    <t>Operating tax expense</t>
  </si>
  <si>
    <t>NOPAT</t>
  </si>
  <si>
    <t>Net income</t>
  </si>
  <si>
    <t>Assets</t>
  </si>
  <si>
    <t>Current Assets</t>
  </si>
  <si>
    <t>Total current assets</t>
  </si>
  <si>
    <t>Non-current Assets</t>
  </si>
  <si>
    <t>Total non-current assets</t>
  </si>
  <si>
    <t>Total Assets</t>
  </si>
  <si>
    <t>Liabilities and Equity</t>
  </si>
  <si>
    <t>Current liabilities</t>
  </si>
  <si>
    <t>Total current liabilities</t>
  </si>
  <si>
    <t>Non-current liabilities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</si>
  <si>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</si>
  <si>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</si>
  <si>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</si>
  <si>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</si>
  <si>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</si>
  <si>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</si>
  <si>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</si>
  <si>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</si>
  <si>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</si>
  <si>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</si>
  <si>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</si>
  <si>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</si>
  <si>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Cash and cash equivalents (F)</t>
  </si>
  <si>
    <t>Trade and other receivables (O)</t>
  </si>
  <si>
    <t>Inventories (O)</t>
  </si>
  <si>
    <t>Other current assets (O)</t>
  </si>
  <si>
    <t>Marketable securities (F)</t>
  </si>
  <si>
    <t>Investment in associated companies (O)</t>
  </si>
  <si>
    <t>since (Assume that the associates and joint ventures operate in the same industry as Frontline.)</t>
  </si>
  <si>
    <t>Related party receivables (O)</t>
  </si>
  <si>
    <t>Voyages in progress (O)</t>
  </si>
  <si>
    <t>Prepaid expenses and accrued income (O)</t>
  </si>
  <si>
    <t>Newbuildings (O)</t>
  </si>
  <si>
    <t>Vessels and equipment (O)</t>
  </si>
  <si>
    <t>Right-of-use assets (O)</t>
  </si>
  <si>
    <t>Goodwill (O)</t>
  </si>
  <si>
    <t>Prepaid consideration (O)</t>
  </si>
  <si>
    <t>Other non-current assets (O)</t>
  </si>
  <si>
    <t>TA Format</t>
  </si>
  <si>
    <t>since page 58 8.3</t>
  </si>
  <si>
    <t>ONCA</t>
  </si>
  <si>
    <t>FA</t>
  </si>
  <si>
    <t>OCA</t>
  </si>
  <si>
    <t>TA (ONCA+FA+OCA)</t>
  </si>
  <si>
    <t>Short-term debt and current portion of long-term debt (F)</t>
  </si>
  <si>
    <t>Trade and other payables (O)</t>
  </si>
  <si>
    <t>Long-term debt (F)</t>
  </si>
  <si>
    <t>Obligations under leases (F)</t>
  </si>
  <si>
    <t>Other non-current payables (O)</t>
  </si>
  <si>
    <t>Related party payables (O)</t>
  </si>
  <si>
    <t xml:space="preserve">E </t>
  </si>
  <si>
    <t>ONCL</t>
  </si>
  <si>
    <t>IBD</t>
  </si>
  <si>
    <t>OCL</t>
  </si>
  <si>
    <t>Total E+ONCL+IBD+OCL</t>
  </si>
  <si>
    <t>CE Format</t>
  </si>
  <si>
    <t>Capital Employed</t>
  </si>
  <si>
    <t>NONCA</t>
  </si>
  <si>
    <t>NOWC</t>
  </si>
  <si>
    <t>Equity and IBD</t>
  </si>
  <si>
    <t>Total E+IBD</t>
  </si>
  <si>
    <t>NOA format</t>
  </si>
  <si>
    <t>Invested Capital</t>
  </si>
  <si>
    <t>Equity and net interest-bearing debt</t>
  </si>
  <si>
    <t>NIBD</t>
  </si>
  <si>
    <t>Reformulated PNDL</t>
  </si>
  <si>
    <t>-Total operating expenses</t>
  </si>
  <si>
    <t>EBIT</t>
  </si>
  <si>
    <t>Share of results of associated companies (F)</t>
  </si>
  <si>
    <t>Net Financial Expense</t>
  </si>
  <si>
    <t>Net Financial Expense (NFE)</t>
  </si>
  <si>
    <t>Derivative instruments receivable (O)</t>
  </si>
  <si>
    <t>Loan notes receivable (O)</t>
  </si>
  <si>
    <t>Current portion of obligations under leases (O) Assumption</t>
  </si>
  <si>
    <t>-</t>
  </si>
  <si>
    <t>NOA (NONCA + NOWC)</t>
  </si>
  <si>
    <t>Total CE (FA + NONCA + NOWC)</t>
  </si>
  <si>
    <t>Total E + NIBD</t>
  </si>
  <si>
    <t>+Depreciation</t>
  </si>
  <si>
    <t>-Change in NOWC</t>
  </si>
  <si>
    <t>-Change in NONCA</t>
  </si>
  <si>
    <t>FCFF</t>
  </si>
  <si>
    <t>+Change in NIBD excluding cash</t>
  </si>
  <si>
    <t>CASH FLOW</t>
  </si>
  <si>
    <t>+/-Tax-shield from NFE</t>
  </si>
  <si>
    <t>FCFE</t>
  </si>
  <si>
    <t>-S. dividends</t>
  </si>
  <si>
    <t>Cash surplus</t>
  </si>
  <si>
    <t>-Change in NOA</t>
  </si>
  <si>
    <t>FCFF *</t>
  </si>
  <si>
    <t>FCFF = FCFF*</t>
  </si>
  <si>
    <t>Cash Surplus = Net change in cash and cash equivalents</t>
  </si>
  <si>
    <t>c)</t>
  </si>
  <si>
    <t>d)</t>
  </si>
  <si>
    <t>cash beginning period</t>
  </si>
  <si>
    <t>+Cash surplus</t>
  </si>
  <si>
    <t>Cash end of the period</t>
  </si>
  <si>
    <t>Cash end of the period = Cash and cash equivalents at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</si>
</sst>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0" fillId="0" borderId="0" xfId="0" applyNumberFormat="1"/>
    <xf numFmtId="164" fontId="0" fillId="0" borderId="0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0" xfId="0" quotePrefix="1"/>
    <xf numFmtId="164" fontId="4" fillId="0" borderId="0" xfId="0" applyNumberFormat="1" applyFont="1"/>
    <xf numFmtId="0" fontId="4" fillId="0" borderId="4" xfId="0" applyFont="1" applyBorder="1"/>
    <xf numFmtId="164" fontId="4" fillId="0" borderId="4" xfId="1" applyNumberFormat="1" applyFont="1" applyBorder="1"/>
    <xf numFmtId="164" fontId="4" fillId="0" borderId="4" xfId="0" applyNumberFormat="1" applyFont="1" applyBorder="1"/>
    <xf numFmtId="164" fontId="4" fillId="0" borderId="0" xfId="1" applyNumberFormat="1" applyFont="1" applyBorder="1"/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164" fontId="0" fillId="0" borderId="9" xfId="1" applyNumberFormat="1" applyFont="1" applyBorder="1"/>
    <xf numFmtId="164" fontId="4" fillId="0" borderId="9" xfId="1" applyNumberFormat="1" applyFont="1" applyBorder="1"/>
    <xf numFmtId="0" fontId="4" fillId="0" borderId="8" xfId="0" applyFont="1" applyBorder="1" applyAlignment="1">
      <alignment horizontal="left"/>
    </xf>
    <xf numFmtId="164" fontId="4" fillId="0" borderId="1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4" fillId="0" borderId="9" xfId="0" applyNumberFormat="1" applyFont="1" applyBorder="1"/>
    <xf numFmtId="0" fontId="4" fillId="0" borderId="11" xfId="0" applyFont="1" applyBorder="1"/>
    <xf numFmtId="164" fontId="0" fillId="0" borderId="10" xfId="1" applyNumberFormat="1" applyFont="1" applyBorder="1"/>
    <xf numFmtId="0" fontId="4" fillId="0" borderId="8" xfId="0" applyFont="1" applyBorder="1"/>
    <xf numFmtId="164" fontId="4" fillId="0" borderId="10" xfId="0" applyNumberFormat="1" applyFont="1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164" fontId="0" fillId="0" borderId="4" xfId="0" applyNumberFormat="1" applyBorder="1"/>
    <xf numFmtId="0" fontId="4" fillId="0" borderId="12" xfId="0" applyFont="1" applyBorder="1"/>
    <xf numFmtId="164" fontId="4" fillId="0" borderId="13" xfId="0" applyNumberFormat="1" applyFont="1" applyBorder="1"/>
    <xf numFmtId="0" fontId="0" fillId="0" borderId="10" xfId="0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164" fontId="4" fillId="0" borderId="14" xfId="0" applyNumberFormat="1" applyFont="1" applyBorder="1"/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3" fillId="0" borderId="8" xfId="0" applyFont="1" applyBorder="1"/>
    <xf numFmtId="0" fontId="0" fillId="0" borderId="8" xfId="0" applyBorder="1" applyAlignment="1">
      <alignment horizontal="right"/>
    </xf>
    <xf numFmtId="164" fontId="0" fillId="0" borderId="9" xfId="0" applyNumberFormat="1" applyBorder="1"/>
    <xf numFmtId="0" fontId="0" fillId="0" borderId="4" xfId="0" quotePrefix="1" applyBorder="1"/>
    <xf numFmtId="9" fontId="0" fillId="2" borderId="0" xfId="0" applyNumberFormat="1" applyFill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0" fillId="0" borderId="8" xfId="0" quotePrefix="1" applyBorder="1"/>
    <xf numFmtId="0" fontId="0" fillId="0" borderId="11" xfId="0" quotePrefix="1" applyBorder="1"/>
    <xf numFmtId="0" fontId="0" fillId="0" borderId="5" xfId="0" applyBorder="1"/>
    <xf numFmtId="164" fontId="0" fillId="0" borderId="10" xfId="0" applyNumberFormat="1" applyBorder="1"/>
    <xf numFmtId="0" fontId="0" fillId="0" borderId="0" xfId="0" applyFill="1"/>
    <xf numFmtId="164" fontId="0" fillId="0" borderId="7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182881</xdr:colOff>
      <xdr:row>21</xdr:row>
      <xdr:rowOff>15240</xdr:rowOff>
    </xdr:from>
    <xdr:to>
      <xdr:col>11</xdr:col>
      <xdr:colOff>449581</xdr:colOff>
      <xdr:row>43</xdr:row>
      <xdr:rowOff>41685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C3F33-399A-CE5D-E23E-286615FD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1" y="4191000"/>
          <a:ext cx="5974080" cy="40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85" zoomScaleNormal="85" workbookViewId="0">
      <selection activeCell="E1" sqref="E1"/>
    </sheetView>
  </sheetViews>
  <sheetFormatPr defaultRowHeight="14.4" x14ac:dyDescent="0.3"/>
  <cols>
    <col min="1" max="1" width="41.109375" customWidth="1"/>
    <col min="2" max="2" width="17.109375" customWidth="1"/>
    <col min="3" max="3" width="15.77734375" customWidth="1"/>
    <col min="4" max="4" width="14.6640625" customWidth="1"/>
    <col min="5" max="5" width="13.21875" bestFit="1" customWidth="1"/>
    <col min="6" max="6" width="8.88671875" customWidth="1"/>
    <col min="7" max="7" width="21.88671875" customWidth="1"/>
    <col min="8" max="8" width="38" customWidth="1"/>
    <col min="9" max="9" width="16.77734375" customWidth="1"/>
    <col min="10" max="10" width="17.44140625" customWidth="1"/>
    <col min="11" max="11" width="15.44140625" customWidth="1"/>
    <col min="14" max="14" width="39.6640625" customWidth="1"/>
    <col min="15" max="15" width="24" customWidth="1"/>
    <col min="16" max="16" width="18.5546875" customWidth="1"/>
    <col min="17" max="17" width="26.88671875" customWidth="1"/>
  </cols>
  <sheetData>
    <row r="1" spans="1:11" ht="28.8" customHeight="1" x14ac:dyDescent="0.3">
      <c r="A1" s="1" t="s">
        <v>0</v>
      </c>
      <c r="B1" s="1">
        <v>2023</v>
      </c>
      <c r="C1" s="1">
        <v>2022</v>
      </c>
      <c r="D1" s="1">
        <v>2021</v>
      </c>
      <c r="H1" s="10" t="s">
        <v>99</v>
      </c>
      <c r="I1" s="10">
        <v>2023</v>
      </c>
      <c r="J1" s="10">
        <v>2022</v>
      </c>
      <c r="K1" s="10">
        <v>2021</v>
      </c>
    </row>
    <row r="2" spans="1:11" x14ac:dyDescent="0.3">
      <c r="A2" s="9" t="s">
        <v>24</v>
      </c>
      <c r="H2" t="s">
        <v>10</v>
      </c>
      <c r="I2" s="2">
        <v>1802184</v>
      </c>
      <c r="J2" s="2">
        <v>1430208</v>
      </c>
      <c r="K2" s="2">
        <v>749381</v>
      </c>
    </row>
    <row r="3" spans="1:11" x14ac:dyDescent="0.3">
      <c r="A3" t="s">
        <v>10</v>
      </c>
      <c r="B3" s="2">
        <v>1802184</v>
      </c>
      <c r="C3" s="2">
        <v>1430208</v>
      </c>
      <c r="D3" s="2">
        <v>749381</v>
      </c>
      <c r="H3" s="3" t="s">
        <v>11</v>
      </c>
      <c r="I3" s="4">
        <v>24080</v>
      </c>
      <c r="J3" s="4">
        <v>8040</v>
      </c>
      <c r="K3" s="4">
        <v>4060</v>
      </c>
    </row>
    <row r="4" spans="1:11" x14ac:dyDescent="0.3">
      <c r="A4" s="3" t="s">
        <v>11</v>
      </c>
      <c r="B4" s="4">
        <v>24080</v>
      </c>
      <c r="C4" s="4">
        <v>8040</v>
      </c>
      <c r="D4" s="4">
        <v>4060</v>
      </c>
      <c r="H4" s="11" t="s">
        <v>1</v>
      </c>
      <c r="I4" s="12">
        <f>I2+I3</f>
        <v>1826264</v>
      </c>
      <c r="J4" s="12">
        <f>J2+J3</f>
        <v>1438248</v>
      </c>
      <c r="K4" s="12">
        <f>K2+K3</f>
        <v>753441</v>
      </c>
    </row>
    <row r="5" spans="1:11" x14ac:dyDescent="0.3">
      <c r="A5" s="11" t="s">
        <v>1</v>
      </c>
      <c r="B5" s="12">
        <f>B3+B4</f>
        <v>1826264</v>
      </c>
      <c r="C5" s="12">
        <f>C3+C4</f>
        <v>1438248</v>
      </c>
      <c r="D5" s="12">
        <f>D3+D4</f>
        <v>753441</v>
      </c>
      <c r="H5" t="s">
        <v>15</v>
      </c>
      <c r="I5" s="2">
        <v>618595</v>
      </c>
      <c r="J5" s="2">
        <v>605544</v>
      </c>
      <c r="K5" s="2">
        <v>392697</v>
      </c>
    </row>
    <row r="6" spans="1:11" x14ac:dyDescent="0.3">
      <c r="A6" s="9" t="s">
        <v>25</v>
      </c>
      <c r="H6" t="s">
        <v>14</v>
      </c>
      <c r="I6" s="2">
        <v>176533</v>
      </c>
      <c r="J6" s="2">
        <v>175164</v>
      </c>
      <c r="K6" s="2">
        <v>164246</v>
      </c>
    </row>
    <row r="7" spans="1:11" x14ac:dyDescent="0.3">
      <c r="A7" t="s">
        <v>15</v>
      </c>
      <c r="B7" s="2">
        <v>618595</v>
      </c>
      <c r="C7" s="2">
        <v>605544</v>
      </c>
      <c r="D7" s="2">
        <v>392697</v>
      </c>
      <c r="H7" t="s">
        <v>13</v>
      </c>
      <c r="I7" s="2">
        <v>53528</v>
      </c>
      <c r="J7" s="2">
        <v>47374</v>
      </c>
      <c r="K7" s="2">
        <v>26424</v>
      </c>
    </row>
    <row r="8" spans="1:11" x14ac:dyDescent="0.3">
      <c r="A8" t="s">
        <v>14</v>
      </c>
      <c r="B8" s="2">
        <v>176533</v>
      </c>
      <c r="C8" s="2">
        <v>175164</v>
      </c>
      <c r="D8" s="2">
        <v>164246</v>
      </c>
      <c r="E8" s="13"/>
      <c r="H8" t="s">
        <v>17</v>
      </c>
      <c r="I8" s="14"/>
      <c r="J8" s="14">
        <v>-623</v>
      </c>
      <c r="K8" s="14">
        <v>-3606</v>
      </c>
    </row>
    <row r="9" spans="1:11" ht="15" thickBot="1" x14ac:dyDescent="0.35">
      <c r="A9" t="s">
        <v>13</v>
      </c>
      <c r="B9" s="2">
        <v>53528</v>
      </c>
      <c r="C9" s="2">
        <v>47374</v>
      </c>
      <c r="D9" s="2">
        <v>26424</v>
      </c>
      <c r="H9" s="60" t="s">
        <v>100</v>
      </c>
      <c r="I9" s="47">
        <f>SUM(I5:I8)</f>
        <v>848656</v>
      </c>
      <c r="J9" s="47">
        <f t="shared" ref="J9:K9" si="0">SUM(J5:J8)</f>
        <v>827459</v>
      </c>
      <c r="K9" s="47">
        <f t="shared" si="0"/>
        <v>579761</v>
      </c>
    </row>
    <row r="10" spans="1:11" x14ac:dyDescent="0.3">
      <c r="A10" t="s">
        <v>16</v>
      </c>
      <c r="B10" s="2">
        <v>230942</v>
      </c>
      <c r="C10" s="2">
        <v>165170</v>
      </c>
      <c r="D10" s="2">
        <v>165205</v>
      </c>
      <c r="H10" s="7" t="s">
        <v>28</v>
      </c>
      <c r="I10" s="18">
        <f>I4-I9</f>
        <v>977608</v>
      </c>
      <c r="J10" s="18">
        <f t="shared" ref="J10:K10" si="1">J4-J9</f>
        <v>610789</v>
      </c>
      <c r="K10" s="18">
        <f t="shared" si="1"/>
        <v>173680</v>
      </c>
    </row>
    <row r="11" spans="1:11" ht="15" thickBot="1" x14ac:dyDescent="0.35">
      <c r="A11" s="3" t="s">
        <v>17</v>
      </c>
      <c r="B11" s="4"/>
      <c r="C11" s="4">
        <v>-623</v>
      </c>
      <c r="D11" s="4">
        <v>-3606</v>
      </c>
      <c r="H11" s="15" t="s">
        <v>16</v>
      </c>
      <c r="I11" s="16">
        <v>230942</v>
      </c>
      <c r="J11" s="16">
        <v>165170</v>
      </c>
      <c r="K11" s="16">
        <v>165205</v>
      </c>
    </row>
    <row r="12" spans="1:11" x14ac:dyDescent="0.3">
      <c r="A12" s="11" t="s">
        <v>2</v>
      </c>
      <c r="B12" s="12">
        <f>B7+B8+B9+B10+B11</f>
        <v>1079598</v>
      </c>
      <c r="C12" s="12">
        <f>C7+C8+C9+C10+C11</f>
        <v>992629</v>
      </c>
      <c r="D12" s="12">
        <f>D7+D8+D9+D10+D11</f>
        <v>744966</v>
      </c>
      <c r="H12" s="7" t="s">
        <v>101</v>
      </c>
      <c r="I12" s="18">
        <f>I10-I11</f>
        <v>746666</v>
      </c>
      <c r="J12" s="18">
        <f t="shared" ref="J12:K12" si="2">J10-J11</f>
        <v>445619</v>
      </c>
      <c r="K12" s="18">
        <f t="shared" si="2"/>
        <v>8475</v>
      </c>
    </row>
    <row r="13" spans="1:11" x14ac:dyDescent="0.3">
      <c r="A13" s="7" t="s">
        <v>3</v>
      </c>
      <c r="B13" s="8">
        <f>B5-B12</f>
        <v>746666</v>
      </c>
      <c r="C13" s="8">
        <f>C5-C12</f>
        <v>445619</v>
      </c>
      <c r="D13" s="8">
        <f>D5-D12</f>
        <v>8475</v>
      </c>
    </row>
    <row r="14" spans="1:11" x14ac:dyDescent="0.3">
      <c r="A14" s="9" t="s">
        <v>26</v>
      </c>
      <c r="H14" s="17" t="s">
        <v>29</v>
      </c>
      <c r="I14" s="14">
        <v>-205</v>
      </c>
      <c r="J14" s="14">
        <v>-412</v>
      </c>
      <c r="K14" s="14">
        <v>-4633</v>
      </c>
    </row>
    <row r="15" spans="1:11" x14ac:dyDescent="0.3">
      <c r="A15" t="s">
        <v>18</v>
      </c>
      <c r="B15" s="2">
        <v>18065</v>
      </c>
      <c r="C15" s="2">
        <v>1479</v>
      </c>
      <c r="D15" s="2">
        <v>121</v>
      </c>
      <c r="H15" s="17" t="s">
        <v>30</v>
      </c>
      <c r="I15" s="13">
        <f>-I26</f>
        <v>-19818.920000000002</v>
      </c>
      <c r="J15" s="13">
        <f t="shared" ref="J15:K15" si="3">-J26</f>
        <v>6722.32</v>
      </c>
      <c r="K15" s="13">
        <f t="shared" si="3"/>
        <v>-4130.5</v>
      </c>
    </row>
    <row r="16" spans="1:11" ht="15" thickBot="1" x14ac:dyDescent="0.35">
      <c r="A16" t="s">
        <v>12</v>
      </c>
      <c r="B16" s="2">
        <v>-171336</v>
      </c>
      <c r="C16" s="2">
        <v>-45330</v>
      </c>
      <c r="D16" s="2">
        <v>-44244</v>
      </c>
      <c r="H16" s="15" t="s">
        <v>31</v>
      </c>
      <c r="I16" s="47">
        <f>I14+I15</f>
        <v>-20023.920000000002</v>
      </c>
      <c r="J16" s="47">
        <f t="shared" ref="J16:K16" si="4">J14+J15</f>
        <v>6310.32</v>
      </c>
      <c r="K16" s="47">
        <f t="shared" si="4"/>
        <v>-8763.5</v>
      </c>
    </row>
    <row r="17" spans="1:11" x14ac:dyDescent="0.3">
      <c r="A17" t="s">
        <v>19</v>
      </c>
      <c r="B17" s="2">
        <v>22989</v>
      </c>
      <c r="C17" s="2">
        <v>58359</v>
      </c>
      <c r="D17" s="2">
        <v>7677</v>
      </c>
      <c r="H17" s="7" t="s">
        <v>32</v>
      </c>
      <c r="I17" s="18">
        <f>I12+I16</f>
        <v>726642.08</v>
      </c>
      <c r="J17" s="18">
        <f t="shared" ref="J17:K17" si="5">J12+J16</f>
        <v>451929.32</v>
      </c>
      <c r="K17" s="18">
        <f t="shared" si="5"/>
        <v>-288.5</v>
      </c>
    </row>
    <row r="18" spans="1:11" x14ac:dyDescent="0.3">
      <c r="A18" t="s">
        <v>102</v>
      </c>
      <c r="B18" s="2">
        <v>3383</v>
      </c>
      <c r="C18" s="2">
        <v>14243</v>
      </c>
      <c r="D18" s="2">
        <v>-724</v>
      </c>
    </row>
    <row r="19" spans="1:11" x14ac:dyDescent="0.3">
      <c r="A19" s="3" t="s">
        <v>20</v>
      </c>
      <c r="B19" s="4">
        <v>36852</v>
      </c>
      <c r="C19" s="4">
        <v>1579</v>
      </c>
      <c r="D19" s="4">
        <v>18367</v>
      </c>
      <c r="H19" t="s">
        <v>18</v>
      </c>
      <c r="I19" s="2">
        <v>18065</v>
      </c>
      <c r="J19" s="2">
        <v>1479</v>
      </c>
      <c r="K19" s="2">
        <v>121</v>
      </c>
    </row>
    <row r="20" spans="1:11" x14ac:dyDescent="0.3">
      <c r="A20" s="5" t="s">
        <v>4</v>
      </c>
      <c r="B20" s="12">
        <f>B15+B16+B17+B18+B19</f>
        <v>-90047</v>
      </c>
      <c r="C20" s="12">
        <f>C15+C16+C17+C18+C19</f>
        <v>30330</v>
      </c>
      <c r="D20" s="12">
        <f>D15+D16+D17+D18+D19</f>
        <v>-18803</v>
      </c>
      <c r="H20" t="s">
        <v>12</v>
      </c>
      <c r="I20" s="2">
        <v>-171336</v>
      </c>
      <c r="J20" s="2">
        <v>-45330</v>
      </c>
      <c r="K20" s="2">
        <v>-44244</v>
      </c>
    </row>
    <row r="21" spans="1:11" x14ac:dyDescent="0.3">
      <c r="A21" s="7" t="s">
        <v>5</v>
      </c>
      <c r="B21" s="8">
        <f>B13+B20</f>
        <v>656619</v>
      </c>
      <c r="C21" s="8">
        <f>C13+C20</f>
        <v>475949</v>
      </c>
      <c r="D21" s="8">
        <f>D13+D20</f>
        <v>-10328</v>
      </c>
      <c r="H21" t="s">
        <v>19</v>
      </c>
      <c r="I21" s="2">
        <v>22989</v>
      </c>
      <c r="J21" s="2">
        <v>58359</v>
      </c>
      <c r="K21" s="2">
        <v>7677</v>
      </c>
    </row>
    <row r="22" spans="1:11" x14ac:dyDescent="0.3">
      <c r="A22" s="3" t="s">
        <v>21</v>
      </c>
      <c r="B22" s="4">
        <v>-205</v>
      </c>
      <c r="C22" s="4">
        <v>-412</v>
      </c>
      <c r="D22" s="4">
        <v>-4633</v>
      </c>
      <c r="H22" t="s">
        <v>102</v>
      </c>
      <c r="I22" s="2">
        <v>3383</v>
      </c>
      <c r="J22" s="2">
        <v>14243</v>
      </c>
      <c r="K22" s="2">
        <v>-724</v>
      </c>
    </row>
    <row r="23" spans="1:11" x14ac:dyDescent="0.3">
      <c r="A23" s="5" t="s">
        <v>6</v>
      </c>
      <c r="B23" s="6">
        <f>B21+B22</f>
        <v>656414</v>
      </c>
      <c r="C23" s="6">
        <f>C21+C22</f>
        <v>475537</v>
      </c>
      <c r="D23" s="6">
        <f>D21+D22</f>
        <v>-14961</v>
      </c>
      <c r="H23" t="s">
        <v>23</v>
      </c>
      <c r="I23" s="2">
        <v>-39</v>
      </c>
      <c r="J23" s="2">
        <v>226</v>
      </c>
      <c r="K23" s="2">
        <v>28</v>
      </c>
    </row>
    <row r="24" spans="1:11" x14ac:dyDescent="0.3">
      <c r="A24" t="s">
        <v>22</v>
      </c>
      <c r="B24" s="2">
        <v>2.95</v>
      </c>
      <c r="C24" s="2">
        <v>2.2200000000000002</v>
      </c>
      <c r="D24" s="2">
        <v>-0.08</v>
      </c>
      <c r="H24" s="3" t="s">
        <v>20</v>
      </c>
      <c r="I24" s="4">
        <v>36852</v>
      </c>
      <c r="J24" s="4">
        <v>1579</v>
      </c>
      <c r="K24" s="4">
        <v>18367</v>
      </c>
    </row>
    <row r="25" spans="1:11" x14ac:dyDescent="0.3">
      <c r="A25" t="s">
        <v>23</v>
      </c>
      <c r="B25" s="2">
        <v>-39</v>
      </c>
      <c r="C25" s="2">
        <v>226</v>
      </c>
      <c r="D25" s="2">
        <v>28</v>
      </c>
      <c r="H25" s="7" t="s">
        <v>104</v>
      </c>
      <c r="I25" s="18">
        <f>SUM(I19:I24)</f>
        <v>-90086</v>
      </c>
      <c r="J25" s="18">
        <f t="shared" ref="J25" si="6">SUM(J19:J24)</f>
        <v>30556</v>
      </c>
      <c r="K25" s="18">
        <f>SUM(K19:K24)</f>
        <v>-18775</v>
      </c>
    </row>
    <row r="26" spans="1:11" x14ac:dyDescent="0.3">
      <c r="A26" s="3" t="s">
        <v>7</v>
      </c>
      <c r="B26" s="4">
        <f>B25</f>
        <v>-39</v>
      </c>
      <c r="C26" s="4">
        <f t="shared" ref="C26:D26" si="7">C25</f>
        <v>226</v>
      </c>
      <c r="D26" s="4">
        <f t="shared" si="7"/>
        <v>28</v>
      </c>
      <c r="H26" s="17" t="s">
        <v>27</v>
      </c>
      <c r="I26" s="13">
        <f>-I25*B31</f>
        <v>19818.920000000002</v>
      </c>
      <c r="J26" s="13">
        <f>-J25*C31</f>
        <v>-6722.32</v>
      </c>
      <c r="K26" s="13">
        <f>-K25*D31</f>
        <v>4130.5</v>
      </c>
    </row>
    <row r="27" spans="1:11" x14ac:dyDescent="0.3">
      <c r="A27" s="7" t="s">
        <v>8</v>
      </c>
      <c r="B27" s="8">
        <f>B23+B26</f>
        <v>656375</v>
      </c>
      <c r="C27" s="8">
        <f t="shared" ref="C27:D27" si="8">C23+C26</f>
        <v>475763</v>
      </c>
      <c r="D27" s="8">
        <f t="shared" si="8"/>
        <v>-14933</v>
      </c>
    </row>
    <row r="28" spans="1:11" x14ac:dyDescent="0.3">
      <c r="H28" s="7" t="s">
        <v>33</v>
      </c>
      <c r="I28" s="18">
        <f>I17+I25+I26</f>
        <v>656375</v>
      </c>
      <c r="J28" s="18">
        <f t="shared" ref="J28" si="9">J17+J25+J26</f>
        <v>475763</v>
      </c>
      <c r="K28" s="18">
        <f>K17+K25+K26</f>
        <v>-14933</v>
      </c>
    </row>
    <row r="31" spans="1:11" x14ac:dyDescent="0.3">
      <c r="A31" s="23" t="s">
        <v>9</v>
      </c>
      <c r="B31" s="61">
        <v>0.22</v>
      </c>
      <c r="C31" s="61">
        <v>0.22</v>
      </c>
      <c r="D31" s="61">
        <v>0.22</v>
      </c>
    </row>
    <row r="33" ht="30.6" customHeight="1" x14ac:dyDescent="0.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L115"/>
  <sheetViews>
    <sheetView zoomScale="85" zoomScaleNormal="85" workbookViewId="0">
      <selection activeCell="B3" sqref="B3"/>
    </sheetView>
  </sheetViews>
  <sheetFormatPr defaultRowHeight="14.4" x14ac:dyDescent="0.3"/>
  <cols>
    <col min="1" max="1" width="45.109375" customWidth="1"/>
    <col min="2" max="2" width="16.44140625" customWidth="1"/>
    <col min="3" max="3" width="15.88671875" customWidth="1"/>
    <col min="5" max="5" width="8.88671875" customWidth="1"/>
    <col min="6" max="6" width="47.109375" customWidth="1"/>
    <col min="7" max="7" width="16.77734375" customWidth="1"/>
    <col min="8" max="8" width="20.109375" customWidth="1"/>
    <col min="11" max="11" width="12.109375" bestFit="1" customWidth="1"/>
    <col min="12" max="12" width="20.5546875" customWidth="1"/>
  </cols>
  <sheetData>
    <row r="1" spans="1:11" ht="28.8" customHeight="1" x14ac:dyDescent="0.3">
      <c r="A1" s="24" t="s">
        <v>34</v>
      </c>
      <c r="B1" s="25">
        <v>2023</v>
      </c>
      <c r="C1" s="25">
        <v>2022</v>
      </c>
      <c r="D1" s="26"/>
      <c r="E1" s="26"/>
      <c r="F1" s="27" t="s">
        <v>40</v>
      </c>
      <c r="G1" s="25">
        <v>2023</v>
      </c>
      <c r="H1" s="43">
        <v>2022</v>
      </c>
    </row>
    <row r="2" spans="1:11" x14ac:dyDescent="0.3">
      <c r="A2" s="28" t="s">
        <v>35</v>
      </c>
      <c r="F2" s="29" t="s">
        <v>41</v>
      </c>
      <c r="H2" s="30"/>
    </row>
    <row r="3" spans="1:11" x14ac:dyDescent="0.3">
      <c r="A3" s="31" t="s">
        <v>56</v>
      </c>
      <c r="B3" s="13">
        <v>308322</v>
      </c>
      <c r="C3" s="14">
        <v>254525</v>
      </c>
      <c r="F3" t="s">
        <v>78</v>
      </c>
      <c r="G3" s="14">
        <v>261999</v>
      </c>
      <c r="H3" s="32">
        <v>277854</v>
      </c>
    </row>
    <row r="4" spans="1:11" x14ac:dyDescent="0.3">
      <c r="A4" s="31" t="s">
        <v>60</v>
      </c>
      <c r="B4" s="13">
        <v>7432</v>
      </c>
      <c r="C4" s="14">
        <v>236281</v>
      </c>
      <c r="F4" t="s">
        <v>107</v>
      </c>
      <c r="G4" s="14">
        <v>1104</v>
      </c>
      <c r="H4" s="32">
        <v>1024</v>
      </c>
    </row>
    <row r="5" spans="1:11" x14ac:dyDescent="0.3">
      <c r="A5" s="31" t="s">
        <v>57</v>
      </c>
      <c r="B5" s="13">
        <v>124647</v>
      </c>
      <c r="C5" s="14">
        <v>139467</v>
      </c>
      <c r="F5" t="s">
        <v>83</v>
      </c>
      <c r="G5" s="14">
        <v>47719</v>
      </c>
      <c r="H5" s="32">
        <v>31248</v>
      </c>
      <c r="K5" s="13"/>
    </row>
    <row r="6" spans="1:11" x14ac:dyDescent="0.3">
      <c r="A6" s="31" t="s">
        <v>63</v>
      </c>
      <c r="B6" s="13">
        <v>19292</v>
      </c>
      <c r="C6" s="14">
        <v>13485</v>
      </c>
      <c r="F6" t="s">
        <v>79</v>
      </c>
      <c r="G6" s="14">
        <v>98232</v>
      </c>
      <c r="H6" s="32">
        <v>81533</v>
      </c>
    </row>
    <row r="7" spans="1:11" x14ac:dyDescent="0.3">
      <c r="A7" s="31" t="s">
        <v>58</v>
      </c>
      <c r="B7" s="13">
        <v>135161</v>
      </c>
      <c r="C7" s="14">
        <v>107114</v>
      </c>
      <c r="F7" s="7" t="s">
        <v>42</v>
      </c>
      <c r="G7" s="22">
        <f>SUM(G3:G6)</f>
        <v>409054</v>
      </c>
      <c r="H7" s="33">
        <f>SUM(H3:H6)</f>
        <v>391659</v>
      </c>
    </row>
    <row r="8" spans="1:11" x14ac:dyDescent="0.3">
      <c r="A8" s="31" t="s">
        <v>64</v>
      </c>
      <c r="B8" s="13">
        <v>110061</v>
      </c>
      <c r="C8" s="14">
        <v>110638</v>
      </c>
      <c r="F8" s="29" t="s">
        <v>43</v>
      </c>
      <c r="H8" s="30"/>
    </row>
    <row r="9" spans="1:11" x14ac:dyDescent="0.3">
      <c r="A9" s="31" t="s">
        <v>65</v>
      </c>
      <c r="B9" s="13">
        <v>15753</v>
      </c>
      <c r="C9" s="14">
        <v>14255</v>
      </c>
      <c r="F9" t="s">
        <v>80</v>
      </c>
      <c r="G9" s="14">
        <v>3194464</v>
      </c>
      <c r="H9" s="32">
        <v>2112460</v>
      </c>
      <c r="K9" s="13"/>
    </row>
    <row r="10" spans="1:11" x14ac:dyDescent="0.3">
      <c r="A10" s="31" t="s">
        <v>59</v>
      </c>
      <c r="B10" s="13">
        <v>7258</v>
      </c>
      <c r="C10" s="14">
        <v>5285</v>
      </c>
      <c r="F10" t="s">
        <v>81</v>
      </c>
      <c r="G10" s="14">
        <v>1430</v>
      </c>
      <c r="H10" s="32">
        <v>2372</v>
      </c>
    </row>
    <row r="11" spans="1:11" x14ac:dyDescent="0.3">
      <c r="A11" s="34" t="s">
        <v>36</v>
      </c>
      <c r="B11" s="18">
        <f>SUM(B3:B10)</f>
        <v>727926</v>
      </c>
      <c r="C11" s="22">
        <f>SUM(C3:C10)</f>
        <v>881050</v>
      </c>
      <c r="F11" t="s">
        <v>82</v>
      </c>
      <c r="G11" s="14">
        <v>472</v>
      </c>
      <c r="H11" s="32">
        <v>2053</v>
      </c>
    </row>
    <row r="12" spans="1:11" ht="15" thickBot="1" x14ac:dyDescent="0.35">
      <c r="A12" s="28" t="s">
        <v>37</v>
      </c>
      <c r="F12" s="19" t="s">
        <v>44</v>
      </c>
      <c r="G12" s="20">
        <f>SUM(G9:G11)</f>
        <v>3196366</v>
      </c>
      <c r="H12" s="35">
        <f>SUM(H9:H11)</f>
        <v>2116885</v>
      </c>
    </row>
    <row r="13" spans="1:11" x14ac:dyDescent="0.3">
      <c r="A13" s="31" t="s">
        <v>66</v>
      </c>
      <c r="C13" s="36">
        <v>47991</v>
      </c>
      <c r="F13" s="7" t="s">
        <v>45</v>
      </c>
      <c r="G13" s="18">
        <f>G7+G12</f>
        <v>3605420</v>
      </c>
      <c r="H13" s="37">
        <f>H7+H12</f>
        <v>2508544</v>
      </c>
    </row>
    <row r="14" spans="1:11" x14ac:dyDescent="0.3">
      <c r="A14" s="31" t="s">
        <v>67</v>
      </c>
      <c r="B14" s="13">
        <v>4633169</v>
      </c>
      <c r="C14" s="13">
        <v>3650652</v>
      </c>
      <c r="H14" s="30"/>
    </row>
    <row r="15" spans="1:11" x14ac:dyDescent="0.3">
      <c r="A15" s="31" t="s">
        <v>68</v>
      </c>
      <c r="B15" s="13">
        <v>2236</v>
      </c>
      <c r="C15" s="13">
        <v>3108</v>
      </c>
      <c r="F15" s="29" t="s">
        <v>46</v>
      </c>
      <c r="H15" s="30"/>
    </row>
    <row r="16" spans="1:11" x14ac:dyDescent="0.3">
      <c r="A16" s="31" t="s">
        <v>69</v>
      </c>
      <c r="B16" s="13">
        <v>112452</v>
      </c>
      <c r="C16" s="13">
        <v>112452</v>
      </c>
      <c r="F16" t="s">
        <v>47</v>
      </c>
      <c r="G16" s="14">
        <v>222623</v>
      </c>
      <c r="H16" s="32">
        <v>222623</v>
      </c>
      <c r="K16" s="13"/>
    </row>
    <row r="17" spans="1:12" x14ac:dyDescent="0.3">
      <c r="A17" s="31" t="s">
        <v>105</v>
      </c>
      <c r="B17" s="13">
        <v>39117</v>
      </c>
      <c r="C17" s="13">
        <v>53993</v>
      </c>
      <c r="F17" t="s">
        <v>48</v>
      </c>
      <c r="G17" s="14">
        <v>604687</v>
      </c>
      <c r="H17" s="32">
        <v>604687</v>
      </c>
    </row>
    <row r="18" spans="1:12" x14ac:dyDescent="0.3">
      <c r="A18" s="44" t="s">
        <v>61</v>
      </c>
      <c r="B18" s="13">
        <v>12386</v>
      </c>
      <c r="C18" s="13">
        <v>16302</v>
      </c>
      <c r="F18" t="s">
        <v>49</v>
      </c>
      <c r="G18" s="14">
        <v>1004094</v>
      </c>
      <c r="H18" s="32">
        <v>1004094</v>
      </c>
    </row>
    <row r="19" spans="1:12" x14ac:dyDescent="0.3">
      <c r="A19" s="31" t="s">
        <v>106</v>
      </c>
      <c r="B19" s="13"/>
      <c r="C19" s="13">
        <v>1388</v>
      </c>
      <c r="F19" t="s">
        <v>50</v>
      </c>
      <c r="G19" s="14">
        <v>415</v>
      </c>
      <c r="H19" s="32">
        <v>454</v>
      </c>
      <c r="L19" s="13"/>
    </row>
    <row r="20" spans="1:12" x14ac:dyDescent="0.3">
      <c r="A20" s="31" t="s">
        <v>70</v>
      </c>
      <c r="B20" s="13">
        <v>349151</v>
      </c>
      <c r="C20" s="13"/>
      <c r="F20" t="s">
        <v>51</v>
      </c>
      <c r="G20" s="14">
        <v>445999</v>
      </c>
      <c r="H20" s="32">
        <v>428513</v>
      </c>
    </row>
    <row r="21" spans="1:12" x14ac:dyDescent="0.3">
      <c r="A21" s="45" t="s">
        <v>71</v>
      </c>
      <c r="B21" s="13">
        <v>6329</v>
      </c>
      <c r="C21" s="13">
        <v>1507</v>
      </c>
      <c r="F21" s="7" t="s">
        <v>52</v>
      </c>
      <c r="G21" s="22">
        <f>SUM(G16:G20)</f>
        <v>2277818</v>
      </c>
      <c r="H21" s="33">
        <f>SUM(H16:H20)</f>
        <v>2260371</v>
      </c>
      <c r="L21" s="13"/>
    </row>
    <row r="22" spans="1:12" ht="15" thickBot="1" x14ac:dyDescent="0.35">
      <c r="A22" s="38" t="s">
        <v>38</v>
      </c>
      <c r="B22" s="21">
        <f>SUM(B13:B21)</f>
        <v>5154840</v>
      </c>
      <c r="C22" s="21">
        <f>SUM(C13:C21)</f>
        <v>3887393</v>
      </c>
      <c r="F22" s="15" t="s">
        <v>53</v>
      </c>
      <c r="G22" s="16">
        <v>-472</v>
      </c>
      <c r="H22" s="39">
        <v>-472</v>
      </c>
    </row>
    <row r="23" spans="1:12" ht="15" thickBot="1" x14ac:dyDescent="0.35">
      <c r="A23" s="40" t="s">
        <v>39</v>
      </c>
      <c r="B23" s="18">
        <f>B11+B22</f>
        <v>5882766</v>
      </c>
      <c r="C23" s="18">
        <f>C11+C22</f>
        <v>4768443</v>
      </c>
      <c r="F23" s="19" t="s">
        <v>54</v>
      </c>
      <c r="G23" s="21">
        <f>G21+G22</f>
        <v>2277346</v>
      </c>
      <c r="H23" s="41">
        <f>H21+H22</f>
        <v>2259899</v>
      </c>
    </row>
    <row r="24" spans="1:12" ht="15" thickBot="1" x14ac:dyDescent="0.35">
      <c r="A24" s="42"/>
      <c r="B24" s="15"/>
      <c r="C24" s="15"/>
      <c r="D24" s="15"/>
      <c r="E24" s="15"/>
      <c r="F24" s="19" t="s">
        <v>55</v>
      </c>
      <c r="G24" s="21">
        <f>G13+G23</f>
        <v>5882766</v>
      </c>
      <c r="H24" s="41">
        <f>H13+H23</f>
        <v>4768443</v>
      </c>
    </row>
    <row r="25" spans="1:12" ht="13.8" customHeight="1" x14ac:dyDescent="0.3"/>
    <row r="26" spans="1:12" x14ac:dyDescent="0.3">
      <c r="A26" s="46" t="s">
        <v>73</v>
      </c>
    </row>
    <row r="27" spans="1:12" x14ac:dyDescent="0.3">
      <c r="A27" s="23" t="s">
        <v>62</v>
      </c>
      <c r="L27" s="13"/>
    </row>
    <row r="28" spans="1:12" ht="15" thickBot="1" x14ac:dyDescent="0.35">
      <c r="L28" s="13"/>
    </row>
    <row r="29" spans="1:12" ht="15" thickBot="1" x14ac:dyDescent="0.35">
      <c r="A29" s="51" t="s">
        <v>72</v>
      </c>
      <c r="B29" s="26"/>
      <c r="C29" s="26"/>
      <c r="D29" s="26"/>
      <c r="E29" s="26"/>
      <c r="F29" s="26"/>
      <c r="G29" s="26"/>
      <c r="H29" s="52"/>
    </row>
    <row r="30" spans="1:12" ht="35.4" customHeight="1" x14ac:dyDescent="0.3">
      <c r="A30" s="24" t="s">
        <v>34</v>
      </c>
      <c r="B30" s="25">
        <v>2023</v>
      </c>
      <c r="C30" s="25">
        <v>2022</v>
      </c>
      <c r="D30" s="26"/>
      <c r="E30" s="26"/>
      <c r="F30" s="27" t="s">
        <v>40</v>
      </c>
      <c r="G30" s="25">
        <v>2023</v>
      </c>
      <c r="H30" s="43">
        <v>2022</v>
      </c>
    </row>
    <row r="31" spans="1:12" x14ac:dyDescent="0.3">
      <c r="A31" s="31" t="s">
        <v>66</v>
      </c>
      <c r="B31" s="13">
        <v>0</v>
      </c>
      <c r="C31" s="36">
        <v>47991</v>
      </c>
      <c r="F31" s="29" t="s">
        <v>46</v>
      </c>
      <c r="H31" s="30"/>
    </row>
    <row r="32" spans="1:12" x14ac:dyDescent="0.3">
      <c r="A32" s="31" t="s">
        <v>67</v>
      </c>
      <c r="B32" s="13">
        <v>4633169</v>
      </c>
      <c r="C32" s="13">
        <v>3650652</v>
      </c>
      <c r="F32" t="s">
        <v>47</v>
      </c>
      <c r="G32" s="14">
        <v>222623</v>
      </c>
      <c r="H32" s="32">
        <v>222623</v>
      </c>
    </row>
    <row r="33" spans="1:11" x14ac:dyDescent="0.3">
      <c r="A33" s="31" t="s">
        <v>68</v>
      </c>
      <c r="B33" s="13">
        <v>2236</v>
      </c>
      <c r="C33" s="13">
        <v>3108</v>
      </c>
      <c r="F33" t="s">
        <v>48</v>
      </c>
      <c r="G33" s="14">
        <v>604687</v>
      </c>
      <c r="H33" s="32">
        <v>604687</v>
      </c>
    </row>
    <row r="34" spans="1:11" x14ac:dyDescent="0.3">
      <c r="A34" s="31" t="s">
        <v>69</v>
      </c>
      <c r="B34" s="13">
        <v>112452</v>
      </c>
      <c r="C34" s="13">
        <v>112452</v>
      </c>
      <c r="F34" t="s">
        <v>49</v>
      </c>
      <c r="G34" s="14">
        <v>1004094</v>
      </c>
      <c r="H34" s="32">
        <v>1004094</v>
      </c>
    </row>
    <row r="35" spans="1:11" x14ac:dyDescent="0.3">
      <c r="A35" s="31" t="s">
        <v>106</v>
      </c>
      <c r="B35" s="13"/>
      <c r="C35" s="13">
        <v>1388</v>
      </c>
      <c r="F35" t="s">
        <v>50</v>
      </c>
      <c r="G35" s="14">
        <v>415</v>
      </c>
      <c r="H35" s="32">
        <v>454</v>
      </c>
    </row>
    <row r="36" spans="1:11" ht="15" thickBot="1" x14ac:dyDescent="0.35">
      <c r="A36" s="31" t="s">
        <v>105</v>
      </c>
      <c r="B36" s="13">
        <v>39117</v>
      </c>
      <c r="C36" s="13">
        <v>53993</v>
      </c>
      <c r="F36" s="15" t="s">
        <v>51</v>
      </c>
      <c r="G36" s="16">
        <v>445999</v>
      </c>
      <c r="H36" s="39">
        <v>428513</v>
      </c>
    </row>
    <row r="37" spans="1:11" x14ac:dyDescent="0.3">
      <c r="A37" s="31" t="s">
        <v>61</v>
      </c>
      <c r="B37" s="13">
        <v>12386</v>
      </c>
      <c r="C37" s="13">
        <v>16302</v>
      </c>
      <c r="F37" s="7" t="s">
        <v>52</v>
      </c>
      <c r="G37" s="22">
        <f>SUM(G32:G36)</f>
        <v>2277818</v>
      </c>
      <c r="H37" s="33">
        <f>SUM(H32:H36)</f>
        <v>2260371</v>
      </c>
    </row>
    <row r="38" spans="1:11" ht="15" thickBot="1" x14ac:dyDescent="0.35">
      <c r="A38" s="31" t="s">
        <v>70</v>
      </c>
      <c r="B38" s="13">
        <v>349151</v>
      </c>
      <c r="C38" s="13">
        <v>0</v>
      </c>
      <c r="F38" s="15" t="s">
        <v>53</v>
      </c>
      <c r="G38" s="16">
        <v>-472</v>
      </c>
      <c r="H38" s="39">
        <v>-472</v>
      </c>
      <c r="K38" s="13"/>
    </row>
    <row r="39" spans="1:11" ht="15" thickBot="1" x14ac:dyDescent="0.35">
      <c r="A39" s="42" t="s">
        <v>71</v>
      </c>
      <c r="B39" s="47">
        <v>6329</v>
      </c>
      <c r="C39" s="47">
        <v>1507</v>
      </c>
      <c r="F39" s="7" t="s">
        <v>84</v>
      </c>
      <c r="G39" s="18">
        <f>G37+G38</f>
        <v>2277346</v>
      </c>
      <c r="H39" s="37">
        <f>H37+H38</f>
        <v>2259899</v>
      </c>
    </row>
    <row r="40" spans="1:11" ht="15" thickBot="1" x14ac:dyDescent="0.35">
      <c r="A40" s="40" t="s">
        <v>74</v>
      </c>
      <c r="B40" s="18">
        <f>SUM(B31:B39)</f>
        <v>5154840</v>
      </c>
      <c r="C40" s="18">
        <f>SUM(C31:C39)</f>
        <v>3887393</v>
      </c>
      <c r="F40" s="15" t="s">
        <v>82</v>
      </c>
      <c r="G40" s="16">
        <v>472</v>
      </c>
      <c r="H40" s="39">
        <v>2053</v>
      </c>
    </row>
    <row r="41" spans="1:11" x14ac:dyDescent="0.3">
      <c r="A41" s="31" t="s">
        <v>56</v>
      </c>
      <c r="B41" s="13">
        <v>308322</v>
      </c>
      <c r="C41" s="14">
        <v>254525</v>
      </c>
      <c r="F41" s="7" t="s">
        <v>85</v>
      </c>
      <c r="G41" s="18">
        <f>SUM(G40)</f>
        <v>472</v>
      </c>
      <c r="H41" s="37">
        <f>SUM(H40)</f>
        <v>2053</v>
      </c>
    </row>
    <row r="42" spans="1:11" ht="15" thickBot="1" x14ac:dyDescent="0.35">
      <c r="A42" s="42" t="s">
        <v>60</v>
      </c>
      <c r="B42" s="47">
        <v>7432</v>
      </c>
      <c r="C42" s="16">
        <v>236281</v>
      </c>
      <c r="F42" t="s">
        <v>78</v>
      </c>
      <c r="G42" s="14">
        <v>261999</v>
      </c>
      <c r="H42" s="32">
        <v>277854</v>
      </c>
    </row>
    <row r="43" spans="1:11" x14ac:dyDescent="0.3">
      <c r="A43" s="40" t="s">
        <v>75</v>
      </c>
      <c r="B43" s="18">
        <f>SUM(B41:B42)</f>
        <v>315754</v>
      </c>
      <c r="C43" s="18">
        <f>SUM(C41:C42)</f>
        <v>490806</v>
      </c>
      <c r="F43" t="s">
        <v>80</v>
      </c>
      <c r="G43" s="14">
        <v>3194464</v>
      </c>
      <c r="H43" s="32">
        <v>2112460</v>
      </c>
    </row>
    <row r="44" spans="1:11" ht="15" thickBot="1" x14ac:dyDescent="0.35">
      <c r="A44" s="31" t="s">
        <v>57</v>
      </c>
      <c r="B44" s="13">
        <v>124647</v>
      </c>
      <c r="C44" s="14">
        <v>139467</v>
      </c>
      <c r="F44" s="15" t="s">
        <v>81</v>
      </c>
      <c r="G44" s="16">
        <v>1430</v>
      </c>
      <c r="H44" s="39">
        <v>2372</v>
      </c>
    </row>
    <row r="45" spans="1:11" x14ac:dyDescent="0.3">
      <c r="A45" s="31" t="s">
        <v>63</v>
      </c>
      <c r="B45" s="13">
        <v>19292</v>
      </c>
      <c r="C45" s="14">
        <v>13485</v>
      </c>
      <c r="F45" s="7" t="s">
        <v>86</v>
      </c>
      <c r="G45" s="18">
        <f>SUM(G42:G44)</f>
        <v>3457893</v>
      </c>
      <c r="H45" s="37">
        <f>SUM(H42:H44)</f>
        <v>2392686</v>
      </c>
    </row>
    <row r="46" spans="1:11" x14ac:dyDescent="0.3">
      <c r="A46" s="31" t="s">
        <v>58</v>
      </c>
      <c r="B46" s="13">
        <v>135161</v>
      </c>
      <c r="C46" s="14">
        <v>107114</v>
      </c>
      <c r="F46" t="s">
        <v>83</v>
      </c>
      <c r="G46" s="14">
        <v>47719</v>
      </c>
      <c r="H46" s="32">
        <v>31248</v>
      </c>
    </row>
    <row r="47" spans="1:11" x14ac:dyDescent="0.3">
      <c r="A47" s="31" t="s">
        <v>64</v>
      </c>
      <c r="B47" s="13">
        <v>110061</v>
      </c>
      <c r="C47" s="14">
        <v>110638</v>
      </c>
      <c r="F47" t="s">
        <v>79</v>
      </c>
      <c r="G47" s="14">
        <v>98232</v>
      </c>
      <c r="H47" s="14">
        <v>81533</v>
      </c>
    </row>
    <row r="48" spans="1:11" ht="15" thickBot="1" x14ac:dyDescent="0.35">
      <c r="A48" s="31" t="s">
        <v>65</v>
      </c>
      <c r="B48" s="13">
        <v>15753</v>
      </c>
      <c r="C48" s="14">
        <v>14255</v>
      </c>
      <c r="F48" s="15" t="s">
        <v>107</v>
      </c>
      <c r="G48" s="16">
        <v>1104</v>
      </c>
      <c r="H48" s="39">
        <v>1024</v>
      </c>
    </row>
    <row r="49" spans="1:11" ht="15" thickBot="1" x14ac:dyDescent="0.35">
      <c r="A49" s="42" t="s">
        <v>59</v>
      </c>
      <c r="B49" s="47">
        <v>7258</v>
      </c>
      <c r="C49" s="16">
        <v>5285</v>
      </c>
      <c r="F49" s="7" t="s">
        <v>87</v>
      </c>
      <c r="G49" s="18">
        <f>SUM(G46:G48)</f>
        <v>147055</v>
      </c>
      <c r="H49" s="18">
        <f>SUM(H46:H48)</f>
        <v>113805</v>
      </c>
    </row>
    <row r="50" spans="1:11" x14ac:dyDescent="0.3">
      <c r="A50" s="7" t="s">
        <v>76</v>
      </c>
      <c r="B50" s="18">
        <f>SUM(B44:B49)</f>
        <v>412172</v>
      </c>
      <c r="C50" s="18">
        <f>SUM(C44:C49)</f>
        <v>390244</v>
      </c>
    </row>
    <row r="52" spans="1:11" ht="15" thickBot="1" x14ac:dyDescent="0.35">
      <c r="A52" s="15"/>
      <c r="B52" s="15"/>
      <c r="C52" s="15"/>
      <c r="F52" s="15"/>
      <c r="G52" s="15"/>
      <c r="H52" s="50"/>
    </row>
    <row r="53" spans="1:11" x14ac:dyDescent="0.3">
      <c r="A53" s="40" t="s">
        <v>77</v>
      </c>
      <c r="B53" s="18">
        <f>B40+B43+B50</f>
        <v>5882766</v>
      </c>
      <c r="C53" s="18">
        <f>C40+C43+C50</f>
        <v>4768443</v>
      </c>
      <c r="F53" s="7" t="s">
        <v>88</v>
      </c>
      <c r="G53" s="18">
        <f>G39+G41+G45+G49</f>
        <v>5882766</v>
      </c>
      <c r="H53" s="37">
        <f>H39+H41+H45+H49</f>
        <v>4768443</v>
      </c>
    </row>
    <row r="54" spans="1:11" ht="15" thickBot="1" x14ac:dyDescent="0.35">
      <c r="A54" s="42"/>
      <c r="B54" s="15"/>
      <c r="C54" s="15"/>
      <c r="D54" s="15"/>
      <c r="E54" s="15"/>
      <c r="F54" s="15"/>
      <c r="G54" s="15"/>
      <c r="H54" s="50"/>
    </row>
    <row r="56" spans="1:11" ht="15" thickBot="1" x14ac:dyDescent="0.35"/>
    <row r="57" spans="1:11" x14ac:dyDescent="0.3">
      <c r="A57" s="51" t="s">
        <v>89</v>
      </c>
      <c r="B57" s="26"/>
      <c r="C57" s="26"/>
      <c r="D57" s="26"/>
      <c r="E57" s="26"/>
      <c r="F57" s="26"/>
      <c r="G57" s="26"/>
      <c r="H57" s="52"/>
    </row>
    <row r="58" spans="1:11" ht="31.8" customHeight="1" x14ac:dyDescent="0.3">
      <c r="A58" s="54" t="s">
        <v>90</v>
      </c>
      <c r="B58" s="64">
        <v>2023</v>
      </c>
      <c r="C58" s="64">
        <v>2022</v>
      </c>
      <c r="F58" s="10" t="s">
        <v>93</v>
      </c>
      <c r="G58" s="64">
        <v>2023</v>
      </c>
      <c r="H58" s="55">
        <v>2022</v>
      </c>
      <c r="K58" s="13"/>
    </row>
    <row r="59" spans="1:11" x14ac:dyDescent="0.3">
      <c r="A59" s="31" t="s">
        <v>66</v>
      </c>
      <c r="B59" s="13">
        <v>0</v>
      </c>
      <c r="C59" s="36">
        <v>47991</v>
      </c>
      <c r="F59" t="s">
        <v>47</v>
      </c>
      <c r="G59" s="14">
        <v>222623</v>
      </c>
      <c r="H59" s="32">
        <v>222623</v>
      </c>
    </row>
    <row r="60" spans="1:11" x14ac:dyDescent="0.3">
      <c r="A60" s="31" t="s">
        <v>67</v>
      </c>
      <c r="B60" s="13">
        <v>4633169</v>
      </c>
      <c r="C60" s="13">
        <v>3650652</v>
      </c>
      <c r="F60" t="s">
        <v>48</v>
      </c>
      <c r="G60" s="14">
        <v>604687</v>
      </c>
      <c r="H60" s="32">
        <v>604687</v>
      </c>
    </row>
    <row r="61" spans="1:11" x14ac:dyDescent="0.3">
      <c r="A61" s="31" t="s">
        <v>68</v>
      </c>
      <c r="B61" s="13">
        <v>2236</v>
      </c>
      <c r="C61" s="13">
        <v>3108</v>
      </c>
      <c r="F61" t="s">
        <v>49</v>
      </c>
      <c r="G61" s="14">
        <v>1004094</v>
      </c>
      <c r="H61" s="32">
        <v>1004094</v>
      </c>
    </row>
    <row r="62" spans="1:11" x14ac:dyDescent="0.3">
      <c r="A62" s="31" t="s">
        <v>69</v>
      </c>
      <c r="B62" s="13">
        <v>112452</v>
      </c>
      <c r="C62" s="13">
        <v>112452</v>
      </c>
      <c r="F62" t="s">
        <v>50</v>
      </c>
      <c r="G62" s="14">
        <v>415</v>
      </c>
      <c r="H62" s="32">
        <v>454</v>
      </c>
    </row>
    <row r="63" spans="1:11" ht="15" thickBot="1" x14ac:dyDescent="0.35">
      <c r="A63" s="31" t="s">
        <v>106</v>
      </c>
      <c r="B63" s="13" t="s">
        <v>108</v>
      </c>
      <c r="C63" s="13">
        <v>1388</v>
      </c>
      <c r="F63" s="15" t="s">
        <v>51</v>
      </c>
      <c r="G63" s="16">
        <v>445999</v>
      </c>
      <c r="H63" s="39">
        <v>428513</v>
      </c>
    </row>
    <row r="64" spans="1:11" x14ac:dyDescent="0.3">
      <c r="A64" s="31" t="s">
        <v>105</v>
      </c>
      <c r="B64" s="13">
        <v>39117</v>
      </c>
      <c r="C64" s="13">
        <v>53993</v>
      </c>
      <c r="F64" s="7" t="s">
        <v>52</v>
      </c>
      <c r="G64" s="22">
        <f>SUM(G59:G63)</f>
        <v>2277818</v>
      </c>
      <c r="H64" s="33">
        <f>SUM(H59:H63)</f>
        <v>2260371</v>
      </c>
    </row>
    <row r="65" spans="1:8" ht="15" thickBot="1" x14ac:dyDescent="0.35">
      <c r="A65" s="31" t="s">
        <v>61</v>
      </c>
      <c r="B65" s="13">
        <v>12386</v>
      </c>
      <c r="C65" s="13">
        <v>16302</v>
      </c>
      <c r="F65" s="15" t="s">
        <v>53</v>
      </c>
      <c r="G65" s="16">
        <v>-472</v>
      </c>
      <c r="H65" s="39">
        <v>-472</v>
      </c>
    </row>
    <row r="66" spans="1:8" x14ac:dyDescent="0.3">
      <c r="A66" s="31" t="s">
        <v>70</v>
      </c>
      <c r="B66" s="13">
        <v>349151</v>
      </c>
      <c r="C66" s="13" t="s">
        <v>108</v>
      </c>
      <c r="F66" s="7" t="s">
        <v>84</v>
      </c>
      <c r="G66" s="18">
        <f>G64+G65</f>
        <v>2277346</v>
      </c>
      <c r="H66" s="37">
        <f>H64+H65</f>
        <v>2259899</v>
      </c>
    </row>
    <row r="67" spans="1:8" x14ac:dyDescent="0.3">
      <c r="A67" s="31" t="s">
        <v>71</v>
      </c>
      <c r="B67" s="13">
        <v>6329</v>
      </c>
      <c r="C67" s="13">
        <v>1507</v>
      </c>
      <c r="F67" t="s">
        <v>78</v>
      </c>
      <c r="G67" s="14">
        <v>261999</v>
      </c>
      <c r="H67" s="32">
        <v>277854</v>
      </c>
    </row>
    <row r="68" spans="1:8" ht="15" thickBot="1" x14ac:dyDescent="0.35">
      <c r="A68" s="56" t="s">
        <v>82</v>
      </c>
      <c r="B68" s="16">
        <v>-472</v>
      </c>
      <c r="C68" s="16">
        <v>-2053</v>
      </c>
      <c r="F68" t="s">
        <v>80</v>
      </c>
      <c r="G68" s="14">
        <v>3194464</v>
      </c>
      <c r="H68" s="32">
        <v>2112460</v>
      </c>
    </row>
    <row r="69" spans="1:8" ht="15" thickBot="1" x14ac:dyDescent="0.35">
      <c r="A69" s="57" t="s">
        <v>91</v>
      </c>
      <c r="B69" s="13">
        <f>SUM(B59:B68)</f>
        <v>5154368</v>
      </c>
      <c r="C69" s="13">
        <f>SUM(C59:C68)</f>
        <v>3885340</v>
      </c>
      <c r="F69" s="15" t="s">
        <v>81</v>
      </c>
      <c r="G69" s="16">
        <v>1430</v>
      </c>
      <c r="H69" s="39">
        <v>2372</v>
      </c>
    </row>
    <row r="70" spans="1:8" x14ac:dyDescent="0.3">
      <c r="A70" s="31" t="s">
        <v>57</v>
      </c>
      <c r="B70" s="13">
        <v>124647</v>
      </c>
      <c r="C70" s="14">
        <v>139467</v>
      </c>
      <c r="F70" s="7" t="s">
        <v>86</v>
      </c>
      <c r="G70" s="18">
        <f>SUM(G67:G69)</f>
        <v>3457893</v>
      </c>
      <c r="H70" s="37">
        <f>SUM(H67:H69)</f>
        <v>2392686</v>
      </c>
    </row>
    <row r="71" spans="1:8" x14ac:dyDescent="0.3">
      <c r="A71" s="31" t="s">
        <v>63</v>
      </c>
      <c r="B71" s="13">
        <v>19292</v>
      </c>
      <c r="C71" s="14">
        <v>13485</v>
      </c>
      <c r="F71" s="7"/>
      <c r="G71" s="18"/>
      <c r="H71" s="37"/>
    </row>
    <row r="72" spans="1:8" x14ac:dyDescent="0.3">
      <c r="A72" s="31" t="s">
        <v>58</v>
      </c>
      <c r="B72" s="13">
        <v>135161</v>
      </c>
      <c r="C72" s="14">
        <v>107114</v>
      </c>
      <c r="H72" s="30"/>
    </row>
    <row r="73" spans="1:8" x14ac:dyDescent="0.3">
      <c r="A73" s="31" t="s">
        <v>64</v>
      </c>
      <c r="B73" s="13">
        <v>110061</v>
      </c>
      <c r="C73" s="14">
        <v>110638</v>
      </c>
      <c r="H73" s="30"/>
    </row>
    <row r="74" spans="1:8" x14ac:dyDescent="0.3">
      <c r="A74" s="31" t="s">
        <v>65</v>
      </c>
      <c r="B74" s="13">
        <v>15753</v>
      </c>
      <c r="C74" s="14">
        <v>14255</v>
      </c>
      <c r="H74" s="30"/>
    </row>
    <row r="75" spans="1:8" x14ac:dyDescent="0.3">
      <c r="A75" s="31" t="s">
        <v>59</v>
      </c>
      <c r="B75" s="13">
        <v>7258</v>
      </c>
      <c r="C75" s="14">
        <v>5285</v>
      </c>
      <c r="H75" s="30"/>
    </row>
    <row r="76" spans="1:8" x14ac:dyDescent="0.3">
      <c r="A76" s="58" t="s">
        <v>83</v>
      </c>
      <c r="B76" s="14">
        <f>-47719</f>
        <v>-47719</v>
      </c>
      <c r="C76" s="14">
        <f>-31248</f>
        <v>-31248</v>
      </c>
      <c r="H76" s="30"/>
    </row>
    <row r="77" spans="1:8" x14ac:dyDescent="0.3">
      <c r="A77" s="58" t="s">
        <v>79</v>
      </c>
      <c r="B77" s="14">
        <f>-98232</f>
        <v>-98232</v>
      </c>
      <c r="C77" s="14">
        <f>-81533</f>
        <v>-81533</v>
      </c>
      <c r="H77" s="30"/>
    </row>
    <row r="78" spans="1:8" ht="15" thickBot="1" x14ac:dyDescent="0.35">
      <c r="A78" s="56" t="s">
        <v>107</v>
      </c>
      <c r="B78" s="16">
        <f>-1104</f>
        <v>-1104</v>
      </c>
      <c r="C78" s="16">
        <f>-1024</f>
        <v>-1024</v>
      </c>
      <c r="H78" s="30"/>
    </row>
    <row r="79" spans="1:8" x14ac:dyDescent="0.3">
      <c r="A79" s="65" t="s">
        <v>92</v>
      </c>
      <c r="B79" s="13">
        <f>SUM(B70:B78)</f>
        <v>265117</v>
      </c>
      <c r="C79" s="13">
        <f>SUM(C70:C78)</f>
        <v>276439</v>
      </c>
      <c r="H79" s="30"/>
    </row>
    <row r="80" spans="1:8" x14ac:dyDescent="0.3">
      <c r="A80" s="66" t="s">
        <v>109</v>
      </c>
      <c r="B80" s="13">
        <f>B69+B79</f>
        <v>5419485</v>
      </c>
      <c r="C80" s="13">
        <f>C69+C79</f>
        <v>4161779</v>
      </c>
      <c r="H80" s="30"/>
    </row>
    <row r="81" spans="1:8" x14ac:dyDescent="0.3">
      <c r="A81" s="31" t="s">
        <v>56</v>
      </c>
      <c r="B81" s="13">
        <v>308322</v>
      </c>
      <c r="C81" s="14">
        <v>254525</v>
      </c>
      <c r="H81" s="30"/>
    </row>
    <row r="82" spans="1:8" ht="15" thickBot="1" x14ac:dyDescent="0.35">
      <c r="A82" s="42" t="s">
        <v>60</v>
      </c>
      <c r="B82" s="47">
        <v>7432</v>
      </c>
      <c r="C82" s="16">
        <v>236281</v>
      </c>
      <c r="H82" s="30"/>
    </row>
    <row r="83" spans="1:8" ht="15" thickBot="1" x14ac:dyDescent="0.35">
      <c r="A83" s="57" t="s">
        <v>75</v>
      </c>
      <c r="B83" s="13">
        <f>SUM(B81:B82)</f>
        <v>315754</v>
      </c>
      <c r="C83" s="13">
        <f>SUM(C81:C82)</f>
        <v>490806</v>
      </c>
      <c r="H83" s="30"/>
    </row>
    <row r="84" spans="1:8" ht="15" thickBot="1" x14ac:dyDescent="0.35">
      <c r="A84" s="38" t="s">
        <v>110</v>
      </c>
      <c r="B84" s="21">
        <f>B83+B79+B69</f>
        <v>5735239</v>
      </c>
      <c r="C84" s="21">
        <f>C83+C79+C69</f>
        <v>4652585</v>
      </c>
      <c r="D84" s="15"/>
      <c r="E84" s="15"/>
      <c r="F84" s="48" t="s">
        <v>94</v>
      </c>
      <c r="G84" s="49">
        <f>G70+G66</f>
        <v>5735239</v>
      </c>
      <c r="H84" s="53">
        <f>H70+H66</f>
        <v>4652585</v>
      </c>
    </row>
    <row r="86" spans="1:8" ht="15" thickBot="1" x14ac:dyDescent="0.35">
      <c r="B86" s="13"/>
    </row>
    <row r="87" spans="1:8" x14ac:dyDescent="0.3">
      <c r="A87" s="24" t="s">
        <v>95</v>
      </c>
      <c r="B87" s="26"/>
      <c r="C87" s="26"/>
      <c r="D87" s="26"/>
      <c r="E87" s="26"/>
      <c r="F87" s="26"/>
      <c r="G87" s="26"/>
      <c r="H87" s="52"/>
    </row>
    <row r="88" spans="1:8" ht="36" customHeight="1" x14ac:dyDescent="0.3">
      <c r="A88" s="54" t="s">
        <v>96</v>
      </c>
      <c r="B88" s="64">
        <v>2023</v>
      </c>
      <c r="C88" s="64">
        <v>2022</v>
      </c>
      <c r="F88" s="10" t="s">
        <v>97</v>
      </c>
      <c r="G88" s="64">
        <v>2023</v>
      </c>
      <c r="H88" s="55">
        <v>2022</v>
      </c>
    </row>
    <row r="89" spans="1:8" x14ac:dyDescent="0.3">
      <c r="A89" s="31" t="s">
        <v>66</v>
      </c>
      <c r="B89" s="13">
        <v>0</v>
      </c>
      <c r="C89" s="36">
        <v>47991</v>
      </c>
      <c r="F89" t="s">
        <v>47</v>
      </c>
      <c r="G89" s="14">
        <v>222623</v>
      </c>
      <c r="H89" s="32">
        <v>222623</v>
      </c>
    </row>
    <row r="90" spans="1:8" x14ac:dyDescent="0.3">
      <c r="A90" s="31" t="s">
        <v>67</v>
      </c>
      <c r="B90" s="13">
        <v>4633169</v>
      </c>
      <c r="C90" s="13">
        <v>3650652</v>
      </c>
      <c r="F90" t="s">
        <v>48</v>
      </c>
      <c r="G90" s="14">
        <v>604687</v>
      </c>
      <c r="H90" s="32">
        <v>604687</v>
      </c>
    </row>
    <row r="91" spans="1:8" x14ac:dyDescent="0.3">
      <c r="A91" s="31" t="s">
        <v>68</v>
      </c>
      <c r="B91" s="13">
        <v>2236</v>
      </c>
      <c r="C91" s="13">
        <v>3108</v>
      </c>
      <c r="F91" t="s">
        <v>49</v>
      </c>
      <c r="G91" s="14">
        <v>1004094</v>
      </c>
      <c r="H91" s="32">
        <v>1004094</v>
      </c>
    </row>
    <row r="92" spans="1:8" x14ac:dyDescent="0.3">
      <c r="A92" s="31" t="s">
        <v>69</v>
      </c>
      <c r="B92" s="13">
        <v>112452</v>
      </c>
      <c r="C92" s="13">
        <v>112452</v>
      </c>
      <c r="F92" t="s">
        <v>50</v>
      </c>
      <c r="G92" s="14">
        <v>415</v>
      </c>
      <c r="H92" s="32">
        <v>454</v>
      </c>
    </row>
    <row r="93" spans="1:8" ht="15" thickBot="1" x14ac:dyDescent="0.35">
      <c r="A93" s="31" t="s">
        <v>106</v>
      </c>
      <c r="B93" s="13" t="s">
        <v>108</v>
      </c>
      <c r="C93" s="13">
        <v>1388</v>
      </c>
      <c r="F93" s="15" t="s">
        <v>51</v>
      </c>
      <c r="G93" s="16">
        <v>445999</v>
      </c>
      <c r="H93" s="39">
        <v>428513</v>
      </c>
    </row>
    <row r="94" spans="1:8" x14ac:dyDescent="0.3">
      <c r="A94" s="31" t="s">
        <v>105</v>
      </c>
      <c r="B94" s="13">
        <v>39117</v>
      </c>
      <c r="C94" s="13">
        <v>53993</v>
      </c>
      <c r="F94" s="7" t="s">
        <v>52</v>
      </c>
      <c r="G94" s="22">
        <f>SUM(G89:G93)</f>
        <v>2277818</v>
      </c>
      <c r="H94" s="33">
        <f>SUM(H89:H93)</f>
        <v>2260371</v>
      </c>
    </row>
    <row r="95" spans="1:8" ht="15" thickBot="1" x14ac:dyDescent="0.35">
      <c r="A95" s="31" t="s">
        <v>61</v>
      </c>
      <c r="B95" s="13">
        <v>12386</v>
      </c>
      <c r="C95" s="13">
        <v>16302</v>
      </c>
      <c r="F95" s="15" t="s">
        <v>53</v>
      </c>
      <c r="G95" s="16">
        <v>-472</v>
      </c>
      <c r="H95" s="39">
        <v>-472</v>
      </c>
    </row>
    <row r="96" spans="1:8" x14ac:dyDescent="0.3">
      <c r="A96" s="31" t="s">
        <v>70</v>
      </c>
      <c r="B96" s="13">
        <v>349151</v>
      </c>
      <c r="C96" s="13" t="s">
        <v>108</v>
      </c>
      <c r="F96" s="7" t="s">
        <v>84</v>
      </c>
      <c r="G96" s="18">
        <f>G94+G95</f>
        <v>2277346</v>
      </c>
      <c r="H96" s="37">
        <f>H94+H95</f>
        <v>2259899</v>
      </c>
    </row>
    <row r="97" spans="1:12" x14ac:dyDescent="0.3">
      <c r="A97" s="31" t="s">
        <v>71</v>
      </c>
      <c r="B97" s="13">
        <v>6329</v>
      </c>
      <c r="C97" s="13">
        <v>1507</v>
      </c>
      <c r="F97" t="s">
        <v>78</v>
      </c>
      <c r="G97" s="14">
        <v>261999</v>
      </c>
      <c r="H97" s="32">
        <v>277854</v>
      </c>
    </row>
    <row r="98" spans="1:12" ht="15" thickBot="1" x14ac:dyDescent="0.35">
      <c r="A98" s="56" t="s">
        <v>82</v>
      </c>
      <c r="B98" s="16">
        <v>-472</v>
      </c>
      <c r="C98" s="16">
        <v>-2053</v>
      </c>
      <c r="F98" t="s">
        <v>80</v>
      </c>
      <c r="G98" s="14">
        <v>3194464</v>
      </c>
      <c r="H98" s="32">
        <v>2112460</v>
      </c>
      <c r="I98" s="13"/>
    </row>
    <row r="99" spans="1:12" x14ac:dyDescent="0.3">
      <c r="A99" s="57" t="s">
        <v>91</v>
      </c>
      <c r="B99" s="13">
        <f>SUM(B89:B98)</f>
        <v>5154368</v>
      </c>
      <c r="C99" s="13">
        <f>SUM(C89:C98)</f>
        <v>3885340</v>
      </c>
      <c r="F99" t="s">
        <v>81</v>
      </c>
      <c r="G99" s="14">
        <v>1430</v>
      </c>
      <c r="H99" s="32">
        <v>2372</v>
      </c>
    </row>
    <row r="100" spans="1:12" x14ac:dyDescent="0.3">
      <c r="A100" s="31"/>
      <c r="F100" s="62" t="s">
        <v>56</v>
      </c>
      <c r="G100" s="13">
        <f>-308322</f>
        <v>-308322</v>
      </c>
      <c r="H100" s="32">
        <f>-254525</f>
        <v>-254525</v>
      </c>
      <c r="I100" s="13"/>
    </row>
    <row r="101" spans="1:12" ht="15" thickBot="1" x14ac:dyDescent="0.35">
      <c r="A101" s="31" t="s">
        <v>57</v>
      </c>
      <c r="B101" s="13">
        <v>124647</v>
      </c>
      <c r="C101" s="14">
        <v>139467</v>
      </c>
      <c r="F101" s="63" t="s">
        <v>60</v>
      </c>
      <c r="G101" s="47">
        <f>-7432</f>
        <v>-7432</v>
      </c>
      <c r="H101" s="39">
        <f>-236281</f>
        <v>-236281</v>
      </c>
    </row>
    <row r="102" spans="1:12" x14ac:dyDescent="0.3">
      <c r="A102" s="31" t="s">
        <v>63</v>
      </c>
      <c r="B102" s="13">
        <v>19292</v>
      </c>
      <c r="C102" s="14">
        <v>13485</v>
      </c>
      <c r="F102" t="s">
        <v>98</v>
      </c>
      <c r="G102" s="13">
        <f>SUM(G97:G101)</f>
        <v>3142139</v>
      </c>
      <c r="H102" s="59">
        <f>SUM(H97:H101)</f>
        <v>1901880</v>
      </c>
    </row>
    <row r="103" spans="1:12" x14ac:dyDescent="0.3">
      <c r="A103" s="31" t="s">
        <v>58</v>
      </c>
      <c r="B103" s="13">
        <v>135161</v>
      </c>
      <c r="C103" s="14">
        <v>107114</v>
      </c>
      <c r="H103" s="30"/>
    </row>
    <row r="104" spans="1:12" x14ac:dyDescent="0.3">
      <c r="A104" s="31" t="s">
        <v>64</v>
      </c>
      <c r="B104" s="13">
        <v>110061</v>
      </c>
      <c r="C104" s="14">
        <v>110638</v>
      </c>
      <c r="H104" s="30"/>
    </row>
    <row r="105" spans="1:12" x14ac:dyDescent="0.3">
      <c r="A105" s="31" t="s">
        <v>65</v>
      </c>
      <c r="B105" s="13">
        <v>15753</v>
      </c>
      <c r="C105" s="14">
        <v>14255</v>
      </c>
      <c r="H105" s="30"/>
    </row>
    <row r="106" spans="1:12" x14ac:dyDescent="0.3">
      <c r="A106" s="31" t="s">
        <v>59</v>
      </c>
      <c r="B106" s="13">
        <v>7258</v>
      </c>
      <c r="C106" s="14">
        <v>5285</v>
      </c>
      <c r="H106" s="30"/>
      <c r="L106" s="13"/>
    </row>
    <row r="107" spans="1:12" x14ac:dyDescent="0.3">
      <c r="A107" s="58" t="s">
        <v>83</v>
      </c>
      <c r="B107" s="14">
        <f>-47719</f>
        <v>-47719</v>
      </c>
      <c r="C107" s="14">
        <f>-31248</f>
        <v>-31248</v>
      </c>
      <c r="H107" s="30"/>
      <c r="L107" s="13"/>
    </row>
    <row r="108" spans="1:12" x14ac:dyDescent="0.3">
      <c r="A108" s="58" t="s">
        <v>79</v>
      </c>
      <c r="B108" s="14">
        <f>-98232</f>
        <v>-98232</v>
      </c>
      <c r="C108" s="14">
        <f>-81533</f>
        <v>-81533</v>
      </c>
      <c r="H108" s="30"/>
    </row>
    <row r="109" spans="1:12" ht="15" thickBot="1" x14ac:dyDescent="0.35">
      <c r="A109" s="56" t="s">
        <v>107</v>
      </c>
      <c r="B109" s="16">
        <f>-1104</f>
        <v>-1104</v>
      </c>
      <c r="C109" s="16">
        <f>-1024</f>
        <v>-1024</v>
      </c>
      <c r="H109" s="30"/>
    </row>
    <row r="110" spans="1:12" ht="15" thickBot="1" x14ac:dyDescent="0.35">
      <c r="A110" s="68" t="s">
        <v>92</v>
      </c>
      <c r="B110" s="47">
        <f>SUM(B101:B109)</f>
        <v>265117</v>
      </c>
      <c r="C110" s="47">
        <f>SUM(C101:C109)</f>
        <v>276439</v>
      </c>
      <c r="F110" s="15"/>
      <c r="G110" s="15"/>
      <c r="H110" s="50"/>
    </row>
    <row r="111" spans="1:12" ht="15" thickBot="1" x14ac:dyDescent="0.35">
      <c r="A111" s="67" t="s">
        <v>109</v>
      </c>
      <c r="B111" s="21">
        <f>B99+B110</f>
        <v>5419485</v>
      </c>
      <c r="C111" s="21">
        <f>C99+C110</f>
        <v>4161779</v>
      </c>
      <c r="D111" s="15"/>
      <c r="E111" s="15"/>
      <c r="F111" s="19" t="s">
        <v>111</v>
      </c>
      <c r="G111" s="21">
        <f>G96+G102</f>
        <v>5419485</v>
      </c>
      <c r="H111" s="41">
        <f>H96+H102</f>
        <v>4161779</v>
      </c>
    </row>
    <row r="115" spans="1:3" x14ac:dyDescent="0.3">
      <c r="A115" s="13"/>
      <c r="C115" s="13"/>
    </row>
  </sheetData>
  <pageMargins left="0.7" right="0.7" top="0.75" bottom="0.75" header="0.3" footer="0.3"/>
  <ignoredErrors>
    <ignoredError sqref="B40:C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B884-1A68-43C7-806A-1056F0E8519D}">
  <dimension ref="A1:F29"/>
  <sheetViews>
    <sheetView topLeftCell="A4" workbookViewId="0">
      <selection activeCell="F8" sqref="F8"/>
    </sheetView>
  </sheetViews>
  <sheetFormatPr defaultRowHeight="14.4" x14ac:dyDescent="0.3"/>
  <cols>
    <col min="1" max="1" width="6.5546875" customWidth="1"/>
    <col min="2" max="2" width="26.44140625" customWidth="1"/>
    <col min="3" max="3" width="17.44140625" customWidth="1"/>
    <col min="5" max="5" width="15.109375" customWidth="1"/>
    <col min="6" max="6" width="17.21875" customWidth="1"/>
    <col min="7" max="7" width="15.33203125" customWidth="1"/>
  </cols>
  <sheetData>
    <row r="1" spans="1:6" ht="15" thickBot="1" x14ac:dyDescent="0.35"/>
    <row r="2" spans="1:6" ht="23.4" customHeight="1" x14ac:dyDescent="0.3">
      <c r="A2" t="s">
        <v>126</v>
      </c>
      <c r="B2" s="24" t="s">
        <v>117</v>
      </c>
      <c r="C2" s="69">
        <v>2023</v>
      </c>
      <c r="E2" s="72"/>
      <c r="F2" s="69">
        <v>2023</v>
      </c>
    </row>
    <row r="3" spans="1:6" x14ac:dyDescent="0.3">
      <c r="B3" s="31" t="s">
        <v>32</v>
      </c>
      <c r="C3" s="59">
        <f>'1a'!I17</f>
        <v>726642.08</v>
      </c>
      <c r="E3" s="31" t="s">
        <v>32</v>
      </c>
      <c r="F3" s="59">
        <f>'1a'!I17</f>
        <v>726642.08</v>
      </c>
    </row>
    <row r="4" spans="1:6" ht="15" thickBot="1" x14ac:dyDescent="0.35">
      <c r="B4" s="70" t="s">
        <v>112</v>
      </c>
      <c r="C4" s="59">
        <f>'1a'!I11</f>
        <v>230942</v>
      </c>
      <c r="E4" s="71" t="s">
        <v>122</v>
      </c>
      <c r="F4" s="73">
        <f>-('1b'!B111-'1b'!C111)</f>
        <v>-1257706</v>
      </c>
    </row>
    <row r="5" spans="1:6" ht="15" thickBot="1" x14ac:dyDescent="0.35">
      <c r="B5" s="70" t="s">
        <v>113</v>
      </c>
      <c r="C5" s="59">
        <f>-('1b'!B110-'1b'!C110)</f>
        <v>11322</v>
      </c>
      <c r="E5" s="38" t="s">
        <v>123</v>
      </c>
      <c r="F5" s="41">
        <f>F3+F4</f>
        <v>-531063.92000000004</v>
      </c>
    </row>
    <row r="6" spans="1:6" ht="15" thickBot="1" x14ac:dyDescent="0.35">
      <c r="B6" s="71" t="s">
        <v>114</v>
      </c>
      <c r="C6" s="73">
        <f>-('1b'!B99-'1b'!C99+'1c and 1d'!C4)</f>
        <v>-1499970</v>
      </c>
    </row>
    <row r="7" spans="1:6" x14ac:dyDescent="0.3">
      <c r="B7" s="40" t="s">
        <v>115</v>
      </c>
      <c r="C7" s="37">
        <f>C3+C4+C5+C6</f>
        <v>-531063.92000000004</v>
      </c>
      <c r="E7" s="23" t="s">
        <v>124</v>
      </c>
    </row>
    <row r="8" spans="1:6" x14ac:dyDescent="0.3">
      <c r="B8" s="70" t="s">
        <v>116</v>
      </c>
      <c r="C8" s="59">
        <f>('1b'!G102-'1b'!G100)-('1b'!H102-'1b'!H100)</f>
        <v>1294056</v>
      </c>
    </row>
    <row r="9" spans="1:6" x14ac:dyDescent="0.3">
      <c r="B9" s="31" t="s">
        <v>103</v>
      </c>
      <c r="C9" s="59">
        <f>'1a'!I25</f>
        <v>-90086</v>
      </c>
    </row>
    <row r="10" spans="1:6" ht="15" thickBot="1" x14ac:dyDescent="0.35">
      <c r="B10" s="71" t="s">
        <v>118</v>
      </c>
      <c r="C10" s="73">
        <f>'1a'!I26</f>
        <v>19818.920000000002</v>
      </c>
    </row>
    <row r="11" spans="1:6" x14ac:dyDescent="0.3">
      <c r="B11" s="40" t="s">
        <v>119</v>
      </c>
      <c r="C11" s="37">
        <f>C7+C8+C9+C10</f>
        <v>692725</v>
      </c>
    </row>
    <row r="12" spans="1:6" ht="15" thickBot="1" x14ac:dyDescent="0.35">
      <c r="B12" s="71" t="s">
        <v>120</v>
      </c>
      <c r="C12" s="73">
        <f>-('1b'!H66-'1b'!G66+'1a'!I28)</f>
        <v>-638928</v>
      </c>
    </row>
    <row r="13" spans="1:6" ht="15" thickBot="1" x14ac:dyDescent="0.35">
      <c r="B13" s="38" t="s">
        <v>121</v>
      </c>
      <c r="C13" s="41">
        <f>C11+C12</f>
        <v>53797</v>
      </c>
    </row>
    <row r="15" spans="1:6" x14ac:dyDescent="0.3">
      <c r="E15" s="13"/>
    </row>
    <row r="18" spans="1:4" x14ac:dyDescent="0.3">
      <c r="B18" s="74"/>
      <c r="C18" s="74"/>
    </row>
    <row r="21" spans="1:4" ht="27.6" customHeight="1" thickBot="1" x14ac:dyDescent="0.35">
      <c r="A21" t="s">
        <v>127</v>
      </c>
    </row>
    <row r="22" spans="1:4" x14ac:dyDescent="0.3">
      <c r="B22" s="72" t="s">
        <v>128</v>
      </c>
      <c r="C22" s="75">
        <f>'1b'!C3</f>
        <v>254525</v>
      </c>
    </row>
    <row r="23" spans="1:4" ht="15" thickBot="1" x14ac:dyDescent="0.35">
      <c r="B23" s="71" t="s">
        <v>129</v>
      </c>
      <c r="C23" s="73">
        <f>C13</f>
        <v>53797</v>
      </c>
    </row>
    <row r="24" spans="1:4" ht="15" thickBot="1" x14ac:dyDescent="0.35">
      <c r="B24" s="42" t="s">
        <v>130</v>
      </c>
      <c r="C24" s="73">
        <f>C22+C23</f>
        <v>308322</v>
      </c>
    </row>
    <row r="28" spans="1:4" x14ac:dyDescent="0.3">
      <c r="B28" s="23" t="s">
        <v>125</v>
      </c>
      <c r="C28" s="23"/>
    </row>
    <row r="29" spans="1:4" x14ac:dyDescent="0.3">
      <c r="B29" s="23" t="s">
        <v>131</v>
      </c>
      <c r="C29" s="23"/>
      <c r="D29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</vt:lpstr>
      <vt:lpstr>1c and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Ilia Kornietskii</cp:lastModifiedBy>
  <dcterms:created xsi:type="dcterms:W3CDTF">2024-10-08T11:55:14Z</dcterms:created>
  <dcterms:modified xsi:type="dcterms:W3CDTF">2024-11-05T15:21:33Z</dcterms:modified>
</cp:coreProperties>
</file>