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e5f46915c0ba2d3/Рабочий стол/"/>
    </mc:Choice>
  </mc:AlternateContent>
  <xr:revisionPtr revIDLastSave="3" documentId="13_ncr:1_{49F0AE8A-5BBC-44D9-AF64-E873F79C00B1}" xr6:coauthVersionLast="47" xr6:coauthVersionMax="47" xr10:uidLastSave="{82A96E7C-9E68-4D76-B799-81A1E823F580}"/>
  <bookViews>
    <workbookView xWindow="-108" yWindow="-108" windowWidth="23256" windowHeight="12456" activeTab="1" xr2:uid="{00000000-000D-0000-FFFF-FFFF00000000}"/>
  </bookViews>
  <sheets>
    <sheet name="1a" sheetId="1" r:id="rId1"/>
    <sheet name="1b" sheetId="2" r:id="rId2"/>
  </sheets>
  <calcPr calcId="181029"/>
</workbook>
</file>

<file path=xl/calcChain.xml><?xml version="1.0" encoding="utf-8"?>
<calcChain xmlns="http://schemas.openxmlformats.org/spreadsheetml/2006/main">
  <c r="L98" i="2" l="1"/>
  <c r="L96" i="2"/>
  <c r="L104" i="2"/>
  <c r="L105" i="2"/>
  <c r="K61" i="2"/>
  <c r="H105" i="2"/>
  <c r="G105" i="2"/>
  <c r="H103" i="2"/>
  <c r="G103" i="2"/>
  <c r="H92" i="2"/>
  <c r="H94" i="2" s="1"/>
  <c r="G92" i="2"/>
  <c r="G94" i="2" s="1"/>
  <c r="C104" i="2"/>
  <c r="B104" i="2"/>
  <c r="C95" i="2"/>
  <c r="C105" i="2" s="1"/>
  <c r="B95" i="2"/>
  <c r="B105" i="2" s="1"/>
  <c r="H82" i="2"/>
  <c r="G82" i="2"/>
  <c r="H69" i="2"/>
  <c r="G69" i="2"/>
  <c r="H62" i="2"/>
  <c r="H64" i="2" s="1"/>
  <c r="G62" i="2"/>
  <c r="G64" i="2" s="1"/>
  <c r="C82" i="2"/>
  <c r="B82" i="2"/>
  <c r="C80" i="2"/>
  <c r="B80" i="2"/>
  <c r="C75" i="2"/>
  <c r="B75" i="2"/>
  <c r="C74" i="2"/>
  <c r="B74" i="2"/>
  <c r="C65" i="2"/>
  <c r="B65" i="2"/>
  <c r="H51" i="2" l="1"/>
  <c r="G51" i="2"/>
  <c r="H49" i="2"/>
  <c r="G49" i="2"/>
  <c r="H46" i="2"/>
  <c r="G46" i="2"/>
  <c r="H41" i="2"/>
  <c r="G41" i="2"/>
  <c r="H39" i="2"/>
  <c r="H37" i="2"/>
  <c r="G37" i="2"/>
  <c r="G39" i="2" s="1"/>
  <c r="C51" i="2"/>
  <c r="B51" i="2"/>
  <c r="C50" i="2"/>
  <c r="B50" i="2"/>
  <c r="C43" i="2"/>
  <c r="B43" i="2"/>
  <c r="C38" i="2"/>
  <c r="B38" i="2"/>
  <c r="J23" i="1" l="1"/>
  <c r="K23" i="1"/>
  <c r="I23" i="1"/>
  <c r="J31" i="1"/>
  <c r="K31" i="1"/>
  <c r="I31" i="1"/>
  <c r="J29" i="1"/>
  <c r="K29" i="1"/>
  <c r="I29" i="1"/>
  <c r="J21" i="1"/>
  <c r="K21" i="1"/>
  <c r="I21" i="1"/>
  <c r="H21" i="2"/>
  <c r="H23" i="2" s="1"/>
  <c r="G21" i="2"/>
  <c r="G23" i="2" s="1"/>
  <c r="H12" i="2"/>
  <c r="G12" i="2"/>
  <c r="H7" i="2"/>
  <c r="G7" i="2"/>
  <c r="G13" i="2" s="1"/>
  <c r="G24" i="2" s="1"/>
  <c r="C22" i="2"/>
  <c r="B22" i="2"/>
  <c r="C11" i="2"/>
  <c r="B11" i="2"/>
  <c r="B23" i="2" s="1"/>
  <c r="J9" i="1"/>
  <c r="K9" i="1"/>
  <c r="I9" i="1"/>
  <c r="H13" i="2" l="1"/>
  <c r="H24" i="2" s="1"/>
  <c r="C23" i="2"/>
  <c r="C26" i="1"/>
  <c r="D26" i="1"/>
  <c r="B26" i="1"/>
  <c r="K4" i="1" l="1"/>
  <c r="K10" i="1" s="1"/>
  <c r="K12" i="1" s="1"/>
  <c r="J4" i="1"/>
  <c r="J10" i="1" s="1"/>
  <c r="I4" i="1"/>
  <c r="I10" i="1" s="1"/>
  <c r="I12" i="1" s="1"/>
  <c r="J12" i="1" l="1"/>
  <c r="K22" i="1"/>
  <c r="K15" i="1" s="1"/>
  <c r="K16" i="1" s="1"/>
  <c r="K17" i="1" s="1"/>
  <c r="J22" i="1"/>
  <c r="J15" i="1" s="1"/>
  <c r="J16" i="1" s="1"/>
  <c r="J17" i="1" s="1"/>
  <c r="I22" i="1"/>
  <c r="B12" i="1"/>
  <c r="D12" i="1"/>
  <c r="C12" i="1"/>
  <c r="D20" i="1"/>
  <c r="C20" i="1"/>
  <c r="B20" i="1"/>
  <c r="D5" i="1"/>
  <c r="C5" i="1"/>
  <c r="B5" i="1"/>
  <c r="I15" i="1" l="1"/>
  <c r="I16" i="1" s="1"/>
  <c r="I17" i="1" s="1"/>
  <c r="B13" i="1"/>
  <c r="B21" i="1" s="1"/>
  <c r="B23" i="1" s="1"/>
  <c r="B27" i="1" s="1"/>
  <c r="C13" i="1"/>
  <c r="C21" i="1" s="1"/>
  <c r="C23" i="1" s="1"/>
  <c r="C27" i="1" s="1"/>
  <c r="D13" i="1"/>
  <c r="D21" i="1" s="1"/>
  <c r="D23" i="1" s="1"/>
  <c r="D27" i="1" s="1"/>
</calcChain>
</file>

<file path=xl/sharedStrings.xml><?xml version="1.0" encoding="utf-8"?>
<sst xmlns="http://schemas.openxmlformats.org/spreadsheetml/2006/main" count="236" uniqueCount="118">
  <si>
    <t>Category</t>
  </si>
  <si>
    <t>Total revenues and other operating income</t>
  </si>
  <si>
    <t>Depreciation</t>
  </si>
  <si>
    <t>Total operating expenses</t>
  </si>
  <si>
    <t>Net operating income</t>
  </si>
  <si>
    <t>Finance expense</t>
  </si>
  <si>
    <t>Net other income (expenses)</t>
  </si>
  <si>
    <t>Profit (loss) before income taxes</t>
  </si>
  <si>
    <t>Profit (loss) for the period</t>
  </si>
  <si>
    <t>Other comprehensive income (loss)</t>
  </si>
  <si>
    <t>Comprehensive income (loss)</t>
  </si>
  <si>
    <t>Effective tax rate</t>
  </si>
  <si>
    <t xml:space="preserve">Reformulated PNDL </t>
  </si>
  <si>
    <t>Revenues (O)</t>
  </si>
  <si>
    <t>Other operating income (O)</t>
  </si>
  <si>
    <t>Finance expense (F)</t>
  </si>
  <si>
    <t>Administrative expenses (O)</t>
  </si>
  <si>
    <t>Ship operating expenses (O)</t>
  </si>
  <si>
    <t>Voyage expenses and commissions (O)</t>
  </si>
  <si>
    <t>Depreciation (O)</t>
  </si>
  <si>
    <t>Contingent rental income (O)</t>
  </si>
  <si>
    <t>Finance income (F)</t>
  </si>
  <si>
    <t>Gain on marketable securities (F)</t>
  </si>
  <si>
    <t>Dividends received (F)</t>
  </si>
  <si>
    <t>Income tax expense (O)</t>
  </si>
  <si>
    <t>Basic and diluted earnings (loss) per share (O)</t>
  </si>
  <si>
    <t>Foreign currency translation gain (loss) (F)</t>
  </si>
  <si>
    <t>Revenues and Other operating income</t>
  </si>
  <si>
    <t>Operating Expenses</t>
  </si>
  <si>
    <t>Other income (expenses)</t>
  </si>
  <si>
    <t>Net financial expense (NFE)</t>
  </si>
  <si>
    <t>+/- Tax Shield from NFE</t>
  </si>
  <si>
    <t>EBITDA</t>
  </si>
  <si>
    <t xml:space="preserve">EBIT </t>
  </si>
  <si>
    <t>- Income tax expense</t>
  </si>
  <si>
    <t>-/+ Tax shield from NFE</t>
  </si>
  <si>
    <t>Operating tax expense</t>
  </si>
  <si>
    <t>NOPAT</t>
  </si>
  <si>
    <t>Share of results of associated companies (O?)</t>
  </si>
  <si>
    <t>- Total operating expenses</t>
  </si>
  <si>
    <t>Share of results of associated companies (F?)</t>
  </si>
  <si>
    <t>Net income</t>
  </si>
  <si>
    <t>Assets</t>
  </si>
  <si>
    <t>Current Assets</t>
  </si>
  <si>
    <t>Total current assets</t>
  </si>
  <si>
    <t>Non-current Assets</t>
  </si>
  <si>
    <t>Total non-current assets</t>
  </si>
  <si>
    <t>Total Assets</t>
  </si>
  <si>
    <t>Liabilities and Equity</t>
  </si>
  <si>
    <t>Current liabilities</t>
  </si>
  <si>
    <t>Total current liabilities</t>
  </si>
  <si>
    <t>Non-current liabilities</t>
  </si>
  <si>
    <t>Total non-current liabilities</t>
  </si>
  <si>
    <t>Total Liabilities</t>
  </si>
  <si>
    <t>Equity</t>
  </si>
  <si>
    <t>Share capital</t>
  </si>
  <si>
    <t>Additional paid in capital</t>
  </si>
  <si>
    <t>Contributed surplus</t>
  </si>
  <si>
    <t>Accumulated other reserves</t>
  </si>
  <si>
    <t>Retained earnings</t>
  </si>
  <si>
    <t>Total equity attributable to the shareholders of the Company</t>
  </si>
  <si>
    <t>Non-controlling interest</t>
  </si>
  <si>
    <t xml:space="preserve">Total Equity </t>
  </si>
  <si>
    <t>Total liabilities and equity</t>
  </si>
  <si>
    <t>Other income total</t>
  </si>
  <si>
    <t>Cash and cash equivalents (F)</t>
  </si>
  <si>
    <t>Trade and other receivables (O)</t>
  </si>
  <si>
    <t>Inventories (O)</t>
  </si>
  <si>
    <t>Other current assets (O)</t>
  </si>
  <si>
    <t>Marketable securities (F)</t>
  </si>
  <si>
    <t>Investment in associated companies (O)</t>
  </si>
  <si>
    <t>since (Assume that the associates and joint ventures operate in the same industry as Frontline.)</t>
  </si>
  <si>
    <t>Related party receivables (O)</t>
  </si>
  <si>
    <t>Voyages in progress (O)</t>
  </si>
  <si>
    <t>Prepaid expenses and accrued income (O)</t>
  </si>
  <si>
    <t>Newbuildings (O)</t>
  </si>
  <si>
    <t>Vessels and equipment (O)</t>
  </si>
  <si>
    <t>Right-of-use assets (O)</t>
  </si>
  <si>
    <t>Goodwill (O)</t>
  </si>
  <si>
    <t>Derivative instruments receivable (F)</t>
  </si>
  <si>
    <t>Loan notes receivable (F)</t>
  </si>
  <si>
    <t>Prepaid consideration (O)</t>
  </si>
  <si>
    <t>Other non-current assets (O)</t>
  </si>
  <si>
    <t>TA Format</t>
  </si>
  <si>
    <t>since page 58 8.3</t>
  </si>
  <si>
    <t>ONCA</t>
  </si>
  <si>
    <t>FA</t>
  </si>
  <si>
    <t>OCA</t>
  </si>
  <si>
    <t>TA (ONCA+FA+OCA)</t>
  </si>
  <si>
    <t>Short-term debt and current portion of long-term debt (F)</t>
  </si>
  <si>
    <t>Current portion of obligations under leases (F)</t>
  </si>
  <si>
    <t>Trade and other payables (O)</t>
  </si>
  <si>
    <t>Long-term debt (F)</t>
  </si>
  <si>
    <t>Obligations under leases (F)</t>
  </si>
  <si>
    <t>Other non-current payables (O)</t>
  </si>
  <si>
    <t>Related party payables (O)</t>
  </si>
  <si>
    <t xml:space="preserve">E </t>
  </si>
  <si>
    <t>ONCL</t>
  </si>
  <si>
    <t>IBD</t>
  </si>
  <si>
    <t>OCL</t>
  </si>
  <si>
    <t>Total E+ONCL+IBD+OCL</t>
  </si>
  <si>
    <t>CE Format</t>
  </si>
  <si>
    <t>Capital Employed</t>
  </si>
  <si>
    <t>NONCA</t>
  </si>
  <si>
    <t>NOWC</t>
  </si>
  <si>
    <t>NOA (NONCA+NOWC)</t>
  </si>
  <si>
    <t>Total CE (NOA+FA)</t>
  </si>
  <si>
    <t>Equity and IBD</t>
  </si>
  <si>
    <t>Total E+IBD</t>
  </si>
  <si>
    <t>NOA format</t>
  </si>
  <si>
    <t>Invested Capital</t>
  </si>
  <si>
    <t>Equity and net interest-bearing debt</t>
  </si>
  <si>
    <t>NIBD</t>
  </si>
  <si>
    <t>Total E+NIBD</t>
  </si>
  <si>
    <t>EQUITY GOOD</t>
  </si>
  <si>
    <t>E+NIBD</t>
  </si>
  <si>
    <t>NOA</t>
  </si>
  <si>
    <t>NOWC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</si>
</sst>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_₽_-;\-* #,##0.00\ _₽_-;_-* &quot;-&quot;??\ _₽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0" fillId="0" borderId="2" xfId="0" applyBorder="1"/>
    <xf numFmtId="164" fontId="0" fillId="0" borderId="2" xfId="1" applyNumberFormat="1" applyFont="1" applyBorder="1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64" fontId="4" fillId="0" borderId="0" xfId="1" applyNumberFormat="1" applyFont="1"/>
    <xf numFmtId="9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3" xfId="0" applyFont="1" applyBorder="1"/>
    <xf numFmtId="164" fontId="3" fillId="0" borderId="3" xfId="1" applyNumberFormat="1" applyFont="1" applyBorder="1"/>
    <xf numFmtId="164" fontId="0" fillId="0" borderId="0" xfId="0" applyNumberFormat="1"/>
    <xf numFmtId="164" fontId="0" fillId="0" borderId="2" xfId="0" applyNumberFormat="1" applyBorder="1"/>
    <xf numFmtId="0" fontId="0" fillId="0" borderId="2" xfId="0" quotePrefix="1" applyBorder="1"/>
    <xf numFmtId="164" fontId="0" fillId="0" borderId="0" xfId="1" applyNumberFormat="1" applyFont="1" applyBorder="1"/>
    <xf numFmtId="164" fontId="3" fillId="0" borderId="0" xfId="1" applyNumberFormat="1" applyFont="1" applyBorder="1"/>
    <xf numFmtId="0" fontId="0" fillId="0" borderId="4" xfId="0" applyBorder="1"/>
    <xf numFmtId="164" fontId="0" fillId="0" borderId="4" xfId="1" applyNumberFormat="1" applyFont="1" applyBorder="1"/>
    <xf numFmtId="0" fontId="0" fillId="0" borderId="0" xfId="0" quotePrefix="1"/>
    <xf numFmtId="0" fontId="0" fillId="0" borderId="4" xfId="0" quotePrefix="1" applyBorder="1"/>
    <xf numFmtId="164" fontId="3" fillId="0" borderId="4" xfId="1" applyNumberFormat="1" applyFont="1" applyBorder="1"/>
    <xf numFmtId="164" fontId="4" fillId="0" borderId="0" xfId="0" applyNumberFormat="1" applyFont="1"/>
    <xf numFmtId="0" fontId="4" fillId="0" borderId="4" xfId="0" applyFont="1" applyBorder="1"/>
    <xf numFmtId="164" fontId="4" fillId="0" borderId="4" xfId="1" applyNumberFormat="1" applyFont="1" applyBorder="1"/>
    <xf numFmtId="164" fontId="4" fillId="0" borderId="4" xfId="0" applyNumberFormat="1" applyFont="1" applyBorder="1"/>
    <xf numFmtId="164" fontId="4" fillId="0" borderId="0" xfId="1" applyNumberFormat="1" applyFont="1" applyBorder="1"/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4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8" xfId="0" applyBorder="1"/>
    <xf numFmtId="164" fontId="0" fillId="0" borderId="9" xfId="1" applyNumberFormat="1" applyFont="1" applyBorder="1"/>
    <xf numFmtId="164" fontId="4" fillId="0" borderId="9" xfId="1" applyNumberFormat="1" applyFont="1" applyBorder="1"/>
    <xf numFmtId="0" fontId="4" fillId="0" borderId="8" xfId="0" applyFont="1" applyBorder="1" applyAlignment="1">
      <alignment horizontal="left"/>
    </xf>
    <xf numFmtId="164" fontId="4" fillId="0" borderId="1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4" fillId="0" borderId="9" xfId="0" applyNumberFormat="1" applyFont="1" applyBorder="1"/>
    <xf numFmtId="0" fontId="4" fillId="0" borderId="11" xfId="0" applyFont="1" applyBorder="1"/>
    <xf numFmtId="164" fontId="0" fillId="0" borderId="10" xfId="1" applyNumberFormat="1" applyFont="1" applyBorder="1"/>
    <xf numFmtId="0" fontId="4" fillId="0" borderId="8" xfId="0" applyFont="1" applyBorder="1"/>
    <xf numFmtId="164" fontId="4" fillId="0" borderId="10" xfId="0" applyNumberFormat="1" applyFont="1" applyBorder="1"/>
    <xf numFmtId="0" fontId="0" fillId="0" borderId="11" xfId="0" applyBorder="1"/>
    <xf numFmtId="0" fontId="0" fillId="0" borderId="7" xfId="0" applyBorder="1" applyAlignment="1">
      <alignment horizontal="center" vertical="center"/>
    </xf>
    <xf numFmtId="0" fontId="0" fillId="2" borderId="8" xfId="0" applyFill="1" applyBorder="1"/>
    <xf numFmtId="0" fontId="0" fillId="3" borderId="8" xfId="0" applyFill="1" applyBorder="1"/>
    <xf numFmtId="0" fontId="0" fillId="3" borderId="0" xfId="0" applyFill="1"/>
    <xf numFmtId="164" fontId="0" fillId="0" borderId="4" xfId="0" applyNumberFormat="1" applyBorder="1"/>
    <xf numFmtId="44" fontId="0" fillId="0" borderId="4" xfId="0" applyNumberFormat="1" applyBorder="1"/>
    <xf numFmtId="0" fontId="4" fillId="0" borderId="12" xfId="0" applyFont="1" applyBorder="1"/>
    <xf numFmtId="164" fontId="4" fillId="0" borderId="13" xfId="0" applyNumberFormat="1" applyFont="1" applyBorder="1"/>
    <xf numFmtId="0" fontId="0" fillId="0" borderId="10" xfId="0" applyBorder="1"/>
    <xf numFmtId="0" fontId="4" fillId="0" borderId="5" xfId="0" applyFont="1" applyBorder="1" applyAlignment="1">
      <alignment horizontal="center"/>
    </xf>
    <xf numFmtId="0" fontId="0" fillId="0" borderId="7" xfId="0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right"/>
    </xf>
    <xf numFmtId="164" fontId="0" fillId="0" borderId="13" xfId="0" applyNumberFormat="1" applyBorder="1"/>
    <xf numFmtId="0" fontId="4" fillId="0" borderId="12" xfId="0" applyFont="1" applyFill="1" applyBorder="1"/>
    <xf numFmtId="164" fontId="4" fillId="0" borderId="14" xfId="0" applyNumberFormat="1" applyFont="1" applyBorder="1"/>
    <xf numFmtId="0" fontId="4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0" xfId="0" applyFont="1" applyBorder="1"/>
    <xf numFmtId="0" fontId="0" fillId="0" borderId="11" xfId="0" applyBorder="1" applyAlignment="1">
      <alignment horizontal="right"/>
    </xf>
    <xf numFmtId="164" fontId="4" fillId="0" borderId="0" xfId="0" applyNumberFormat="1" applyFont="1" applyBorder="1"/>
    <xf numFmtId="0" fontId="3" fillId="0" borderId="8" xfId="0" applyFont="1" applyFill="1" applyBorder="1"/>
    <xf numFmtId="0" fontId="0" fillId="0" borderId="8" xfId="0" applyBorder="1" applyAlignment="1">
      <alignment horizontal="right"/>
    </xf>
    <xf numFmtId="0" fontId="3" fillId="0" borderId="12" xfId="0" applyFont="1" applyFill="1" applyBorder="1"/>
    <xf numFmtId="44" fontId="0" fillId="0" borderId="0" xfId="0" applyNumberFormat="1" applyBorder="1"/>
    <xf numFmtId="0" fontId="4" fillId="0" borderId="4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164" fontId="0" fillId="0" borderId="9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zoomScale="85" zoomScaleNormal="85" workbookViewId="0">
      <selection activeCell="H34" sqref="H34"/>
    </sheetView>
  </sheetViews>
  <sheetFormatPr defaultRowHeight="14.4" x14ac:dyDescent="0.3"/>
  <cols>
    <col min="1" max="1" width="41.109375" customWidth="1"/>
    <col min="2" max="2" width="17.109375" customWidth="1"/>
    <col min="3" max="3" width="15.77734375" customWidth="1"/>
    <col min="4" max="4" width="14.6640625" customWidth="1"/>
    <col min="5" max="5" width="13.21875" bestFit="1" customWidth="1"/>
    <col min="6" max="6" width="8.88671875" customWidth="1"/>
    <col min="7" max="7" width="21.88671875" customWidth="1"/>
    <col min="8" max="8" width="38" customWidth="1"/>
    <col min="9" max="9" width="16.77734375" customWidth="1"/>
    <col min="10" max="10" width="17.44140625" customWidth="1"/>
    <col min="11" max="11" width="15.44140625" customWidth="1"/>
    <col min="14" max="14" width="39.6640625" customWidth="1"/>
    <col min="15" max="15" width="24" customWidth="1"/>
    <col min="16" max="16" width="18.5546875" customWidth="1"/>
    <col min="17" max="17" width="26.88671875" customWidth="1"/>
  </cols>
  <sheetData>
    <row r="1" spans="1:11" ht="28.8" customHeight="1" x14ac:dyDescent="0.3">
      <c r="A1" s="1" t="s">
        <v>0</v>
      </c>
      <c r="B1" s="1">
        <v>2023</v>
      </c>
      <c r="C1" s="1">
        <v>2022</v>
      </c>
      <c r="D1" s="1">
        <v>2021</v>
      </c>
      <c r="G1" s="11" t="s">
        <v>12</v>
      </c>
      <c r="H1" s="1" t="s">
        <v>0</v>
      </c>
      <c r="I1" s="1">
        <v>2023</v>
      </c>
      <c r="J1" s="1">
        <v>2022</v>
      </c>
      <c r="K1" s="1">
        <v>2021</v>
      </c>
    </row>
    <row r="2" spans="1:11" x14ac:dyDescent="0.3">
      <c r="A2" s="10" t="s">
        <v>27</v>
      </c>
      <c r="H2" t="s">
        <v>13</v>
      </c>
      <c r="I2" s="2">
        <v>1802184</v>
      </c>
      <c r="J2" s="2">
        <v>1430208</v>
      </c>
      <c r="K2" s="2">
        <v>749381</v>
      </c>
    </row>
    <row r="3" spans="1:11" ht="15" thickBot="1" x14ac:dyDescent="0.35">
      <c r="A3" t="s">
        <v>13</v>
      </c>
      <c r="B3" s="2">
        <v>1802184</v>
      </c>
      <c r="C3" s="2">
        <v>1430208</v>
      </c>
      <c r="D3" s="2">
        <v>749381</v>
      </c>
      <c r="H3" s="19" t="s">
        <v>14</v>
      </c>
      <c r="I3" s="20">
        <v>24080</v>
      </c>
      <c r="J3" s="20">
        <v>8040</v>
      </c>
      <c r="K3" s="20">
        <v>4060</v>
      </c>
    </row>
    <row r="4" spans="1:11" x14ac:dyDescent="0.3">
      <c r="A4" s="3" t="s">
        <v>14</v>
      </c>
      <c r="B4" s="4">
        <v>24080</v>
      </c>
      <c r="C4" s="4">
        <v>8040</v>
      </c>
      <c r="D4" s="4">
        <v>4060</v>
      </c>
      <c r="H4" s="5" t="s">
        <v>1</v>
      </c>
      <c r="I4" s="18">
        <f>I2+I3</f>
        <v>1826264</v>
      </c>
      <c r="J4" s="18">
        <f>J2+J3</f>
        <v>1438248</v>
      </c>
      <c r="K4" s="18">
        <f>K2+K3</f>
        <v>753441</v>
      </c>
    </row>
    <row r="5" spans="1:11" x14ac:dyDescent="0.3">
      <c r="A5" s="12" t="s">
        <v>1</v>
      </c>
      <c r="B5" s="13">
        <f>B3+B4</f>
        <v>1826264</v>
      </c>
      <c r="C5" s="13">
        <f>C3+C4</f>
        <v>1438248</v>
      </c>
      <c r="D5" s="13">
        <f>D3+D4</f>
        <v>753441</v>
      </c>
      <c r="H5" t="s">
        <v>18</v>
      </c>
      <c r="I5" s="2">
        <v>618595</v>
      </c>
      <c r="J5" s="2">
        <v>605544</v>
      </c>
      <c r="K5" s="2">
        <v>392697</v>
      </c>
    </row>
    <row r="6" spans="1:11" x14ac:dyDescent="0.3">
      <c r="A6" s="10" t="s">
        <v>28</v>
      </c>
      <c r="H6" t="s">
        <v>17</v>
      </c>
      <c r="I6" s="2">
        <v>176533</v>
      </c>
      <c r="J6" s="2">
        <v>175164</v>
      </c>
      <c r="K6" s="2">
        <v>164246</v>
      </c>
    </row>
    <row r="7" spans="1:11" x14ac:dyDescent="0.3">
      <c r="A7" t="s">
        <v>18</v>
      </c>
      <c r="B7" s="2">
        <v>618595</v>
      </c>
      <c r="C7" s="2">
        <v>605544</v>
      </c>
      <c r="D7" s="2">
        <v>392697</v>
      </c>
      <c r="G7" s="14"/>
      <c r="H7" t="s">
        <v>16</v>
      </c>
      <c r="I7" s="2">
        <v>53528</v>
      </c>
      <c r="J7" s="2">
        <v>47374</v>
      </c>
      <c r="K7" s="2">
        <v>26424</v>
      </c>
    </row>
    <row r="8" spans="1:11" x14ac:dyDescent="0.3">
      <c r="A8" t="s">
        <v>17</v>
      </c>
      <c r="B8" s="2">
        <v>176533</v>
      </c>
      <c r="C8" s="2">
        <v>175164</v>
      </c>
      <c r="D8" s="2">
        <v>164246</v>
      </c>
      <c r="E8" s="14"/>
      <c r="H8" t="s">
        <v>20</v>
      </c>
      <c r="I8" s="17"/>
      <c r="J8" s="17">
        <v>-623</v>
      </c>
      <c r="K8" s="17">
        <v>-3606</v>
      </c>
    </row>
    <row r="9" spans="1:11" ht="15" thickBot="1" x14ac:dyDescent="0.35">
      <c r="A9" t="s">
        <v>16</v>
      </c>
      <c r="B9" s="2">
        <v>53528</v>
      </c>
      <c r="C9" s="2">
        <v>47374</v>
      </c>
      <c r="D9" s="2">
        <v>26424</v>
      </c>
      <c r="H9" s="22" t="s">
        <v>39</v>
      </c>
      <c r="I9" s="23">
        <f>SUM(I5:I8)</f>
        <v>848656</v>
      </c>
      <c r="J9" s="23">
        <f>SUM(J5:J8)</f>
        <v>827459</v>
      </c>
      <c r="K9" s="23">
        <f>SUM(K5:K8)</f>
        <v>579761</v>
      </c>
    </row>
    <row r="10" spans="1:11" x14ac:dyDescent="0.3">
      <c r="A10" t="s">
        <v>19</v>
      </c>
      <c r="B10" s="2">
        <v>230942</v>
      </c>
      <c r="C10" s="2">
        <v>165170</v>
      </c>
      <c r="D10" s="2">
        <v>165205</v>
      </c>
      <c r="H10" s="7" t="s">
        <v>32</v>
      </c>
      <c r="I10" s="24">
        <f>I4-I9</f>
        <v>977608</v>
      </c>
      <c r="J10" s="24">
        <f>J4-J9</f>
        <v>610789</v>
      </c>
      <c r="K10" s="24">
        <f>K4-K9</f>
        <v>173680</v>
      </c>
    </row>
    <row r="11" spans="1:11" ht="15" thickBot="1" x14ac:dyDescent="0.35">
      <c r="A11" s="3" t="s">
        <v>20</v>
      </c>
      <c r="B11" s="4"/>
      <c r="C11" s="4">
        <v>-623</v>
      </c>
      <c r="D11" s="4">
        <v>-3606</v>
      </c>
      <c r="H11" s="19" t="s">
        <v>2</v>
      </c>
      <c r="I11" s="20">
        <v>230942</v>
      </c>
      <c r="J11" s="20">
        <v>165170</v>
      </c>
      <c r="K11" s="20">
        <v>165205</v>
      </c>
    </row>
    <row r="12" spans="1:11" x14ac:dyDescent="0.3">
      <c r="A12" s="12" t="s">
        <v>3</v>
      </c>
      <c r="B12" s="13">
        <f>B7+B8+B9+B10+B11</f>
        <v>1079598</v>
      </c>
      <c r="C12" s="13">
        <f>C7+C8+C9+C10+C11</f>
        <v>992629</v>
      </c>
      <c r="D12" s="13">
        <f>D7+D8+D9+D10+D11</f>
        <v>744966</v>
      </c>
      <c r="G12" s="14"/>
      <c r="H12" s="7" t="s">
        <v>33</v>
      </c>
      <c r="I12" s="24">
        <f>I10-I11</f>
        <v>746666</v>
      </c>
      <c r="J12" s="24">
        <f>J10-J11</f>
        <v>445619</v>
      </c>
      <c r="K12" s="24">
        <f>K10-K11</f>
        <v>8475</v>
      </c>
    </row>
    <row r="13" spans="1:11" x14ac:dyDescent="0.3">
      <c r="A13" s="7" t="s">
        <v>4</v>
      </c>
      <c r="B13" s="8">
        <f>B5-B12</f>
        <v>746666</v>
      </c>
      <c r="C13" s="8">
        <f>C5-C12</f>
        <v>445619</v>
      </c>
      <c r="D13" s="8">
        <f>D5-D12</f>
        <v>8475</v>
      </c>
    </row>
    <row r="14" spans="1:11" x14ac:dyDescent="0.3">
      <c r="A14" s="10" t="s">
        <v>29</v>
      </c>
      <c r="H14" s="21" t="s">
        <v>34</v>
      </c>
      <c r="I14" s="17">
        <v>-205</v>
      </c>
      <c r="J14" s="17">
        <v>-412</v>
      </c>
      <c r="K14" s="17">
        <v>-4633</v>
      </c>
    </row>
    <row r="15" spans="1:11" x14ac:dyDescent="0.3">
      <c r="A15" t="s">
        <v>21</v>
      </c>
      <c r="B15" s="2">
        <v>18065</v>
      </c>
      <c r="C15" s="2">
        <v>1479</v>
      </c>
      <c r="D15" s="2">
        <v>121</v>
      </c>
      <c r="H15" s="21" t="s">
        <v>35</v>
      </c>
      <c r="I15" s="14">
        <f>-I22</f>
        <v>-33719.620000000003</v>
      </c>
      <c r="J15" s="14">
        <f>-J22</f>
        <v>-9647.2199999999993</v>
      </c>
      <c r="K15" s="14">
        <f>-K22</f>
        <v>-9707.06</v>
      </c>
    </row>
    <row r="16" spans="1:11" x14ac:dyDescent="0.3">
      <c r="A16" t="s">
        <v>15</v>
      </c>
      <c r="B16" s="2">
        <v>-171336</v>
      </c>
      <c r="C16" s="2">
        <v>-45330</v>
      </c>
      <c r="D16" s="2">
        <v>-44244</v>
      </c>
      <c r="H16" t="s">
        <v>36</v>
      </c>
      <c r="I16" s="14">
        <f>I14+I15</f>
        <v>-33924.620000000003</v>
      </c>
      <c r="J16" s="14">
        <f t="shared" ref="J16:K16" si="0">J14+J15</f>
        <v>-10059.219999999999</v>
      </c>
      <c r="K16" s="14">
        <f t="shared" si="0"/>
        <v>-14340.06</v>
      </c>
    </row>
    <row r="17" spans="1:11" x14ac:dyDescent="0.3">
      <c r="A17" t="s">
        <v>22</v>
      </c>
      <c r="B17" s="2">
        <v>22989</v>
      </c>
      <c r="C17" s="2">
        <v>58359</v>
      </c>
      <c r="D17" s="2">
        <v>7677</v>
      </c>
      <c r="G17" s="14"/>
      <c r="H17" s="7" t="s">
        <v>37</v>
      </c>
      <c r="I17" s="24">
        <f>I12+I16</f>
        <v>712741.38</v>
      </c>
      <c r="J17" s="24">
        <f>J12+J16</f>
        <v>435559.78</v>
      </c>
      <c r="K17" s="24">
        <f>K12+K16</f>
        <v>-5865.0599999999995</v>
      </c>
    </row>
    <row r="18" spans="1:11" x14ac:dyDescent="0.3">
      <c r="A18" t="s">
        <v>38</v>
      </c>
      <c r="B18" s="2">
        <v>3383</v>
      </c>
      <c r="C18" s="2">
        <v>14243</v>
      </c>
      <c r="D18" s="2">
        <v>-724</v>
      </c>
      <c r="G18" s="14"/>
    </row>
    <row r="19" spans="1:11" x14ac:dyDescent="0.3">
      <c r="A19" s="3" t="s">
        <v>23</v>
      </c>
      <c r="B19" s="4">
        <v>36852</v>
      </c>
      <c r="C19" s="4">
        <v>1579</v>
      </c>
      <c r="D19" s="4">
        <v>18367</v>
      </c>
      <c r="H19" t="s">
        <v>21</v>
      </c>
      <c r="I19" s="2">
        <v>18065</v>
      </c>
      <c r="J19" s="2">
        <v>1479</v>
      </c>
      <c r="K19" s="2">
        <v>121</v>
      </c>
    </row>
    <row r="20" spans="1:11" x14ac:dyDescent="0.3">
      <c r="A20" s="5" t="s">
        <v>6</v>
      </c>
      <c r="B20" s="13">
        <f>B15+B16+B17+B18+B19</f>
        <v>-90047</v>
      </c>
      <c r="C20" s="13">
        <f>C15+C16+C17+C18+C19</f>
        <v>30330</v>
      </c>
      <c r="D20" s="13">
        <f>D15+D16+D17+D18+D19</f>
        <v>-18803</v>
      </c>
      <c r="G20" s="14"/>
      <c r="H20" s="3" t="s">
        <v>5</v>
      </c>
      <c r="I20" s="4">
        <v>-171336</v>
      </c>
      <c r="J20" s="4">
        <v>-45330</v>
      </c>
      <c r="K20" s="4">
        <v>-44244</v>
      </c>
    </row>
    <row r="21" spans="1:11" x14ac:dyDescent="0.3">
      <c r="A21" s="7" t="s">
        <v>7</v>
      </c>
      <c r="B21" s="8">
        <f>B13+B20</f>
        <v>656619</v>
      </c>
      <c r="C21" s="8">
        <f>C13+C20</f>
        <v>475949</v>
      </c>
      <c r="D21" s="8">
        <f>D13+D20</f>
        <v>-10328</v>
      </c>
      <c r="G21" s="14"/>
      <c r="H21" t="s">
        <v>30</v>
      </c>
      <c r="I21" s="14">
        <f>-(I20+I19)</f>
        <v>153271</v>
      </c>
      <c r="J21" s="14">
        <f>-(J20+J19)</f>
        <v>43851</v>
      </c>
      <c r="K21" s="14">
        <f>-(K20+K19)</f>
        <v>44123</v>
      </c>
    </row>
    <row r="22" spans="1:11" x14ac:dyDescent="0.3">
      <c r="A22" s="3" t="s">
        <v>24</v>
      </c>
      <c r="B22" s="4">
        <v>-205</v>
      </c>
      <c r="C22" s="4">
        <v>-412</v>
      </c>
      <c r="D22" s="4">
        <v>-4633</v>
      </c>
      <c r="H22" s="16" t="s">
        <v>31</v>
      </c>
      <c r="I22" s="15">
        <f>I21*B31</f>
        <v>33719.620000000003</v>
      </c>
      <c r="J22" s="15">
        <f>J21*C31</f>
        <v>9647.2199999999993</v>
      </c>
      <c r="K22" s="15">
        <f>K21*D31</f>
        <v>9707.06</v>
      </c>
    </row>
    <row r="23" spans="1:11" x14ac:dyDescent="0.3">
      <c r="A23" s="5" t="s">
        <v>8</v>
      </c>
      <c r="B23" s="6">
        <f>B21+B22</f>
        <v>656414</v>
      </c>
      <c r="C23" s="6">
        <f>C21+C22</f>
        <v>475537</v>
      </c>
      <c r="D23" s="6">
        <f>D21+D22</f>
        <v>-14961</v>
      </c>
      <c r="H23" s="7" t="s">
        <v>41</v>
      </c>
      <c r="I23" s="24">
        <f>I22+I20+I19+I17</f>
        <v>593190</v>
      </c>
      <c r="J23" s="24">
        <f t="shared" ref="J23:K23" si="1">J22+J20+J19+J17</f>
        <v>401356</v>
      </c>
      <c r="K23" s="24">
        <f t="shared" si="1"/>
        <v>-40281</v>
      </c>
    </row>
    <row r="24" spans="1:11" x14ac:dyDescent="0.3">
      <c r="A24" t="s">
        <v>25</v>
      </c>
      <c r="B24" s="2">
        <v>2.95</v>
      </c>
      <c r="C24" s="2">
        <v>2.2200000000000002</v>
      </c>
      <c r="D24" s="2">
        <v>-0.08</v>
      </c>
      <c r="G24" s="14"/>
      <c r="I24" s="2"/>
      <c r="J24" s="2"/>
      <c r="K24" s="2"/>
    </row>
    <row r="25" spans="1:11" x14ac:dyDescent="0.3">
      <c r="A25" t="s">
        <v>26</v>
      </c>
      <c r="B25" s="2">
        <v>-39</v>
      </c>
      <c r="C25" s="2">
        <v>226</v>
      </c>
      <c r="D25" s="2">
        <v>28</v>
      </c>
      <c r="G25" s="14"/>
      <c r="H25" t="s">
        <v>22</v>
      </c>
      <c r="I25" s="2">
        <v>22989</v>
      </c>
      <c r="J25" s="2">
        <v>58359</v>
      </c>
      <c r="K25" s="2">
        <v>7677</v>
      </c>
    </row>
    <row r="26" spans="1:11" x14ac:dyDescent="0.3">
      <c r="A26" s="3" t="s">
        <v>9</v>
      </c>
      <c r="B26" s="4">
        <f>B25</f>
        <v>-39</v>
      </c>
      <c r="C26" s="4">
        <f t="shared" ref="C26:D26" si="2">C25</f>
        <v>226</v>
      </c>
      <c r="D26" s="4">
        <f t="shared" si="2"/>
        <v>28</v>
      </c>
      <c r="G26" s="14"/>
      <c r="H26" t="s">
        <v>23</v>
      </c>
      <c r="I26" s="17">
        <v>36852</v>
      </c>
      <c r="J26" s="17">
        <v>1579</v>
      </c>
      <c r="K26" s="17">
        <v>18367</v>
      </c>
    </row>
    <row r="27" spans="1:11" x14ac:dyDescent="0.3">
      <c r="A27" s="7" t="s">
        <v>10</v>
      </c>
      <c r="B27" s="8">
        <f>B23+B26</f>
        <v>656375</v>
      </c>
      <c r="C27" s="8">
        <f t="shared" ref="C27:D27" si="3">C23+C26</f>
        <v>475763</v>
      </c>
      <c r="D27" s="8">
        <f t="shared" si="3"/>
        <v>-14933</v>
      </c>
      <c r="H27" t="s">
        <v>26</v>
      </c>
      <c r="I27" s="17">
        <v>-39</v>
      </c>
      <c r="J27" s="17">
        <v>226</v>
      </c>
      <c r="K27" s="17">
        <v>28</v>
      </c>
    </row>
    <row r="28" spans="1:11" ht="15" thickBot="1" x14ac:dyDescent="0.35">
      <c r="H28" s="19" t="s">
        <v>40</v>
      </c>
      <c r="I28" s="20">
        <v>3383</v>
      </c>
      <c r="J28" s="20">
        <v>14243</v>
      </c>
      <c r="K28" s="20">
        <v>-724</v>
      </c>
    </row>
    <row r="29" spans="1:11" x14ac:dyDescent="0.3">
      <c r="H29" t="s">
        <v>64</v>
      </c>
      <c r="I29" s="14">
        <f>SUM(I25:I28)</f>
        <v>63185</v>
      </c>
      <c r="J29" s="14">
        <f t="shared" ref="J29:K29" si="4">SUM(J25:J28)</f>
        <v>74407</v>
      </c>
      <c r="K29" s="14">
        <f t="shared" si="4"/>
        <v>25348</v>
      </c>
    </row>
    <row r="30" spans="1:11" x14ac:dyDescent="0.3">
      <c r="G30" s="14"/>
    </row>
    <row r="31" spans="1:11" x14ac:dyDescent="0.3">
      <c r="A31" t="s">
        <v>11</v>
      </c>
      <c r="B31" s="9">
        <v>0.22</v>
      </c>
      <c r="C31" s="9">
        <v>0.22</v>
      </c>
      <c r="D31" s="9">
        <v>0.22</v>
      </c>
      <c r="H31" s="7" t="s">
        <v>41</v>
      </c>
      <c r="I31" s="24">
        <f>I23+I29</f>
        <v>656375</v>
      </c>
      <c r="J31" s="24">
        <f t="shared" ref="J31:K31" si="5">J23+J29</f>
        <v>475763</v>
      </c>
      <c r="K31" s="24">
        <f t="shared" si="5"/>
        <v>-14933</v>
      </c>
    </row>
    <row r="36" spans="8:9" x14ac:dyDescent="0.3">
      <c r="I36" s="14"/>
    </row>
    <row r="37" spans="8:9" x14ac:dyDescent="0.3">
      <c r="H37" s="1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6F1A-FBF1-4BE4-B606-086908F35B7E}">
  <dimension ref="A1:L105"/>
  <sheetViews>
    <sheetView tabSelected="1" zoomScale="85" zoomScaleNormal="85" workbookViewId="0">
      <selection activeCell="L102" sqref="L102"/>
    </sheetView>
  </sheetViews>
  <sheetFormatPr defaultRowHeight="14.4" x14ac:dyDescent="0.3"/>
  <cols>
    <col min="1" max="1" width="35.5546875" customWidth="1"/>
    <col min="2" max="2" width="16.44140625" customWidth="1"/>
    <col min="3" max="3" width="15.88671875" customWidth="1"/>
    <col min="5" max="5" width="8.88671875" customWidth="1"/>
    <col min="6" max="6" width="47.109375" customWidth="1"/>
    <col min="7" max="7" width="16.77734375" customWidth="1"/>
    <col min="8" max="8" width="20.109375" customWidth="1"/>
    <col min="11" max="11" width="12.109375" bestFit="1" customWidth="1"/>
    <col min="12" max="12" width="20.5546875" customWidth="1"/>
  </cols>
  <sheetData>
    <row r="1" spans="1:11" ht="28.8" customHeight="1" x14ac:dyDescent="0.3">
      <c r="A1" s="30" t="s">
        <v>42</v>
      </c>
      <c r="B1" s="31">
        <v>2023</v>
      </c>
      <c r="C1" s="31">
        <v>2022</v>
      </c>
      <c r="D1" s="32"/>
      <c r="E1" s="32"/>
      <c r="F1" s="33" t="s">
        <v>48</v>
      </c>
      <c r="G1" s="31">
        <v>2023</v>
      </c>
      <c r="H1" s="49">
        <v>2022</v>
      </c>
    </row>
    <row r="2" spans="1:11" x14ac:dyDescent="0.3">
      <c r="A2" s="34" t="s">
        <v>43</v>
      </c>
      <c r="F2" s="35" t="s">
        <v>49</v>
      </c>
      <c r="H2" s="36"/>
    </row>
    <row r="3" spans="1:11" x14ac:dyDescent="0.3">
      <c r="A3" s="37" t="s">
        <v>65</v>
      </c>
      <c r="B3" s="14">
        <v>308322</v>
      </c>
      <c r="C3" s="17">
        <v>254525</v>
      </c>
      <c r="F3" t="s">
        <v>89</v>
      </c>
      <c r="G3" s="17">
        <v>261999</v>
      </c>
      <c r="H3" s="38">
        <v>277854</v>
      </c>
    </row>
    <row r="4" spans="1:11" x14ac:dyDescent="0.3">
      <c r="A4" s="37" t="s">
        <v>69</v>
      </c>
      <c r="B4" s="14">
        <v>7432</v>
      </c>
      <c r="C4" s="17">
        <v>236281</v>
      </c>
      <c r="F4" t="s">
        <v>90</v>
      </c>
      <c r="G4" s="17">
        <v>1104</v>
      </c>
      <c r="H4" s="38">
        <v>1024</v>
      </c>
    </row>
    <row r="5" spans="1:11" x14ac:dyDescent="0.3">
      <c r="A5" s="37" t="s">
        <v>66</v>
      </c>
      <c r="B5" s="14">
        <v>124647</v>
      </c>
      <c r="C5" s="17">
        <v>139467</v>
      </c>
      <c r="F5" t="s">
        <v>95</v>
      </c>
      <c r="G5" s="17">
        <v>47719</v>
      </c>
      <c r="H5" s="38">
        <v>31248</v>
      </c>
      <c r="K5" s="14"/>
    </row>
    <row r="6" spans="1:11" x14ac:dyDescent="0.3">
      <c r="A6" s="37" t="s">
        <v>72</v>
      </c>
      <c r="B6" s="14">
        <v>19292</v>
      </c>
      <c r="C6" s="17">
        <v>13485</v>
      </c>
      <c r="F6" t="s">
        <v>91</v>
      </c>
      <c r="G6" s="17">
        <v>98232</v>
      </c>
      <c r="H6" s="38">
        <v>81533</v>
      </c>
    </row>
    <row r="7" spans="1:11" x14ac:dyDescent="0.3">
      <c r="A7" s="37" t="s">
        <v>67</v>
      </c>
      <c r="B7" s="14">
        <v>135161</v>
      </c>
      <c r="C7" s="17">
        <v>107114</v>
      </c>
      <c r="F7" s="7" t="s">
        <v>50</v>
      </c>
      <c r="G7" s="28">
        <f>SUM(G3:G6)</f>
        <v>409054</v>
      </c>
      <c r="H7" s="39">
        <f>SUM(H3:H6)</f>
        <v>391659</v>
      </c>
    </row>
    <row r="8" spans="1:11" x14ac:dyDescent="0.3">
      <c r="A8" s="37" t="s">
        <v>73</v>
      </c>
      <c r="B8" s="14">
        <v>110061</v>
      </c>
      <c r="C8" s="17">
        <v>110638</v>
      </c>
      <c r="F8" s="35" t="s">
        <v>51</v>
      </c>
      <c r="H8" s="36"/>
    </row>
    <row r="9" spans="1:11" x14ac:dyDescent="0.3">
      <c r="A9" s="37" t="s">
        <v>74</v>
      </c>
      <c r="B9" s="14">
        <v>15753</v>
      </c>
      <c r="C9" s="17">
        <v>14255</v>
      </c>
      <c r="F9" t="s">
        <v>92</v>
      </c>
      <c r="G9" s="17">
        <v>3194464</v>
      </c>
      <c r="H9" s="38">
        <v>2112460</v>
      </c>
      <c r="K9" s="14"/>
    </row>
    <row r="10" spans="1:11" x14ac:dyDescent="0.3">
      <c r="A10" s="37" t="s">
        <v>68</v>
      </c>
      <c r="B10" s="14">
        <v>7258</v>
      </c>
      <c r="C10" s="17">
        <v>5285</v>
      </c>
      <c r="F10" t="s">
        <v>93</v>
      </c>
      <c r="G10" s="17">
        <v>1430</v>
      </c>
      <c r="H10" s="38">
        <v>2372</v>
      </c>
    </row>
    <row r="11" spans="1:11" x14ac:dyDescent="0.3">
      <c r="A11" s="40" t="s">
        <v>44</v>
      </c>
      <c r="B11" s="24">
        <f>SUM(B3:B10)</f>
        <v>727926</v>
      </c>
      <c r="C11" s="28">
        <f>SUM(C3:C10)</f>
        <v>881050</v>
      </c>
      <c r="F11" t="s">
        <v>94</v>
      </c>
      <c r="G11" s="17">
        <v>472</v>
      </c>
      <c r="H11" s="38">
        <v>2053</v>
      </c>
    </row>
    <row r="12" spans="1:11" ht="15" thickBot="1" x14ac:dyDescent="0.35">
      <c r="A12" s="34" t="s">
        <v>45</v>
      </c>
      <c r="F12" s="25" t="s">
        <v>52</v>
      </c>
      <c r="G12" s="26">
        <f>SUM(G9:G11)</f>
        <v>3196366</v>
      </c>
      <c r="H12" s="41">
        <f>SUM(H9:H11)</f>
        <v>2116885</v>
      </c>
    </row>
    <row r="13" spans="1:11" x14ac:dyDescent="0.3">
      <c r="A13" s="37" t="s">
        <v>75</v>
      </c>
      <c r="C13" s="42">
        <v>47991</v>
      </c>
      <c r="F13" s="7" t="s">
        <v>53</v>
      </c>
      <c r="G13" s="24">
        <f>G7+G12</f>
        <v>3605420</v>
      </c>
      <c r="H13" s="43">
        <f>H7+H12</f>
        <v>2508544</v>
      </c>
    </row>
    <row r="14" spans="1:11" x14ac:dyDescent="0.3">
      <c r="A14" s="37" t="s">
        <v>76</v>
      </c>
      <c r="B14" s="14">
        <v>4633169</v>
      </c>
      <c r="C14" s="14">
        <v>3650652</v>
      </c>
      <c r="H14" s="36"/>
    </row>
    <row r="15" spans="1:11" x14ac:dyDescent="0.3">
      <c r="A15" s="37" t="s">
        <v>77</v>
      </c>
      <c r="B15" s="14">
        <v>2236</v>
      </c>
      <c r="C15" s="14">
        <v>3108</v>
      </c>
      <c r="F15" s="35" t="s">
        <v>54</v>
      </c>
      <c r="H15" s="36"/>
    </row>
    <row r="16" spans="1:11" x14ac:dyDescent="0.3">
      <c r="A16" s="37" t="s">
        <v>78</v>
      </c>
      <c r="B16" s="14">
        <v>112452</v>
      </c>
      <c r="C16" s="14">
        <v>112452</v>
      </c>
      <c r="F16" t="s">
        <v>55</v>
      </c>
      <c r="G16" s="17">
        <v>222623</v>
      </c>
      <c r="H16" s="38">
        <v>222623</v>
      </c>
    </row>
    <row r="17" spans="1:12" x14ac:dyDescent="0.3">
      <c r="A17" s="37" t="s">
        <v>79</v>
      </c>
      <c r="B17" s="14">
        <v>39117</v>
      </c>
      <c r="C17" s="14">
        <v>53993</v>
      </c>
      <c r="F17" t="s">
        <v>56</v>
      </c>
      <c r="G17" s="17">
        <v>604687</v>
      </c>
      <c r="H17" s="38">
        <v>604687</v>
      </c>
    </row>
    <row r="18" spans="1:12" x14ac:dyDescent="0.3">
      <c r="A18" s="50" t="s">
        <v>70</v>
      </c>
      <c r="B18" s="14">
        <v>12386</v>
      </c>
      <c r="C18" s="14">
        <v>16302</v>
      </c>
      <c r="F18" t="s">
        <v>57</v>
      </c>
      <c r="G18" s="17">
        <v>1004094</v>
      </c>
      <c r="H18" s="38">
        <v>1004094</v>
      </c>
    </row>
    <row r="19" spans="1:12" x14ac:dyDescent="0.3">
      <c r="A19" s="37" t="s">
        <v>80</v>
      </c>
      <c r="B19" s="14"/>
      <c r="C19" s="14">
        <v>1388</v>
      </c>
      <c r="F19" t="s">
        <v>58</v>
      </c>
      <c r="G19" s="17">
        <v>415</v>
      </c>
      <c r="H19" s="38">
        <v>454</v>
      </c>
      <c r="L19" s="14"/>
    </row>
    <row r="20" spans="1:12" x14ac:dyDescent="0.3">
      <c r="A20" s="37" t="s">
        <v>81</v>
      </c>
      <c r="B20" s="14">
        <v>349151</v>
      </c>
      <c r="C20" s="14"/>
      <c r="F20" t="s">
        <v>59</v>
      </c>
      <c r="G20" s="17">
        <v>445999</v>
      </c>
      <c r="H20" s="38">
        <v>428513</v>
      </c>
    </row>
    <row r="21" spans="1:12" x14ac:dyDescent="0.3">
      <c r="A21" s="51" t="s">
        <v>82</v>
      </c>
      <c r="B21" s="14">
        <v>6329</v>
      </c>
      <c r="C21" s="14">
        <v>1507</v>
      </c>
      <c r="F21" s="7" t="s">
        <v>60</v>
      </c>
      <c r="G21" s="28">
        <f>SUM(G16:G20)</f>
        <v>2277818</v>
      </c>
      <c r="H21" s="39">
        <f>SUM(H16:H20)</f>
        <v>2260371</v>
      </c>
      <c r="L21" s="14"/>
    </row>
    <row r="22" spans="1:12" ht="15" thickBot="1" x14ac:dyDescent="0.35">
      <c r="A22" s="44" t="s">
        <v>46</v>
      </c>
      <c r="B22" s="27">
        <f>SUM(B13:B21)</f>
        <v>5154840</v>
      </c>
      <c r="C22" s="27">
        <f>SUM(C13:C21)</f>
        <v>3887393</v>
      </c>
      <c r="F22" s="19" t="s">
        <v>61</v>
      </c>
      <c r="G22" s="20">
        <v>-472</v>
      </c>
      <c r="H22" s="45">
        <v>-472</v>
      </c>
    </row>
    <row r="23" spans="1:12" ht="15" thickBot="1" x14ac:dyDescent="0.35">
      <c r="A23" s="46" t="s">
        <v>47</v>
      </c>
      <c r="B23" s="24">
        <f>B11+B22</f>
        <v>5882766</v>
      </c>
      <c r="C23" s="24">
        <f>C11+C22</f>
        <v>4768443</v>
      </c>
      <c r="F23" s="25" t="s">
        <v>62</v>
      </c>
      <c r="G23" s="27">
        <f>G21+G22</f>
        <v>2277346</v>
      </c>
      <c r="H23" s="47">
        <f>H21+H22</f>
        <v>2259899</v>
      </c>
    </row>
    <row r="24" spans="1:12" ht="15" thickBot="1" x14ac:dyDescent="0.35">
      <c r="A24" s="48"/>
      <c r="B24" s="19"/>
      <c r="C24" s="19"/>
      <c r="D24" s="19"/>
      <c r="E24" s="19"/>
      <c r="F24" s="25" t="s">
        <v>63</v>
      </c>
      <c r="G24" s="27">
        <f>G13+G23</f>
        <v>5882766</v>
      </c>
      <c r="H24" s="47">
        <f>H13+H23</f>
        <v>4768443</v>
      </c>
    </row>
    <row r="25" spans="1:12" ht="13.8" customHeight="1" x14ac:dyDescent="0.3"/>
    <row r="26" spans="1:12" x14ac:dyDescent="0.3">
      <c r="A26" s="52" t="s">
        <v>84</v>
      </c>
    </row>
    <row r="27" spans="1:12" x14ac:dyDescent="0.3">
      <c r="A27" s="29" t="s">
        <v>71</v>
      </c>
      <c r="L27" s="14"/>
    </row>
    <row r="28" spans="1:12" ht="15" thickBot="1" x14ac:dyDescent="0.35">
      <c r="L28" s="14"/>
    </row>
    <row r="29" spans="1:12" ht="15" thickBot="1" x14ac:dyDescent="0.35">
      <c r="A29" s="58" t="s">
        <v>83</v>
      </c>
      <c r="B29" s="32"/>
      <c r="C29" s="32"/>
      <c r="D29" s="32"/>
      <c r="E29" s="32"/>
      <c r="F29" s="32"/>
      <c r="G29" s="32"/>
      <c r="H29" s="59"/>
    </row>
    <row r="30" spans="1:12" ht="35.4" customHeight="1" x14ac:dyDescent="0.3">
      <c r="A30" s="30" t="s">
        <v>42</v>
      </c>
      <c r="B30" s="31">
        <v>2023</v>
      </c>
      <c r="C30" s="31">
        <v>2022</v>
      </c>
      <c r="D30" s="32"/>
      <c r="E30" s="32"/>
      <c r="F30" s="33" t="s">
        <v>48</v>
      </c>
      <c r="G30" s="31">
        <v>2023</v>
      </c>
      <c r="H30" s="49">
        <v>2022</v>
      </c>
    </row>
    <row r="31" spans="1:12" x14ac:dyDescent="0.3">
      <c r="A31" s="37" t="s">
        <v>75</v>
      </c>
      <c r="B31" s="14">
        <v>0</v>
      </c>
      <c r="C31" s="42">
        <v>47991</v>
      </c>
      <c r="F31" s="35" t="s">
        <v>54</v>
      </c>
      <c r="H31" s="36"/>
    </row>
    <row r="32" spans="1:12" x14ac:dyDescent="0.3">
      <c r="A32" s="37" t="s">
        <v>76</v>
      </c>
      <c r="B32" s="14">
        <v>4633169</v>
      </c>
      <c r="C32" s="14">
        <v>3650652</v>
      </c>
      <c r="F32" t="s">
        <v>55</v>
      </c>
      <c r="G32" s="17">
        <v>222623</v>
      </c>
      <c r="H32" s="38">
        <v>222623</v>
      </c>
    </row>
    <row r="33" spans="1:11" x14ac:dyDescent="0.3">
      <c r="A33" s="37" t="s">
        <v>77</v>
      </c>
      <c r="B33" s="14">
        <v>2236</v>
      </c>
      <c r="C33" s="14">
        <v>3108</v>
      </c>
      <c r="F33" t="s">
        <v>56</v>
      </c>
      <c r="G33" s="17">
        <v>604687</v>
      </c>
      <c r="H33" s="38">
        <v>604687</v>
      </c>
    </row>
    <row r="34" spans="1:11" x14ac:dyDescent="0.3">
      <c r="A34" s="37" t="s">
        <v>78</v>
      </c>
      <c r="B34" s="14">
        <v>112452</v>
      </c>
      <c r="C34" s="14">
        <v>112452</v>
      </c>
      <c r="F34" t="s">
        <v>57</v>
      </c>
      <c r="G34" s="17">
        <v>1004094</v>
      </c>
      <c r="H34" s="38">
        <v>1004094</v>
      </c>
    </row>
    <row r="35" spans="1:11" x14ac:dyDescent="0.3">
      <c r="A35" s="37" t="s">
        <v>70</v>
      </c>
      <c r="B35" s="14">
        <v>12386</v>
      </c>
      <c r="C35" s="14">
        <v>16302</v>
      </c>
      <c r="F35" t="s">
        <v>58</v>
      </c>
      <c r="G35" s="17">
        <v>415</v>
      </c>
      <c r="H35" s="38">
        <v>454</v>
      </c>
    </row>
    <row r="36" spans="1:11" ht="15" thickBot="1" x14ac:dyDescent="0.35">
      <c r="A36" s="37" t="s">
        <v>81</v>
      </c>
      <c r="B36" s="14">
        <v>349151</v>
      </c>
      <c r="C36" s="14">
        <v>0</v>
      </c>
      <c r="F36" s="19" t="s">
        <v>59</v>
      </c>
      <c r="G36" s="20">
        <v>445999</v>
      </c>
      <c r="H36" s="45">
        <v>428513</v>
      </c>
      <c r="K36" s="14"/>
    </row>
    <row r="37" spans="1:11" ht="15" thickBot="1" x14ac:dyDescent="0.35">
      <c r="A37" s="48" t="s">
        <v>82</v>
      </c>
      <c r="B37" s="53">
        <v>6329</v>
      </c>
      <c r="C37" s="53">
        <v>1507</v>
      </c>
      <c r="F37" s="7" t="s">
        <v>60</v>
      </c>
      <c r="G37" s="28">
        <f>SUM(G32:G36)</f>
        <v>2277818</v>
      </c>
      <c r="H37" s="39">
        <f>SUM(H32:H36)</f>
        <v>2260371</v>
      </c>
    </row>
    <row r="38" spans="1:11" ht="15" thickBot="1" x14ac:dyDescent="0.35">
      <c r="A38" s="46" t="s">
        <v>85</v>
      </c>
      <c r="B38" s="24">
        <f>SUM(B31:B37)</f>
        <v>5115723</v>
      </c>
      <c r="C38" s="24">
        <f>SUM(C31:C37)</f>
        <v>3832012</v>
      </c>
      <c r="F38" s="19" t="s">
        <v>61</v>
      </c>
      <c r="G38" s="20">
        <v>-472</v>
      </c>
      <c r="H38" s="45">
        <v>-472</v>
      </c>
    </row>
    <row r="39" spans="1:11" x14ac:dyDescent="0.3">
      <c r="A39" s="37" t="s">
        <v>65</v>
      </c>
      <c r="B39" s="14">
        <v>308322</v>
      </c>
      <c r="C39" s="17">
        <v>254525</v>
      </c>
      <c r="F39" s="7" t="s">
        <v>96</v>
      </c>
      <c r="G39" s="24">
        <f>G37+G38</f>
        <v>2277346</v>
      </c>
      <c r="H39" s="43">
        <f>H37+H38</f>
        <v>2259899</v>
      </c>
    </row>
    <row r="40" spans="1:11" ht="15" thickBot="1" x14ac:dyDescent="0.35">
      <c r="A40" s="37" t="s">
        <v>69</v>
      </c>
      <c r="B40" s="14">
        <v>7432</v>
      </c>
      <c r="C40" s="17">
        <v>236281</v>
      </c>
      <c r="F40" s="19" t="s">
        <v>94</v>
      </c>
      <c r="G40" s="20">
        <v>472</v>
      </c>
      <c r="H40" s="45">
        <v>2053</v>
      </c>
    </row>
    <row r="41" spans="1:11" x14ac:dyDescent="0.3">
      <c r="A41" s="37" t="s">
        <v>79</v>
      </c>
      <c r="B41" s="14">
        <v>39117</v>
      </c>
      <c r="C41" s="14">
        <v>53993</v>
      </c>
      <c r="F41" s="7" t="s">
        <v>97</v>
      </c>
      <c r="G41" s="24">
        <f>SUM(G40)</f>
        <v>472</v>
      </c>
      <c r="H41" s="43">
        <f>SUM(H40)</f>
        <v>2053</v>
      </c>
    </row>
    <row r="42" spans="1:11" ht="15" thickBot="1" x14ac:dyDescent="0.35">
      <c r="A42" s="48" t="s">
        <v>80</v>
      </c>
      <c r="B42" s="54"/>
      <c r="C42" s="53">
        <v>1388</v>
      </c>
      <c r="F42" t="s">
        <v>89</v>
      </c>
      <c r="G42" s="17">
        <v>261999</v>
      </c>
      <c r="H42" s="38">
        <v>277854</v>
      </c>
    </row>
    <row r="43" spans="1:11" x14ac:dyDescent="0.3">
      <c r="A43" s="46" t="s">
        <v>86</v>
      </c>
      <c r="B43" s="24">
        <f>SUM(B39:B42)</f>
        <v>354871</v>
      </c>
      <c r="C43" s="24">
        <f>SUM(C39:C42)</f>
        <v>546187</v>
      </c>
      <c r="F43" t="s">
        <v>90</v>
      </c>
      <c r="G43" s="17">
        <v>1104</v>
      </c>
      <c r="H43" s="38">
        <v>1024</v>
      </c>
    </row>
    <row r="44" spans="1:11" x14ac:dyDescent="0.3">
      <c r="A44" s="37" t="s">
        <v>66</v>
      </c>
      <c r="B44" s="14">
        <v>124647</v>
      </c>
      <c r="C44" s="17">
        <v>139467</v>
      </c>
      <c r="F44" t="s">
        <v>92</v>
      </c>
      <c r="G44" s="17">
        <v>3194464</v>
      </c>
      <c r="H44" s="38">
        <v>2112460</v>
      </c>
    </row>
    <row r="45" spans="1:11" ht="15" thickBot="1" x14ac:dyDescent="0.35">
      <c r="A45" s="37" t="s">
        <v>72</v>
      </c>
      <c r="B45" s="14">
        <v>19292</v>
      </c>
      <c r="C45" s="17">
        <v>13485</v>
      </c>
      <c r="F45" s="19" t="s">
        <v>93</v>
      </c>
      <c r="G45" s="20">
        <v>1430</v>
      </c>
      <c r="H45" s="45">
        <v>2372</v>
      </c>
    </row>
    <row r="46" spans="1:11" x14ac:dyDescent="0.3">
      <c r="A46" s="37" t="s">
        <v>67</v>
      </c>
      <c r="B46" s="14">
        <v>135161</v>
      </c>
      <c r="C46" s="17">
        <v>107114</v>
      </c>
      <c r="F46" s="7" t="s">
        <v>98</v>
      </c>
      <c r="G46" s="24">
        <f>SUM(G42:G45)</f>
        <v>3458997</v>
      </c>
      <c r="H46" s="43">
        <f>SUM(H42:H45)</f>
        <v>2393710</v>
      </c>
    </row>
    <row r="47" spans="1:11" x14ac:dyDescent="0.3">
      <c r="A47" s="37" t="s">
        <v>73</v>
      </c>
      <c r="B47" s="14">
        <v>110061</v>
      </c>
      <c r="C47" s="17">
        <v>110638</v>
      </c>
      <c r="F47" t="s">
        <v>95</v>
      </c>
      <c r="G47" s="17">
        <v>47719</v>
      </c>
      <c r="H47" s="38">
        <v>31248</v>
      </c>
    </row>
    <row r="48" spans="1:11" ht="15" thickBot="1" x14ac:dyDescent="0.35">
      <c r="A48" s="37" t="s">
        <v>74</v>
      </c>
      <c r="B48" s="14">
        <v>15753</v>
      </c>
      <c r="C48" s="17">
        <v>14255</v>
      </c>
      <c r="F48" s="19" t="s">
        <v>91</v>
      </c>
      <c r="G48" s="20">
        <v>98232</v>
      </c>
      <c r="H48" s="45">
        <v>81533</v>
      </c>
    </row>
    <row r="49" spans="1:11" ht="15" thickBot="1" x14ac:dyDescent="0.35">
      <c r="A49" s="48" t="s">
        <v>68</v>
      </c>
      <c r="B49" s="53">
        <v>7258</v>
      </c>
      <c r="C49" s="20">
        <v>5285</v>
      </c>
      <c r="F49" s="7" t="s">
        <v>99</v>
      </c>
      <c r="G49" s="24">
        <f>SUM(G47:G48)</f>
        <v>145951</v>
      </c>
      <c r="H49" s="43">
        <f>SUM(H47:H48)</f>
        <v>112781</v>
      </c>
    </row>
    <row r="50" spans="1:11" ht="15" thickBot="1" x14ac:dyDescent="0.35">
      <c r="A50" s="55" t="s">
        <v>87</v>
      </c>
      <c r="B50" s="56">
        <f>SUM(B44:B49)</f>
        <v>412172</v>
      </c>
      <c r="C50" s="56">
        <f>SUM(C44:C49)</f>
        <v>390244</v>
      </c>
      <c r="F50" s="19"/>
      <c r="G50" s="19"/>
      <c r="H50" s="57"/>
    </row>
    <row r="51" spans="1:11" x14ac:dyDescent="0.3">
      <c r="A51" s="46" t="s">
        <v>88</v>
      </c>
      <c r="B51" s="24">
        <f>B38+B43+B50</f>
        <v>5882766</v>
      </c>
      <c r="C51" s="24">
        <f>C38+C43+C50</f>
        <v>4768443</v>
      </c>
      <c r="F51" s="7" t="s">
        <v>100</v>
      </c>
      <c r="G51" s="24">
        <f>G39+G41+G46+G49</f>
        <v>5882766</v>
      </c>
      <c r="H51" s="43">
        <f>H39+H41+H46+H49</f>
        <v>4768443</v>
      </c>
    </row>
    <row r="52" spans="1:11" ht="15" thickBot="1" x14ac:dyDescent="0.35">
      <c r="A52" s="48"/>
      <c r="B52" s="19"/>
      <c r="C52" s="19"/>
      <c r="D52" s="19"/>
      <c r="E52" s="19"/>
      <c r="F52" s="19"/>
      <c r="G52" s="19"/>
      <c r="H52" s="57"/>
    </row>
    <row r="54" spans="1:11" ht="15" thickBot="1" x14ac:dyDescent="0.35"/>
    <row r="55" spans="1:11" x14ac:dyDescent="0.3">
      <c r="A55" s="58" t="s">
        <v>101</v>
      </c>
      <c r="B55" s="32"/>
      <c r="C55" s="32"/>
      <c r="D55" s="32"/>
      <c r="E55" s="32"/>
      <c r="F55" s="32"/>
      <c r="G55" s="32"/>
      <c r="H55" s="59"/>
    </row>
    <row r="56" spans="1:11" ht="31.8" customHeight="1" x14ac:dyDescent="0.3">
      <c r="A56" s="66" t="s">
        <v>102</v>
      </c>
      <c r="B56" s="67">
        <v>2023</v>
      </c>
      <c r="C56" s="67">
        <v>2022</v>
      </c>
      <c r="D56" s="60"/>
      <c r="E56" s="60"/>
      <c r="F56" s="68" t="s">
        <v>107</v>
      </c>
      <c r="G56" s="67">
        <v>2023</v>
      </c>
      <c r="H56" s="69">
        <v>2022</v>
      </c>
    </row>
    <row r="57" spans="1:11" x14ac:dyDescent="0.3">
      <c r="A57" s="37" t="s">
        <v>75</v>
      </c>
      <c r="B57" s="61">
        <v>0</v>
      </c>
      <c r="C57" s="42">
        <v>47991</v>
      </c>
      <c r="D57" s="60"/>
      <c r="E57" s="60"/>
      <c r="F57" s="60" t="s">
        <v>55</v>
      </c>
      <c r="G57" s="17">
        <v>222623</v>
      </c>
      <c r="H57" s="38">
        <v>222623</v>
      </c>
    </row>
    <row r="58" spans="1:11" x14ac:dyDescent="0.3">
      <c r="A58" s="37" t="s">
        <v>76</v>
      </c>
      <c r="B58" s="61">
        <v>4633169</v>
      </c>
      <c r="C58" s="61">
        <v>3650652</v>
      </c>
      <c r="D58" s="60"/>
      <c r="E58" s="60"/>
      <c r="F58" s="60" t="s">
        <v>56</v>
      </c>
      <c r="G58" s="17">
        <v>604687</v>
      </c>
      <c r="H58" s="38">
        <v>604687</v>
      </c>
    </row>
    <row r="59" spans="1:11" x14ac:dyDescent="0.3">
      <c r="A59" s="37" t="s">
        <v>77</v>
      </c>
      <c r="B59" s="61">
        <v>2236</v>
      </c>
      <c r="C59" s="61">
        <v>3108</v>
      </c>
      <c r="D59" s="60"/>
      <c r="E59" s="60"/>
      <c r="F59" s="60" t="s">
        <v>57</v>
      </c>
      <c r="G59" s="17">
        <v>1004094</v>
      </c>
      <c r="H59" s="38">
        <v>1004094</v>
      </c>
    </row>
    <row r="60" spans="1:11" x14ac:dyDescent="0.3">
      <c r="A60" s="37" t="s">
        <v>78</v>
      </c>
      <c r="B60" s="61">
        <v>112452</v>
      </c>
      <c r="C60" s="61">
        <v>112452</v>
      </c>
      <c r="D60" s="60"/>
      <c r="E60" s="60"/>
      <c r="F60" s="60" t="s">
        <v>58</v>
      </c>
      <c r="G60" s="17">
        <v>415</v>
      </c>
      <c r="H60" s="38">
        <v>454</v>
      </c>
    </row>
    <row r="61" spans="1:11" ht="15" thickBot="1" x14ac:dyDescent="0.35">
      <c r="A61" s="37" t="s">
        <v>70</v>
      </c>
      <c r="B61" s="61">
        <v>12386</v>
      </c>
      <c r="C61" s="61">
        <v>16302</v>
      </c>
      <c r="D61" s="60"/>
      <c r="E61" s="60"/>
      <c r="F61" s="19" t="s">
        <v>59</v>
      </c>
      <c r="G61" s="20">
        <v>445999</v>
      </c>
      <c r="H61" s="45">
        <v>428513</v>
      </c>
      <c r="K61">
        <f>3886369-3829959</f>
        <v>56410</v>
      </c>
    </row>
    <row r="62" spans="1:11" x14ac:dyDescent="0.3">
      <c r="A62" s="37" t="s">
        <v>81</v>
      </c>
      <c r="B62" s="61">
        <v>349151</v>
      </c>
      <c r="C62" s="61">
        <v>0</v>
      </c>
      <c r="D62" s="60"/>
      <c r="E62" s="60"/>
      <c r="F62" s="70" t="s">
        <v>60</v>
      </c>
      <c r="G62" s="28">
        <f>SUM(G57:G61)</f>
        <v>2277818</v>
      </c>
      <c r="H62" s="39">
        <f>SUM(H57:H61)</f>
        <v>2260371</v>
      </c>
    </row>
    <row r="63" spans="1:11" ht="15" thickBot="1" x14ac:dyDescent="0.35">
      <c r="A63" s="37" t="s">
        <v>82</v>
      </c>
      <c r="B63" s="61">
        <v>6329</v>
      </c>
      <c r="C63" s="61">
        <v>1507</v>
      </c>
      <c r="D63" s="60"/>
      <c r="E63" s="60"/>
      <c r="F63" s="19" t="s">
        <v>61</v>
      </c>
      <c r="G63" s="20">
        <v>-472</v>
      </c>
      <c r="H63" s="45">
        <v>-472</v>
      </c>
    </row>
    <row r="64" spans="1:11" ht="15" thickBot="1" x14ac:dyDescent="0.35">
      <c r="A64" s="71" t="s">
        <v>94</v>
      </c>
      <c r="B64" s="20">
        <v>-472</v>
      </c>
      <c r="C64" s="20">
        <v>-2053</v>
      </c>
      <c r="D64" s="60"/>
      <c r="E64" s="60"/>
      <c r="F64" s="70" t="s">
        <v>96</v>
      </c>
      <c r="G64" s="72">
        <f>G62+G63</f>
        <v>2277346</v>
      </c>
      <c r="H64" s="43">
        <f>H62+H63</f>
        <v>2259899</v>
      </c>
    </row>
    <row r="65" spans="1:8" x14ac:dyDescent="0.3">
      <c r="A65" s="73" t="s">
        <v>103</v>
      </c>
      <c r="B65" s="61">
        <f>B57+B58+B59+B60+B61+B62+B63+B64</f>
        <v>5115251</v>
      </c>
      <c r="C65" s="61">
        <f>C57+C58+C59+C60+C61+C62+C63+C64</f>
        <v>3829959</v>
      </c>
      <c r="D65" s="60"/>
      <c r="E65" s="60"/>
      <c r="F65" s="60" t="s">
        <v>89</v>
      </c>
      <c r="G65" s="17">
        <v>261999</v>
      </c>
      <c r="H65" s="38">
        <v>277854</v>
      </c>
    </row>
    <row r="66" spans="1:8" x14ac:dyDescent="0.3">
      <c r="A66" s="37" t="s">
        <v>66</v>
      </c>
      <c r="B66" s="61">
        <v>124647</v>
      </c>
      <c r="C66" s="17">
        <v>139467</v>
      </c>
      <c r="D66" s="60"/>
      <c r="E66" s="60"/>
      <c r="F66" s="60" t="s">
        <v>90</v>
      </c>
      <c r="G66" s="17">
        <v>1104</v>
      </c>
      <c r="H66" s="38">
        <v>1024</v>
      </c>
    </row>
    <row r="67" spans="1:8" x14ac:dyDescent="0.3">
      <c r="A67" s="37" t="s">
        <v>72</v>
      </c>
      <c r="B67" s="61">
        <v>19292</v>
      </c>
      <c r="C67" s="17">
        <v>13485</v>
      </c>
      <c r="D67" s="60"/>
      <c r="E67" s="60"/>
      <c r="F67" s="60" t="s">
        <v>92</v>
      </c>
      <c r="G67" s="17">
        <v>3194464</v>
      </c>
      <c r="H67" s="38">
        <v>2112460</v>
      </c>
    </row>
    <row r="68" spans="1:8" ht="15" thickBot="1" x14ac:dyDescent="0.35">
      <c r="A68" s="37" t="s">
        <v>67</v>
      </c>
      <c r="B68" s="61">
        <v>135161</v>
      </c>
      <c r="C68" s="17">
        <v>107114</v>
      </c>
      <c r="D68" s="60"/>
      <c r="E68" s="60"/>
      <c r="F68" s="19" t="s">
        <v>93</v>
      </c>
      <c r="G68" s="20">
        <v>1430</v>
      </c>
      <c r="H68" s="45">
        <v>2372</v>
      </c>
    </row>
    <row r="69" spans="1:8" x14ac:dyDescent="0.3">
      <c r="A69" s="37" t="s">
        <v>73</v>
      </c>
      <c r="B69" s="61">
        <v>110061</v>
      </c>
      <c r="C69" s="17">
        <v>110638</v>
      </c>
      <c r="D69" s="60"/>
      <c r="E69" s="60"/>
      <c r="F69" s="70" t="s">
        <v>98</v>
      </c>
      <c r="G69" s="72">
        <f>SUM(G65:G68)</f>
        <v>3458997</v>
      </c>
      <c r="H69" s="43">
        <f>SUM(H65:H68)</f>
        <v>2393710</v>
      </c>
    </row>
    <row r="70" spans="1:8" x14ac:dyDescent="0.3">
      <c r="A70" s="37" t="s">
        <v>74</v>
      </c>
      <c r="B70" s="61">
        <v>15753</v>
      </c>
      <c r="C70" s="17">
        <v>14255</v>
      </c>
      <c r="D70" s="60"/>
      <c r="E70" s="60"/>
      <c r="F70" s="60"/>
      <c r="G70" s="60"/>
      <c r="H70" s="36"/>
    </row>
    <row r="71" spans="1:8" x14ac:dyDescent="0.3">
      <c r="A71" s="37" t="s">
        <v>68</v>
      </c>
      <c r="B71" s="61">
        <v>7258</v>
      </c>
      <c r="C71" s="17">
        <v>5285</v>
      </c>
      <c r="D71" s="60"/>
      <c r="E71" s="60"/>
      <c r="F71" s="60"/>
      <c r="G71" s="60"/>
      <c r="H71" s="36"/>
    </row>
    <row r="72" spans="1:8" x14ac:dyDescent="0.3">
      <c r="A72" s="74" t="s">
        <v>95</v>
      </c>
      <c r="B72" s="17">
        <v>-47719</v>
      </c>
      <c r="C72" s="17">
        <v>-31248</v>
      </c>
      <c r="D72" s="60"/>
      <c r="E72" s="60"/>
      <c r="F72" s="60"/>
      <c r="G72" s="60"/>
      <c r="H72" s="36"/>
    </row>
    <row r="73" spans="1:8" ht="15" thickBot="1" x14ac:dyDescent="0.35">
      <c r="A73" s="71" t="s">
        <v>91</v>
      </c>
      <c r="B73" s="20">
        <v>-98232</v>
      </c>
      <c r="C73" s="20">
        <v>-81533</v>
      </c>
      <c r="D73" s="60"/>
      <c r="E73" s="60"/>
      <c r="F73" s="60"/>
      <c r="G73" s="60"/>
      <c r="H73" s="36"/>
    </row>
    <row r="74" spans="1:8" ht="15" thickBot="1" x14ac:dyDescent="0.35">
      <c r="A74" s="75" t="s">
        <v>104</v>
      </c>
      <c r="B74" s="63">
        <f>B66+B67+B68+B69+B70+B71+B72+B73</f>
        <v>266221</v>
      </c>
      <c r="C74" s="63">
        <f>C66+C67+C68+C69+C70+C71+C72+C73</f>
        <v>277463</v>
      </c>
      <c r="D74" s="60"/>
      <c r="E74" s="60"/>
      <c r="F74" s="60"/>
      <c r="G74" s="60"/>
      <c r="H74" s="36"/>
    </row>
    <row r="75" spans="1:8" x14ac:dyDescent="0.3">
      <c r="A75" s="46" t="s">
        <v>105</v>
      </c>
      <c r="B75" s="72">
        <f>B65+B74</f>
        <v>5381472</v>
      </c>
      <c r="C75" s="72">
        <f>C65+C74</f>
        <v>4107422</v>
      </c>
      <c r="D75" s="60"/>
      <c r="E75" s="60"/>
      <c r="F75" s="60"/>
      <c r="G75" s="60"/>
      <c r="H75" s="36"/>
    </row>
    <row r="76" spans="1:8" x14ac:dyDescent="0.3">
      <c r="A76" s="37" t="s">
        <v>65</v>
      </c>
      <c r="B76" s="61">
        <v>308322</v>
      </c>
      <c r="C76" s="17">
        <v>254525</v>
      </c>
      <c r="D76" s="60"/>
      <c r="E76" s="60"/>
      <c r="F76" s="60"/>
      <c r="G76" s="60"/>
      <c r="H76" s="36"/>
    </row>
    <row r="77" spans="1:8" x14ac:dyDescent="0.3">
      <c r="A77" s="37" t="s">
        <v>69</v>
      </c>
      <c r="B77" s="61">
        <v>7432</v>
      </c>
      <c r="C77" s="17">
        <v>236281</v>
      </c>
      <c r="D77" s="60"/>
      <c r="E77" s="60"/>
      <c r="F77" s="60"/>
      <c r="G77" s="60"/>
      <c r="H77" s="36"/>
    </row>
    <row r="78" spans="1:8" x14ac:dyDescent="0.3">
      <c r="A78" s="37" t="s">
        <v>79</v>
      </c>
      <c r="B78" s="61">
        <v>39117</v>
      </c>
      <c r="C78" s="61">
        <v>53993</v>
      </c>
      <c r="D78" s="60"/>
      <c r="E78" s="60"/>
      <c r="F78" s="60"/>
      <c r="G78" s="60"/>
      <c r="H78" s="36"/>
    </row>
    <row r="79" spans="1:8" ht="15" thickBot="1" x14ac:dyDescent="0.35">
      <c r="A79" s="48" t="s">
        <v>80</v>
      </c>
      <c r="B79" s="54"/>
      <c r="C79" s="53">
        <v>1388</v>
      </c>
      <c r="D79" s="60"/>
      <c r="E79" s="60"/>
      <c r="F79" s="60"/>
      <c r="G79" s="60"/>
      <c r="H79" s="36"/>
    </row>
    <row r="80" spans="1:8" x14ac:dyDescent="0.3">
      <c r="A80" s="46" t="s">
        <v>86</v>
      </c>
      <c r="B80" s="72">
        <f>SUM(B76:B79)</f>
        <v>354871</v>
      </c>
      <c r="C80" s="72">
        <f>SUM(C76:C79)</f>
        <v>546187</v>
      </c>
      <c r="D80" s="60"/>
      <c r="E80" s="60"/>
      <c r="F80" s="60"/>
      <c r="G80" s="60"/>
      <c r="H80" s="36"/>
    </row>
    <row r="81" spans="1:12" ht="15" thickBot="1" x14ac:dyDescent="0.35">
      <c r="A81" s="37"/>
      <c r="B81" s="60"/>
      <c r="C81" s="60"/>
      <c r="D81" s="60"/>
      <c r="E81" s="60"/>
      <c r="F81" s="60"/>
      <c r="G81" s="60"/>
      <c r="H81" s="36"/>
    </row>
    <row r="82" spans="1:12" ht="15" thickBot="1" x14ac:dyDescent="0.35">
      <c r="A82" s="64" t="s">
        <v>106</v>
      </c>
      <c r="B82" s="56">
        <f>B75+B80</f>
        <v>5736343</v>
      </c>
      <c r="C82" s="65">
        <f>C75+C80</f>
        <v>4653609</v>
      </c>
      <c r="D82" s="19"/>
      <c r="E82" s="19"/>
      <c r="F82" s="55" t="s">
        <v>108</v>
      </c>
      <c r="G82" s="56">
        <f>G69+G64</f>
        <v>5736343</v>
      </c>
      <c r="H82" s="65">
        <f>H69+H64</f>
        <v>4653609</v>
      </c>
    </row>
    <row r="84" spans="1:12" ht="15" thickBot="1" x14ac:dyDescent="0.35"/>
    <row r="85" spans="1:12" x14ac:dyDescent="0.3">
      <c r="A85" s="30" t="s">
        <v>109</v>
      </c>
      <c r="B85" s="32"/>
      <c r="C85" s="32"/>
      <c r="D85" s="32"/>
      <c r="E85" s="32"/>
      <c r="F85" s="32"/>
      <c r="G85" s="32"/>
      <c r="H85" s="59"/>
    </row>
    <row r="86" spans="1:12" ht="36" customHeight="1" x14ac:dyDescent="0.3">
      <c r="A86" s="66" t="s">
        <v>110</v>
      </c>
      <c r="B86" s="67">
        <v>2023</v>
      </c>
      <c r="C86" s="67">
        <v>2022</v>
      </c>
      <c r="D86" s="60"/>
      <c r="E86" s="60"/>
      <c r="F86" s="68" t="s">
        <v>111</v>
      </c>
      <c r="G86" s="67">
        <v>2023</v>
      </c>
      <c r="H86" s="69">
        <v>2022</v>
      </c>
    </row>
    <row r="87" spans="1:12" x14ac:dyDescent="0.3">
      <c r="A87" s="37" t="s">
        <v>75</v>
      </c>
      <c r="B87" s="61">
        <v>0</v>
      </c>
      <c r="C87" s="42">
        <v>47991</v>
      </c>
      <c r="D87" s="60"/>
      <c r="E87" s="60"/>
      <c r="F87" s="60" t="s">
        <v>55</v>
      </c>
      <c r="G87" s="17">
        <v>222623</v>
      </c>
      <c r="H87" s="38">
        <v>222623</v>
      </c>
    </row>
    <row r="88" spans="1:12" x14ac:dyDescent="0.3">
      <c r="A88" s="37" t="s">
        <v>76</v>
      </c>
      <c r="B88" s="61">
        <v>4633169</v>
      </c>
      <c r="C88" s="61">
        <v>3650652</v>
      </c>
      <c r="D88" s="60"/>
      <c r="E88" s="60"/>
      <c r="F88" s="60" t="s">
        <v>56</v>
      </c>
      <c r="G88" s="17">
        <v>604687</v>
      </c>
      <c r="H88" s="38">
        <v>604687</v>
      </c>
    </row>
    <row r="89" spans="1:12" x14ac:dyDescent="0.3">
      <c r="A89" s="37" t="s">
        <v>77</v>
      </c>
      <c r="B89" s="61">
        <v>2236</v>
      </c>
      <c r="C89" s="61">
        <v>3108</v>
      </c>
      <c r="D89" s="60"/>
      <c r="E89" s="60"/>
      <c r="F89" s="60" t="s">
        <v>57</v>
      </c>
      <c r="G89" s="17">
        <v>1004094</v>
      </c>
      <c r="H89" s="38">
        <v>1004094</v>
      </c>
    </row>
    <row r="90" spans="1:12" x14ac:dyDescent="0.3">
      <c r="A90" s="37" t="s">
        <v>78</v>
      </c>
      <c r="B90" s="61">
        <v>112452</v>
      </c>
      <c r="C90" s="61">
        <v>112452</v>
      </c>
      <c r="D90" s="60"/>
      <c r="E90" s="60"/>
      <c r="F90" s="60" t="s">
        <v>58</v>
      </c>
      <c r="G90" s="17">
        <v>415</v>
      </c>
      <c r="H90" s="38">
        <v>454</v>
      </c>
    </row>
    <row r="91" spans="1:12" ht="15" thickBot="1" x14ac:dyDescent="0.35">
      <c r="A91" s="37" t="s">
        <v>70</v>
      </c>
      <c r="B91" s="61">
        <v>12386</v>
      </c>
      <c r="C91" s="61">
        <v>16302</v>
      </c>
      <c r="D91" s="60"/>
      <c r="E91" s="60"/>
      <c r="F91" s="19" t="s">
        <v>59</v>
      </c>
      <c r="G91" s="20">
        <v>445999</v>
      </c>
      <c r="H91" s="45">
        <v>428513</v>
      </c>
    </row>
    <row r="92" spans="1:12" x14ac:dyDescent="0.3">
      <c r="A92" s="37" t="s">
        <v>81</v>
      </c>
      <c r="B92" s="61">
        <v>349151</v>
      </c>
      <c r="C92" s="61">
        <v>0</v>
      </c>
      <c r="D92" s="60"/>
      <c r="E92" s="60"/>
      <c r="F92" s="70" t="s">
        <v>60</v>
      </c>
      <c r="G92" s="28">
        <f>SUM(G87:G91)</f>
        <v>2277818</v>
      </c>
      <c r="H92" s="39">
        <f>SUM(H87:H91)</f>
        <v>2260371</v>
      </c>
    </row>
    <row r="93" spans="1:12" ht="15" thickBot="1" x14ac:dyDescent="0.35">
      <c r="A93" s="37" t="s">
        <v>82</v>
      </c>
      <c r="B93" s="61">
        <v>6329</v>
      </c>
      <c r="C93" s="61">
        <v>1507</v>
      </c>
      <c r="D93" s="60"/>
      <c r="E93" s="60"/>
      <c r="F93" s="19" t="s">
        <v>61</v>
      </c>
      <c r="G93" s="20">
        <v>-472</v>
      </c>
      <c r="H93" s="45">
        <v>-472</v>
      </c>
    </row>
    <row r="94" spans="1:12" ht="15" thickBot="1" x14ac:dyDescent="0.35">
      <c r="A94" s="71" t="s">
        <v>94</v>
      </c>
      <c r="B94" s="20">
        <v>-472</v>
      </c>
      <c r="C94" s="20">
        <v>-2053</v>
      </c>
      <c r="D94" s="60"/>
      <c r="E94" s="60"/>
      <c r="F94" s="70" t="s">
        <v>96</v>
      </c>
      <c r="G94" s="72">
        <f>G92+G93</f>
        <v>2277346</v>
      </c>
      <c r="H94" s="43">
        <f>H92+H93</f>
        <v>2259899</v>
      </c>
    </row>
    <row r="95" spans="1:12" x14ac:dyDescent="0.3">
      <c r="A95" s="73" t="s">
        <v>103</v>
      </c>
      <c r="B95" s="61">
        <f>B87+B88+B89+B90+B91+B92+B93+B94</f>
        <v>5115251</v>
      </c>
      <c r="C95" s="61">
        <f>C87+C88+C89+C90+C91+C92+C93+C94</f>
        <v>3829959</v>
      </c>
      <c r="D95" s="60"/>
      <c r="E95" s="60"/>
      <c r="F95" s="60" t="s">
        <v>89</v>
      </c>
      <c r="G95" s="17">
        <v>261999</v>
      </c>
      <c r="H95" s="38">
        <v>277854</v>
      </c>
      <c r="K95">
        <v>2022</v>
      </c>
    </row>
    <row r="96" spans="1:12" x14ac:dyDescent="0.3">
      <c r="A96" s="37" t="s">
        <v>66</v>
      </c>
      <c r="B96" s="61">
        <v>124647</v>
      </c>
      <c r="C96" s="17">
        <v>139467</v>
      </c>
      <c r="D96" s="60"/>
      <c r="E96" s="60"/>
      <c r="F96" s="60" t="s">
        <v>90</v>
      </c>
      <c r="G96" s="17">
        <v>1104</v>
      </c>
      <c r="H96" s="38">
        <v>1024</v>
      </c>
      <c r="K96" t="s">
        <v>116</v>
      </c>
      <c r="L96" s="14">
        <f>4163832-C105</f>
        <v>56410</v>
      </c>
    </row>
    <row r="97" spans="1:12" x14ac:dyDescent="0.3">
      <c r="A97" s="37" t="s">
        <v>72</v>
      </c>
      <c r="B97" s="61">
        <v>19292</v>
      </c>
      <c r="C97" s="17">
        <v>13485</v>
      </c>
      <c r="D97" s="60"/>
      <c r="E97" s="60"/>
      <c r="F97" s="60" t="s">
        <v>92</v>
      </c>
      <c r="G97" s="17">
        <v>3194464</v>
      </c>
      <c r="H97" s="38">
        <v>2112460</v>
      </c>
      <c r="K97" t="s">
        <v>117</v>
      </c>
    </row>
    <row r="98" spans="1:12" x14ac:dyDescent="0.3">
      <c r="A98" s="37" t="s">
        <v>67</v>
      </c>
      <c r="B98" s="61">
        <v>135161</v>
      </c>
      <c r="C98" s="17">
        <v>107114</v>
      </c>
      <c r="D98" s="60"/>
      <c r="E98" s="60"/>
      <c r="F98" s="60" t="s">
        <v>93</v>
      </c>
      <c r="G98" s="17">
        <v>1430</v>
      </c>
      <c r="H98" s="38">
        <v>2372</v>
      </c>
      <c r="K98" t="s">
        <v>103</v>
      </c>
      <c r="L98" s="14">
        <f>3886369-C95</f>
        <v>56410</v>
      </c>
    </row>
    <row r="99" spans="1:12" x14ac:dyDescent="0.3">
      <c r="A99" s="37" t="s">
        <v>73</v>
      </c>
      <c r="B99" s="61">
        <v>110061</v>
      </c>
      <c r="C99" s="17">
        <v>110638</v>
      </c>
      <c r="D99" s="60"/>
      <c r="E99" s="60"/>
      <c r="F99" s="62" t="s">
        <v>65</v>
      </c>
      <c r="G99" s="61">
        <v>-308322</v>
      </c>
      <c r="H99" s="38">
        <v>-254525</v>
      </c>
    </row>
    <row r="100" spans="1:12" x14ac:dyDescent="0.3">
      <c r="A100" s="37" t="s">
        <v>74</v>
      </c>
      <c r="B100" s="61">
        <v>15753</v>
      </c>
      <c r="C100" s="17">
        <v>14255</v>
      </c>
      <c r="D100" s="60"/>
      <c r="E100" s="60"/>
      <c r="F100" s="62" t="s">
        <v>69</v>
      </c>
      <c r="G100" s="61">
        <v>-7432</v>
      </c>
      <c r="H100" s="38">
        <v>-236281</v>
      </c>
    </row>
    <row r="101" spans="1:12" x14ac:dyDescent="0.3">
      <c r="A101" s="37" t="s">
        <v>68</v>
      </c>
      <c r="B101" s="61">
        <v>7258</v>
      </c>
      <c r="C101" s="17">
        <v>5285</v>
      </c>
      <c r="D101" s="60"/>
      <c r="E101" s="60"/>
      <c r="F101" s="62" t="s">
        <v>79</v>
      </c>
      <c r="G101" s="61">
        <v>-39117</v>
      </c>
      <c r="H101" s="79">
        <v>-53993</v>
      </c>
    </row>
    <row r="102" spans="1:12" x14ac:dyDescent="0.3">
      <c r="A102" s="74" t="s">
        <v>95</v>
      </c>
      <c r="B102" s="17">
        <v>-47719</v>
      </c>
      <c r="C102" s="17">
        <v>-31248</v>
      </c>
      <c r="D102" s="60"/>
      <c r="E102" s="60"/>
      <c r="F102" s="62" t="s">
        <v>80</v>
      </c>
      <c r="G102" s="76"/>
      <c r="H102" s="79">
        <v>-1388</v>
      </c>
      <c r="K102">
        <v>2022</v>
      </c>
    </row>
    <row r="103" spans="1:12" ht="15" thickBot="1" x14ac:dyDescent="0.35">
      <c r="A103" s="71" t="s">
        <v>91</v>
      </c>
      <c r="B103" s="20">
        <v>-98232</v>
      </c>
      <c r="C103" s="20">
        <v>-81533</v>
      </c>
      <c r="D103" s="60"/>
      <c r="E103" s="60"/>
      <c r="F103" s="77" t="s">
        <v>112</v>
      </c>
      <c r="G103" s="27">
        <f>G95+G96+G97+G98+G99+G100+G101+G102</f>
        <v>3104126</v>
      </c>
      <c r="H103" s="47">
        <f>H95+H96+H97+H98+H99+H100+H101+H102</f>
        <v>1847523</v>
      </c>
      <c r="K103" t="s">
        <v>114</v>
      </c>
    </row>
    <row r="104" spans="1:12" ht="15" thickBot="1" x14ac:dyDescent="0.35">
      <c r="A104" s="75" t="s">
        <v>104</v>
      </c>
      <c r="B104" s="63">
        <f>B96+B97+B98+B99+B100+B101+B102+B103</f>
        <v>266221</v>
      </c>
      <c r="C104" s="63">
        <f>C96+C97+C98+C99+C100+C101+C102+C103</f>
        <v>277463</v>
      </c>
      <c r="D104" s="60"/>
      <c r="E104" s="60"/>
      <c r="F104" s="60"/>
      <c r="G104" s="60"/>
      <c r="H104" s="36"/>
      <c r="K104" t="s">
        <v>112</v>
      </c>
      <c r="L104" s="14">
        <f>1903933-H103</f>
        <v>56410</v>
      </c>
    </row>
    <row r="105" spans="1:12" ht="15" thickBot="1" x14ac:dyDescent="0.35">
      <c r="A105" s="44" t="s">
        <v>105</v>
      </c>
      <c r="B105" s="27">
        <f>B95+B104</f>
        <v>5381472</v>
      </c>
      <c r="C105" s="27">
        <f>C95+C104</f>
        <v>4107422</v>
      </c>
      <c r="D105" s="19"/>
      <c r="E105" s="19"/>
      <c r="F105" s="78" t="s">
        <v>113</v>
      </c>
      <c r="G105" s="56">
        <f>G94+G103</f>
        <v>5381472</v>
      </c>
      <c r="H105" s="65">
        <f>H94+H103</f>
        <v>4107422</v>
      </c>
      <c r="K105" t="s">
        <v>115</v>
      </c>
      <c r="L105" s="14">
        <f>4163832-H105</f>
        <v>56410</v>
      </c>
    </row>
  </sheetData>
  <pageMargins left="0.7" right="0.7" top="0.75" bottom="0.75" header="0.3" footer="0.3"/>
  <ignoredErrors>
    <ignoredError sqref="B38:C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</vt:lpstr>
      <vt:lpstr>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Ilia Kornietskii</cp:lastModifiedBy>
  <dcterms:created xsi:type="dcterms:W3CDTF">2024-10-08T11:55:14Z</dcterms:created>
  <dcterms:modified xsi:type="dcterms:W3CDTF">2024-10-21T12:38:19Z</dcterms:modified>
</cp:coreProperties>
</file>