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2399a590dab840c7/Desktop/Repositories/InnovoWebTools/"/>
    </mc:Choice>
  </mc:AlternateContent>
  <xr:revisionPtr revIDLastSave="5" documentId="11_7F08A39F476D3399D73E80570CE3AC66B2F8FF6A" xr6:coauthVersionLast="47" xr6:coauthVersionMax="47" xr10:uidLastSave="{9776A36E-2057-45CF-9ADF-D0E8FAD66F92}"/>
  <bookViews>
    <workbookView xWindow="-96" yWindow="-96" windowWidth="20928" windowHeight="12432" activeTab="3" xr2:uid="{00000000-000D-0000-FFFF-FFFF00000000}"/>
  </bookViews>
  <sheets>
    <sheet name="Income Statement" sheetId="1" r:id="rId1"/>
    <sheet name="Balance Sheet" sheetId="2" r:id="rId2"/>
    <sheet name="Statement of Cash Flows" sheetId="3" r:id="rId3"/>
    <sheet name="Financial Rat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C21" i="4"/>
  <c r="D12" i="4"/>
  <c r="C12" i="4"/>
  <c r="D34" i="3"/>
  <c r="D31" i="3"/>
  <c r="D35" i="3" s="1"/>
  <c r="D26" i="3"/>
  <c r="E24" i="3"/>
  <c r="E26" i="3" s="1"/>
  <c r="E23" i="3"/>
  <c r="E19" i="3"/>
  <c r="E17" i="3"/>
  <c r="D17" i="3"/>
  <c r="D15" i="3"/>
  <c r="D19" i="3" s="1"/>
  <c r="E11" i="3"/>
  <c r="D11" i="3"/>
  <c r="E40" i="2"/>
  <c r="E42" i="2" s="1"/>
  <c r="D15" i="4" s="1"/>
  <c r="D40" i="2"/>
  <c r="D42" i="2" s="1"/>
  <c r="C15" i="4" s="1"/>
  <c r="E35" i="2"/>
  <c r="D17" i="4" s="1"/>
  <c r="D35" i="2"/>
  <c r="C17" i="4" s="1"/>
  <c r="E31" i="2"/>
  <c r="E32" i="3" s="1"/>
  <c r="E34" i="3" s="1"/>
  <c r="D31" i="2"/>
  <c r="E33" i="3" s="1"/>
  <c r="E19" i="2"/>
  <c r="E22" i="2" s="1"/>
  <c r="D13" i="4" s="1"/>
  <c r="D19" i="2"/>
  <c r="D22" i="2" s="1"/>
  <c r="E13" i="2"/>
  <c r="D8" i="4" s="1"/>
  <c r="D13" i="2"/>
  <c r="C8" i="4" s="1"/>
  <c r="H37" i="1"/>
  <c r="G37" i="1"/>
  <c r="E13" i="3" s="1"/>
  <c r="F37" i="1"/>
  <c r="D13" i="3" s="1"/>
  <c r="H21" i="1"/>
  <c r="G21" i="1"/>
  <c r="D19" i="4" s="1"/>
  <c r="F21" i="1"/>
  <c r="C19" i="4" s="1"/>
  <c r="H16" i="1"/>
  <c r="H22" i="1" s="1"/>
  <c r="H38" i="1" s="1"/>
  <c r="G16" i="1"/>
  <c r="G22" i="1" s="1"/>
  <c r="F16" i="1"/>
  <c r="F22" i="1" s="1"/>
  <c r="G38" i="1" l="1"/>
  <c r="D11" i="4"/>
  <c r="F38" i="1"/>
  <c r="C11" i="4"/>
  <c r="D20" i="4"/>
  <c r="C20" i="4"/>
  <c r="C13" i="4"/>
  <c r="C9" i="4"/>
  <c r="D9" i="4"/>
  <c r="D12" i="3"/>
  <c r="D14" i="3" s="1"/>
  <c r="D16" i="3" s="1"/>
  <c r="D18" i="3" s="1"/>
  <c r="D20" i="3" s="1"/>
  <c r="D37" i="3" s="1"/>
  <c r="E12" i="3"/>
  <c r="E14" i="3" s="1"/>
  <c r="E16" i="3" s="1"/>
  <c r="E18" i="3" s="1"/>
  <c r="E20" i="3" s="1"/>
  <c r="E29" i="3"/>
  <c r="E31" i="3" s="1"/>
  <c r="E35" i="3" s="1"/>
  <c r="E30" i="3"/>
  <c r="C16" i="4"/>
  <c r="D16" i="4"/>
  <c r="C7" i="4"/>
  <c r="D7" i="4"/>
  <c r="E37" i="3" l="1"/>
</calcChain>
</file>

<file path=xl/sharedStrings.xml><?xml version="1.0" encoding="utf-8"?>
<sst xmlns="http://schemas.openxmlformats.org/spreadsheetml/2006/main" count="174" uniqueCount="131">
  <si>
    <t>[Company Name]</t>
  </si>
  <si>
    <t>Income Statement</t>
  </si>
  <si>
    <t>Address: 123 Street Avenue, Cityville, State, 12333</t>
  </si>
  <si>
    <t>(in x currency denominations)</t>
  </si>
  <si>
    <t>Revenue</t>
  </si>
  <si>
    <t>Year 1</t>
  </si>
  <si>
    <t>Year 2</t>
  </si>
  <si>
    <t>Year 3</t>
  </si>
  <si>
    <t>Sales</t>
  </si>
  <si>
    <t>Less: Sales Return (merchandise sent back)</t>
  </si>
  <si>
    <t xml:space="preserve">Less: Discounts and Allowances </t>
  </si>
  <si>
    <t>Net Sales</t>
  </si>
  <si>
    <t>Cost of Goods Sold (variable costs)</t>
  </si>
  <si>
    <t>Materials</t>
  </si>
  <si>
    <t>Labor</t>
  </si>
  <si>
    <t>Overhead</t>
  </si>
  <si>
    <t>Total Cost of Goods Sold</t>
  </si>
  <si>
    <t>Gross Profit</t>
  </si>
  <si>
    <t>Operating Expenses</t>
  </si>
  <si>
    <t>Wages</t>
  </si>
  <si>
    <t>Advertising</t>
  </si>
  <si>
    <t>Repairs &amp; Maintenance</t>
  </si>
  <si>
    <t>Travel</t>
  </si>
  <si>
    <t>Rent/Lease</t>
  </si>
  <si>
    <t>Delivery/Freight Expense</t>
  </si>
  <si>
    <t>Utilities/Telephone Expenses</t>
  </si>
  <si>
    <t>Insurance</t>
  </si>
  <si>
    <t>Mileage</t>
  </si>
  <si>
    <t>Office Supplies</t>
  </si>
  <si>
    <t>Depreciation</t>
  </si>
  <si>
    <t>Interest</t>
  </si>
  <si>
    <t>Other Expenses</t>
  </si>
  <si>
    <t>Total Operating Expenses</t>
  </si>
  <si>
    <t>Operating Profit (before Taxes)</t>
  </si>
  <si>
    <t>Less: Interest</t>
  </si>
  <si>
    <t>Less: Tax Expense</t>
  </si>
  <si>
    <t xml:space="preserve">Net Profit </t>
  </si>
  <si>
    <t>Balance Sheet</t>
  </si>
  <si>
    <t>Assets</t>
  </si>
  <si>
    <t>Current assets: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</si>
  <si>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</si>
  <si>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</si>
  <si>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</si>
  <si>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</si>
  <si>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</si>
  <si>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</si>
  <si>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</si>
  <si>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assets:</t>
  </si>
  <si>
    <t>Property and equipment</t>
  </si>
  <si>
    <t>Leasehold improvements</t>
  </si>
  <si>
    <t>Less accumulated depreciation</t>
  </si>
  <si>
    <t>Total fixed assets</t>
  </si>
  <si>
    <t>Total assets</t>
  </si>
  <si>
    <t>Liabilities and owner's equity</t>
  </si>
  <si>
    <t>Current liabilities:</t>
  </si>
  <si>
    <t>Accounts payable</t>
  </si>
  <si>
    <t>Accrued wages</t>
  </si>
  <si>
    <t>Income taxes payable</t>
  </si>
  <si>
    <t>Unearned revenue</t>
  </si>
  <si>
    <t>Total current liabilities</t>
  </si>
  <si>
    <t>Long-term liabilities:</t>
  </si>
  <si>
    <t>Long-term Debt</t>
  </si>
  <si>
    <t>Total long-term liabilities</t>
  </si>
  <si>
    <t>Owner's equity:</t>
  </si>
  <si>
    <t>Investment capital</t>
  </si>
  <si>
    <t>Accumulated retained earnings</t>
  </si>
  <si>
    <t>Total owner's equity</t>
  </si>
  <si>
    <t>Total liabilities and owner's equity</t>
  </si>
  <si>
    <t>Statement of Cash Flows</t>
  </si>
  <si>
    <t>For the Year Ending:</t>
  </si>
  <si>
    <t>Cash at Beginning:</t>
  </si>
  <si>
    <t>Cash at Ending:</t>
  </si>
  <si>
    <t>OPERATING CASH FLOWS</t>
  </si>
  <si>
    <t>Reveneus</t>
  </si>
  <si>
    <t>(less)</t>
  </si>
  <si>
    <t>Cost of goods sold</t>
  </si>
  <si>
    <t>Selling, general and admin exp.</t>
  </si>
  <si>
    <t>=</t>
  </si>
  <si>
    <t>Earnings before interest, tax, depreciation, and amoritization (EBITDA)</t>
  </si>
  <si>
    <t>Depreciation and Amoritzation</t>
  </si>
  <si>
    <t>Earnings before interest and taxes (EBIT)</t>
  </si>
  <si>
    <t>Taxes</t>
  </si>
  <si>
    <t>Net Operating Profits After Tax (NOPAT)</t>
  </si>
  <si>
    <t>+</t>
  </si>
  <si>
    <t>Net Cash Flow from Operations</t>
  </si>
  <si>
    <t>CAPITAL EXPENDITURES</t>
  </si>
  <si>
    <t>Ending Inventory</t>
  </si>
  <si>
    <t>-</t>
  </si>
  <si>
    <t xml:space="preserve">Beginning Inventory </t>
  </si>
  <si>
    <t>Depreciation Expenses</t>
  </si>
  <si>
    <t>Capital Expenditures</t>
  </si>
  <si>
    <t>CHANGE IN NETWORKING CAPITAL</t>
  </si>
  <si>
    <t>Ending current assets</t>
  </si>
  <si>
    <t>Beginning current assets</t>
  </si>
  <si>
    <t>Current Asset Change</t>
  </si>
  <si>
    <t>Ending current liabilities</t>
  </si>
  <si>
    <t>Beginning current liabilities</t>
  </si>
  <si>
    <t>Current Liabilities Change</t>
  </si>
  <si>
    <t>Change in Networking Capital</t>
  </si>
  <si>
    <t>Free Cash Flow</t>
  </si>
  <si>
    <t>Financial Ratios</t>
  </si>
  <si>
    <t>Liquidity Ratios</t>
  </si>
  <si>
    <t>Description</t>
  </si>
  <si>
    <t>Inin</t>
  </si>
  <si>
    <t>Current Ratio</t>
  </si>
  <si>
    <t>Measures if your company can currently pay off short-term debts by liquiditating your assets</t>
  </si>
  <si>
    <t>Quick Ratio</t>
  </si>
  <si>
    <t>This ratio is similar to the current ratio above, except that to measure “quick” assets</t>
  </si>
  <si>
    <t>Cash Ratio</t>
  </si>
  <si>
    <t>This ratio tells you how capable your business is of covering its debts using only cash.</t>
  </si>
  <si>
    <t>Profitability Ratios</t>
  </si>
  <si>
    <t>Gross Profit Margin</t>
  </si>
  <si>
    <t>a metric analysts use to assess a company's financial health by calculating the amount of money left over from product sales after subtracting the cost of goods sold (COGS).</t>
  </si>
  <si>
    <t>Net Profit Margin</t>
  </si>
  <si>
    <t xml:space="preserve">Easy way to tell how much of your income is from sales. </t>
  </si>
  <si>
    <t>Return On Assets</t>
  </si>
  <si>
    <t xml:space="preserve">Indicates how much profit companies make compared to their assets. </t>
  </si>
  <si>
    <t>Leverage Ratios</t>
  </si>
  <si>
    <t>Total Debt Ratio</t>
  </si>
  <si>
    <t xml:space="preserve">Your total debt ratio is a quick way to see how much of your assets are available because of debt. </t>
  </si>
  <si>
    <t>Debt to Equity Ratio</t>
  </si>
  <si>
    <t xml:space="preserve">This ratio measures your company’s leverage by comparing your liabilities – or debts – to your value as represented by your stockholders’ equity. </t>
  </si>
  <si>
    <t>Long-term Debt Ratio</t>
  </si>
  <si>
    <t>This formula lets you see your assets available because of debt for longer than a one-year period.</t>
  </si>
  <si>
    <t>Turnover Ratios</t>
  </si>
  <si>
    <t>Inventory Turnover Ratio</t>
  </si>
  <si>
    <t xml:space="preserve">The inventory turnover rate shows how much inventory you’ve sold in a year or other specified period. </t>
  </si>
  <si>
    <t>Assets Turnover Ratio</t>
  </si>
  <si>
    <t xml:space="preserve">This ratio is a good indicator of how good your company is at using your assets to produce revenue. </t>
  </si>
  <si>
    <t>Accounts Receivable Turnover Ratio</t>
  </si>
  <si>
    <t xml:space="preserve">You can use this ratio to evaluate how quickly your company is able to collect funds from its customers.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</si>
</sst>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,\ yyyy"/>
    <numFmt numFmtId="165" formatCode="&quot;$&quot;#,##0.00"/>
    <numFmt numFmtId="166" formatCode="0.000"/>
  </numFmts>
  <fonts count="22">
    <font>
      <sz val="10"/>
      <color rgb="FF000000"/>
      <name val="Arial"/>
      <scheme val="minor"/>
    </font>
    <font>
      <b/>
      <sz val="19"/>
      <color rgb="FFFFFFFF"/>
      <name val="Montserrat"/>
    </font>
    <font>
      <i/>
      <sz val="9"/>
      <color rgb="FFFFFFFF"/>
      <name val="Montserrat"/>
    </font>
    <font>
      <sz val="10"/>
      <color theme="1"/>
      <name val="Arial"/>
    </font>
    <font>
      <b/>
      <i/>
      <sz val="10"/>
      <color theme="1"/>
      <name val="Montserrat"/>
    </font>
    <font>
      <b/>
      <sz val="11"/>
      <color rgb="FFFFFFFF"/>
      <name val="Montserrat"/>
    </font>
    <font>
      <sz val="10"/>
      <color theme="1"/>
      <name val="Montserrat"/>
    </font>
    <font>
      <i/>
      <sz val="10"/>
      <color theme="1"/>
      <name val="Montserrat"/>
    </font>
    <font>
      <b/>
      <sz val="10"/>
      <color theme="1"/>
      <name val="Montserrat"/>
    </font>
    <font>
      <sz val="10"/>
      <name val="Arial"/>
    </font>
    <font>
      <b/>
      <sz val="11"/>
      <color theme="0"/>
      <name val="Montserrat"/>
    </font>
    <font>
      <i/>
      <sz val="9"/>
      <color rgb="FFFFFFFF"/>
      <name val="Docs-Montserrat"/>
    </font>
    <font>
      <b/>
      <sz val="10"/>
      <color rgb="FFFFFFFF"/>
      <name val="Montserrat"/>
    </font>
    <font>
      <b/>
      <sz val="13"/>
      <color theme="0"/>
      <name val="Montserrat"/>
    </font>
    <font>
      <b/>
      <sz val="13"/>
      <color rgb="FFFFFFFF"/>
      <name val="Montserrat"/>
    </font>
    <font>
      <b/>
      <sz val="12"/>
      <color rgb="FFFFFFFF"/>
      <name val="Montserrat"/>
    </font>
    <font>
      <sz val="10"/>
      <color theme="0"/>
      <name val="Montserrat"/>
    </font>
    <font>
      <b/>
      <i/>
      <sz val="10"/>
      <color theme="0"/>
      <name val="Montserrat"/>
    </font>
    <font>
      <b/>
      <sz val="10"/>
      <color theme="0"/>
      <name val="Montserrat"/>
    </font>
    <font>
      <sz val="10"/>
      <color theme="0"/>
      <name val="Arial"/>
    </font>
    <font>
      <b/>
      <sz val="12"/>
      <color rgb="FF263238"/>
      <name val="Montserrat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8E58"/>
        <bgColor rgb="FFF58E58"/>
      </patternFill>
    </fill>
    <fill>
      <patternFill patternType="solid">
        <fgColor rgb="FF31538F"/>
        <bgColor rgb="FF31538F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right" vertical="top"/>
    </xf>
    <xf numFmtId="0" fontId="3" fillId="2" borderId="0" xfId="0" applyFont="1" applyFill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4" borderId="0" xfId="0" applyFont="1" applyFill="1"/>
    <xf numFmtId="165" fontId="6" fillId="4" borderId="0" xfId="0" applyNumberFormat="1" applyFont="1" applyFill="1" applyAlignment="1">
      <alignment horizontal="right"/>
    </xf>
    <xf numFmtId="165" fontId="6" fillId="4" borderId="1" xfId="0" applyNumberFormat="1" applyFont="1" applyFill="1" applyBorder="1" applyAlignment="1">
      <alignment horizontal="right"/>
    </xf>
    <xf numFmtId="165" fontId="8" fillId="5" borderId="0" xfId="0" applyNumberFormat="1" applyFont="1" applyFill="1" applyAlignment="1">
      <alignment horizontal="right"/>
    </xf>
    <xf numFmtId="0" fontId="3" fillId="3" borderId="0" xfId="0" applyFont="1" applyFill="1"/>
    <xf numFmtId="165" fontId="8" fillId="5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10" fillId="2" borderId="4" xfId="0" applyNumberFormat="1" applyFont="1" applyFill="1" applyBorder="1" applyAlignment="1">
      <alignment horizontal="right"/>
    </xf>
    <xf numFmtId="0" fontId="1" fillId="7" borderId="0" xfId="0" applyFont="1" applyFill="1" applyAlignment="1">
      <alignment horizontal="right" vertical="top"/>
    </xf>
    <xf numFmtId="0" fontId="11" fillId="2" borderId="0" xfId="0" applyFont="1" applyFill="1" applyAlignment="1">
      <alignment horizontal="left"/>
    </xf>
    <xf numFmtId="0" fontId="3" fillId="7" borderId="0" xfId="0" applyFont="1" applyFill="1" applyAlignment="1">
      <alignment vertical="top"/>
    </xf>
    <xf numFmtId="0" fontId="12" fillId="3" borderId="5" xfId="0" applyFont="1" applyFill="1" applyBorder="1"/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6" fillId="4" borderId="5" xfId="0" applyFont="1" applyFill="1" applyBorder="1"/>
    <xf numFmtId="165" fontId="6" fillId="4" borderId="5" xfId="0" applyNumberFormat="1" applyFont="1" applyFill="1" applyBorder="1"/>
    <xf numFmtId="165" fontId="6" fillId="4" borderId="6" xfId="0" applyNumberFormat="1" applyFont="1" applyFill="1" applyBorder="1"/>
    <xf numFmtId="0" fontId="12" fillId="3" borderId="7" xfId="0" applyFont="1" applyFill="1" applyBorder="1"/>
    <xf numFmtId="165" fontId="12" fillId="3" borderId="7" xfId="0" applyNumberFormat="1" applyFont="1" applyFill="1" applyBorder="1" applyAlignment="1">
      <alignment horizontal="right"/>
    </xf>
    <xf numFmtId="165" fontId="3" fillId="0" borderId="0" xfId="0" applyNumberFormat="1" applyFont="1"/>
    <xf numFmtId="165" fontId="12" fillId="3" borderId="5" xfId="0" applyNumberFormat="1" applyFont="1" applyFill="1" applyBorder="1" applyAlignment="1">
      <alignment horizontal="center"/>
    </xf>
    <xf numFmtId="165" fontId="12" fillId="3" borderId="6" xfId="0" applyNumberFormat="1" applyFont="1" applyFill="1" applyBorder="1" applyAlignment="1">
      <alignment horizontal="center"/>
    </xf>
    <xf numFmtId="0" fontId="13" fillId="2" borderId="0" xfId="0" applyFont="1" applyFill="1"/>
    <xf numFmtId="165" fontId="13" fillId="2" borderId="0" xfId="0" applyNumberFormat="1" applyFont="1" applyFill="1" applyAlignment="1">
      <alignment horizontal="right"/>
    </xf>
    <xf numFmtId="165" fontId="3" fillId="3" borderId="0" xfId="0" applyNumberFormat="1" applyFont="1" applyFill="1"/>
    <xf numFmtId="165" fontId="12" fillId="3" borderId="1" xfId="0" applyNumberFormat="1" applyFont="1" applyFill="1" applyBorder="1" applyAlignment="1">
      <alignment horizontal="right"/>
    </xf>
    <xf numFmtId="0" fontId="14" fillId="2" borderId="0" xfId="0" applyFont="1" applyFill="1"/>
    <xf numFmtId="0" fontId="3" fillId="2" borderId="0" xfId="0" applyFont="1" applyFill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3" fillId="4" borderId="0" xfId="0" applyFont="1" applyFill="1"/>
    <xf numFmtId="0" fontId="6" fillId="4" borderId="0" xfId="0" applyFont="1" applyFill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4" borderId="1" xfId="0" applyFont="1" applyFill="1" applyBorder="1"/>
    <xf numFmtId="0" fontId="6" fillId="4" borderId="1" xfId="0" quotePrefix="1" applyFont="1" applyFill="1" applyBorder="1" applyAlignment="1">
      <alignment horizontal="right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6" fillId="4" borderId="0" xfId="0" quotePrefix="1" applyFont="1" applyFill="1" applyAlignment="1">
      <alignment horizontal="right"/>
    </xf>
    <xf numFmtId="0" fontId="16" fillId="3" borderId="0" xfId="0" quotePrefix="1" applyFont="1" applyFill="1" applyAlignment="1">
      <alignment horizontal="right"/>
    </xf>
    <xf numFmtId="0" fontId="17" fillId="3" borderId="0" xfId="0" applyFont="1" applyFill="1" applyAlignment="1">
      <alignment horizontal="right"/>
    </xf>
    <xf numFmtId="165" fontId="18" fillId="3" borderId="0" xfId="0" applyNumberFormat="1" applyFont="1" applyFill="1" applyAlignment="1">
      <alignment horizontal="right"/>
    </xf>
    <xf numFmtId="0" fontId="19" fillId="3" borderId="0" xfId="0" applyFont="1" applyFill="1"/>
    <xf numFmtId="165" fontId="6" fillId="4" borderId="1" xfId="0" applyNumberFormat="1" applyFont="1" applyFill="1" applyBorder="1"/>
    <xf numFmtId="0" fontId="20" fillId="2" borderId="0" xfId="0" applyFont="1" applyFill="1"/>
    <xf numFmtId="165" fontId="20" fillId="2" borderId="0" xfId="0" applyNumberFormat="1" applyFont="1" applyFill="1" applyAlignment="1">
      <alignment horizontal="right"/>
    </xf>
    <xf numFmtId="0" fontId="2" fillId="0" borderId="0" xfId="0" applyFont="1" applyAlignment="1">
      <alignment vertical="top"/>
    </xf>
    <xf numFmtId="0" fontId="12" fillId="0" borderId="6" xfId="0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166" fontId="6" fillId="4" borderId="5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Alignment="1">
      <alignment wrapText="1"/>
    </xf>
    <xf numFmtId="0" fontId="21" fillId="0" borderId="0" xfId="0" applyFont="1" applyAlignment="1">
      <alignment wrapText="1"/>
    </xf>
    <xf numFmtId="2" fontId="12" fillId="3" borderId="5" xfId="0" applyNumberFormat="1" applyFont="1" applyFill="1" applyBorder="1" applyAlignment="1">
      <alignment horizontal="center"/>
    </xf>
    <xf numFmtId="2" fontId="12" fillId="3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/>
    </xf>
    <xf numFmtId="0" fontId="0" fillId="0" borderId="0" xfId="0"/>
    <xf numFmtId="0" fontId="1" fillId="2" borderId="0" xfId="0" applyFont="1" applyFill="1" applyAlignment="1">
      <alignment horizontal="right" vertical="top"/>
    </xf>
    <xf numFmtId="0" fontId="2" fillId="2" borderId="0" xfId="0" applyFont="1" applyFill="1" applyAlignment="1">
      <alignment vertical="top"/>
    </xf>
    <xf numFmtId="0" fontId="4" fillId="0" borderId="0" xfId="0" applyFont="1"/>
    <xf numFmtId="0" fontId="5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5" borderId="0" xfId="0" applyFont="1" applyFill="1"/>
    <xf numFmtId="0" fontId="7" fillId="4" borderId="1" xfId="0" applyFont="1" applyFill="1" applyBorder="1"/>
    <xf numFmtId="0" fontId="9" fillId="0" borderId="1" xfId="0" applyFont="1" applyBorder="1"/>
    <xf numFmtId="0" fontId="10" fillId="2" borderId="2" xfId="0" applyFont="1" applyFill="1" applyBorder="1"/>
    <xf numFmtId="0" fontId="9" fillId="0" borderId="3" xfId="0" applyFont="1" applyBorder="1"/>
    <xf numFmtId="0" fontId="8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H41"/>
  <sheetViews>
    <sheetView showGridLines="0" workbookViewId="0">
      <selection activeCell="C4" sqref="C4:D4"/>
    </sheetView>
  </sheetViews>
  <sheetFormatPr defaultColWidth="12.609375" defaultRowHeight="15.75" customHeight="1"/>
  <cols>
    <col min="1" max="1" width="3.38671875" customWidth="1"/>
    <col min="4" max="4" width="25.5" customWidth="1"/>
  </cols>
  <sheetData>
    <row r="4" spans="3:8" ht="28.5">
      <c r="C4" s="66" t="s">
        <v>0</v>
      </c>
      <c r="D4" s="67"/>
      <c r="E4" s="68" t="s">
        <v>1</v>
      </c>
      <c r="F4" s="67"/>
      <c r="G4" s="67"/>
      <c r="H4" s="67"/>
    </row>
    <row r="5" spans="3:8" ht="15.75" customHeight="1">
      <c r="C5" s="69" t="s">
        <v>2</v>
      </c>
      <c r="D5" s="67"/>
      <c r="E5" s="67"/>
      <c r="F5" s="67"/>
      <c r="G5" s="67"/>
      <c r="H5" s="67"/>
    </row>
    <row r="6" spans="3:8" ht="15.75" customHeight="1">
      <c r="C6" s="2"/>
      <c r="D6" s="2"/>
      <c r="E6" s="2"/>
      <c r="F6" s="2"/>
      <c r="G6" s="2"/>
      <c r="H6" s="2"/>
    </row>
    <row r="7" spans="3:8" ht="15.75" customHeight="1">
      <c r="C7" s="3"/>
      <c r="D7" s="3"/>
      <c r="E7" s="4"/>
      <c r="F7" s="4"/>
      <c r="G7" s="4"/>
      <c r="H7" s="4"/>
    </row>
    <row r="8" spans="3:8" ht="15.75" customHeight="1">
      <c r="C8" s="5"/>
      <c r="D8" s="5"/>
      <c r="E8" s="4"/>
      <c r="F8" s="4"/>
      <c r="G8" s="4"/>
      <c r="H8" s="4"/>
    </row>
    <row r="9" spans="3:8" ht="15.75" customHeight="1">
      <c r="C9" s="67"/>
      <c r="D9" s="67"/>
      <c r="E9" s="4"/>
      <c r="F9" s="4"/>
      <c r="G9" s="67"/>
      <c r="H9" s="67"/>
    </row>
    <row r="10" spans="3:8" ht="15.75" customHeight="1">
      <c r="C10" s="70" t="s">
        <v>3</v>
      </c>
      <c r="D10" s="67"/>
      <c r="E10" s="4"/>
      <c r="F10" s="4"/>
      <c r="G10" s="67"/>
      <c r="H10" s="67"/>
    </row>
    <row r="11" spans="3:8" ht="15.75" customHeight="1">
      <c r="C11" s="71" t="s">
        <v>1</v>
      </c>
      <c r="D11" s="67"/>
      <c r="E11" s="67"/>
      <c r="F11" s="67"/>
      <c r="G11" s="67"/>
      <c r="H11" s="67"/>
    </row>
    <row r="12" spans="3:8" ht="15.75" customHeight="1">
      <c r="C12" s="71" t="s">
        <v>4</v>
      </c>
      <c r="D12" s="67"/>
      <c r="E12" s="67"/>
      <c r="F12" s="7" t="s">
        <v>5</v>
      </c>
      <c r="G12" s="7" t="s">
        <v>6</v>
      </c>
      <c r="H12" s="7" t="s">
        <v>7</v>
      </c>
    </row>
    <row r="13" spans="3:8" ht="15.75" customHeight="1">
      <c r="C13" s="72" t="s">
        <v>8</v>
      </c>
      <c r="D13" s="67"/>
      <c r="E13" s="67"/>
      <c r="F13" s="9">
        <v>78000</v>
      </c>
      <c r="G13" s="9">
        <v>78000</v>
      </c>
      <c r="H13" s="9">
        <v>78000</v>
      </c>
    </row>
    <row r="14" spans="3:8">
      <c r="C14" s="73" t="s">
        <v>9</v>
      </c>
      <c r="D14" s="67"/>
      <c r="E14" s="67"/>
      <c r="F14" s="9">
        <v>3000</v>
      </c>
      <c r="G14" s="9">
        <v>3000</v>
      </c>
      <c r="H14" s="9">
        <v>3000</v>
      </c>
    </row>
    <row r="15" spans="3:8">
      <c r="C15" s="73" t="s">
        <v>10</v>
      </c>
      <c r="D15" s="67"/>
      <c r="E15" s="67"/>
      <c r="F15" s="10">
        <v>1000</v>
      </c>
      <c r="G15" s="10">
        <v>1000</v>
      </c>
      <c r="H15" s="10">
        <v>1000</v>
      </c>
    </row>
    <row r="16" spans="3:8" ht="15.75" customHeight="1">
      <c r="C16" s="74" t="s">
        <v>11</v>
      </c>
      <c r="D16" s="67"/>
      <c r="E16" s="67"/>
      <c r="F16" s="11">
        <f t="shared" ref="F16:H16" si="0">SUM(F13:F15)</f>
        <v>82000</v>
      </c>
      <c r="G16" s="11">
        <f t="shared" si="0"/>
        <v>82000</v>
      </c>
      <c r="H16" s="11">
        <f t="shared" si="0"/>
        <v>82000</v>
      </c>
    </row>
    <row r="17" spans="3:8" ht="15.75" customHeight="1">
      <c r="C17" s="71" t="s">
        <v>12</v>
      </c>
      <c r="D17" s="67"/>
      <c r="E17" s="67"/>
      <c r="F17" s="12"/>
      <c r="G17" s="12"/>
      <c r="H17" s="12"/>
    </row>
    <row r="18" spans="3:8" ht="15.75" customHeight="1">
      <c r="C18" s="72" t="s">
        <v>13</v>
      </c>
      <c r="D18" s="67"/>
      <c r="E18" s="67"/>
      <c r="F18" s="9">
        <v>8000</v>
      </c>
      <c r="G18" s="9">
        <v>8000</v>
      </c>
      <c r="H18" s="9">
        <v>8000</v>
      </c>
    </row>
    <row r="19" spans="3:8" ht="15.75" customHeight="1">
      <c r="C19" s="72" t="s">
        <v>14</v>
      </c>
      <c r="D19" s="67"/>
      <c r="E19" s="67"/>
      <c r="F19" s="9">
        <v>9000</v>
      </c>
      <c r="G19" s="9">
        <v>9000</v>
      </c>
      <c r="H19" s="9">
        <v>9000</v>
      </c>
    </row>
    <row r="20" spans="3:8" ht="15.75" customHeight="1">
      <c r="C20" s="72" t="s">
        <v>15</v>
      </c>
      <c r="D20" s="67"/>
      <c r="E20" s="67"/>
      <c r="F20" s="10">
        <v>2000</v>
      </c>
      <c r="G20" s="10">
        <v>2000</v>
      </c>
      <c r="H20" s="10">
        <v>2000</v>
      </c>
    </row>
    <row r="21" spans="3:8" ht="15.75" customHeight="1">
      <c r="C21" s="74" t="s">
        <v>16</v>
      </c>
      <c r="D21" s="67"/>
      <c r="E21" s="67"/>
      <c r="F21" s="13">
        <f t="shared" ref="F21:H21" si="1">SUM(F18:F20)</f>
        <v>19000</v>
      </c>
      <c r="G21" s="13">
        <f t="shared" si="1"/>
        <v>19000</v>
      </c>
      <c r="H21" s="13">
        <f t="shared" si="1"/>
        <v>19000</v>
      </c>
    </row>
    <row r="22" spans="3:8" ht="15.75" customHeight="1">
      <c r="C22" s="74" t="s">
        <v>17</v>
      </c>
      <c r="D22" s="67"/>
      <c r="E22" s="67"/>
      <c r="F22" s="11">
        <f t="shared" ref="F22:H22" si="2">F16-F21</f>
        <v>63000</v>
      </c>
      <c r="G22" s="11">
        <f t="shared" si="2"/>
        <v>63000</v>
      </c>
      <c r="H22" s="11">
        <f t="shared" si="2"/>
        <v>63000</v>
      </c>
    </row>
    <row r="23" spans="3:8" ht="15.75" customHeight="1">
      <c r="C23" s="71" t="s">
        <v>18</v>
      </c>
      <c r="D23" s="67"/>
      <c r="E23" s="67"/>
      <c r="F23" s="12"/>
      <c r="G23" s="12"/>
      <c r="H23" s="12"/>
    </row>
    <row r="24" spans="3:8" ht="15.75" customHeight="1">
      <c r="C24" s="72" t="s">
        <v>19</v>
      </c>
      <c r="D24" s="67"/>
      <c r="E24" s="67"/>
      <c r="F24" s="9">
        <v>10000</v>
      </c>
      <c r="G24" s="9">
        <v>10000</v>
      </c>
      <c r="H24" s="9">
        <v>10000</v>
      </c>
    </row>
    <row r="25" spans="3:8" ht="15.75" customHeight="1">
      <c r="C25" s="72" t="s">
        <v>20</v>
      </c>
      <c r="D25" s="67"/>
      <c r="E25" s="67"/>
      <c r="F25" s="9">
        <v>500</v>
      </c>
      <c r="G25" s="9">
        <v>500</v>
      </c>
      <c r="H25" s="9">
        <v>500</v>
      </c>
    </row>
    <row r="26" spans="3:8" ht="15.75" customHeight="1">
      <c r="C26" s="72" t="s">
        <v>21</v>
      </c>
      <c r="D26" s="67"/>
      <c r="E26" s="67"/>
      <c r="F26" s="9">
        <v>100</v>
      </c>
      <c r="G26" s="9">
        <v>100</v>
      </c>
      <c r="H26" s="9">
        <v>100</v>
      </c>
    </row>
    <row r="27" spans="3:8" ht="15.75" customHeight="1">
      <c r="C27" s="72" t="s">
        <v>22</v>
      </c>
      <c r="D27" s="67"/>
      <c r="E27" s="67"/>
      <c r="F27" s="9">
        <v>50</v>
      </c>
      <c r="G27" s="9">
        <v>50</v>
      </c>
      <c r="H27" s="9">
        <v>50</v>
      </c>
    </row>
    <row r="28" spans="3:8" ht="12.3">
      <c r="C28" s="72" t="s">
        <v>23</v>
      </c>
      <c r="D28" s="67"/>
      <c r="E28" s="67"/>
      <c r="F28" s="9">
        <v>5000</v>
      </c>
      <c r="G28" s="9">
        <v>5000</v>
      </c>
      <c r="H28" s="9">
        <v>5000</v>
      </c>
    </row>
    <row r="29" spans="3:8" ht="12.3">
      <c r="C29" s="72" t="s">
        <v>24</v>
      </c>
      <c r="D29" s="67"/>
      <c r="E29" s="67"/>
      <c r="F29" s="9">
        <v>1000</v>
      </c>
      <c r="G29" s="9">
        <v>1000</v>
      </c>
      <c r="H29" s="9">
        <v>1000</v>
      </c>
    </row>
    <row r="30" spans="3:8" ht="12.3">
      <c r="C30" s="72" t="s">
        <v>25</v>
      </c>
      <c r="D30" s="67"/>
      <c r="E30" s="67"/>
      <c r="F30" s="9">
        <v>1000</v>
      </c>
      <c r="G30" s="9">
        <v>1000</v>
      </c>
      <c r="H30" s="9">
        <v>1000</v>
      </c>
    </row>
    <row r="31" spans="3:8" ht="12.3">
      <c r="C31" s="72" t="s">
        <v>26</v>
      </c>
      <c r="D31" s="67"/>
      <c r="E31" s="67"/>
      <c r="F31" s="9">
        <v>500</v>
      </c>
      <c r="G31" s="9">
        <v>500</v>
      </c>
      <c r="H31" s="9">
        <v>500</v>
      </c>
    </row>
    <row r="32" spans="3:8" ht="12.3">
      <c r="C32" s="72" t="s">
        <v>27</v>
      </c>
      <c r="D32" s="67"/>
      <c r="E32" s="67"/>
      <c r="F32" s="9">
        <v>1500</v>
      </c>
      <c r="G32" s="9">
        <v>1500</v>
      </c>
      <c r="H32" s="9">
        <v>1500</v>
      </c>
    </row>
    <row r="33" spans="3:8" ht="12.3">
      <c r="C33" s="72" t="s">
        <v>28</v>
      </c>
      <c r="D33" s="67"/>
      <c r="E33" s="67"/>
      <c r="F33" s="9">
        <v>1000</v>
      </c>
      <c r="G33" s="9">
        <v>1000</v>
      </c>
      <c r="H33" s="9">
        <v>1000</v>
      </c>
    </row>
    <row r="34" spans="3:8" ht="12.3">
      <c r="C34" s="72" t="s">
        <v>29</v>
      </c>
      <c r="D34" s="67"/>
      <c r="E34" s="67"/>
      <c r="F34" s="9">
        <v>8000</v>
      </c>
      <c r="G34" s="9">
        <v>8000</v>
      </c>
      <c r="H34" s="9">
        <v>8000</v>
      </c>
    </row>
    <row r="35" spans="3:8" ht="12.3">
      <c r="C35" s="72" t="s">
        <v>30</v>
      </c>
      <c r="D35" s="67"/>
      <c r="E35" s="67"/>
      <c r="F35" s="9">
        <v>2000</v>
      </c>
      <c r="G35" s="9">
        <v>2000</v>
      </c>
      <c r="H35" s="9">
        <v>2000</v>
      </c>
    </row>
    <row r="36" spans="3:8" ht="12.3">
      <c r="C36" s="72" t="s">
        <v>31</v>
      </c>
      <c r="D36" s="67"/>
      <c r="E36" s="67"/>
      <c r="F36" s="10">
        <v>100</v>
      </c>
      <c r="G36" s="10">
        <v>100</v>
      </c>
      <c r="H36" s="10">
        <v>100</v>
      </c>
    </row>
    <row r="37" spans="3:8" ht="12.3">
      <c r="C37" s="74" t="s">
        <v>32</v>
      </c>
      <c r="D37" s="67"/>
      <c r="E37" s="67"/>
      <c r="F37" s="13">
        <f t="shared" ref="F37:H37" si="3">SUM(F24:F36)</f>
        <v>30750</v>
      </c>
      <c r="G37" s="13">
        <f t="shared" si="3"/>
        <v>30750</v>
      </c>
      <c r="H37" s="13">
        <f t="shared" si="3"/>
        <v>30750</v>
      </c>
    </row>
    <row r="38" spans="3:8" ht="12.3">
      <c r="C38" s="79" t="s">
        <v>33</v>
      </c>
      <c r="D38" s="67"/>
      <c r="E38" s="67"/>
      <c r="F38" s="14">
        <f t="shared" ref="F38:H38" si="4">F22-F37</f>
        <v>32250</v>
      </c>
      <c r="G38" s="14">
        <f t="shared" si="4"/>
        <v>32250</v>
      </c>
      <c r="H38" s="14">
        <f t="shared" si="4"/>
        <v>32250</v>
      </c>
    </row>
    <row r="39" spans="3:8" ht="12.3">
      <c r="C39" s="72" t="s">
        <v>34</v>
      </c>
      <c r="D39" s="67"/>
      <c r="E39" s="67"/>
      <c r="F39" s="9">
        <v>27250</v>
      </c>
      <c r="G39" s="9">
        <v>27250</v>
      </c>
      <c r="H39" s="9">
        <v>27250</v>
      </c>
    </row>
    <row r="40" spans="3:8" ht="12.6">
      <c r="C40" s="75" t="s">
        <v>35</v>
      </c>
      <c r="D40" s="76"/>
      <c r="E40" s="76"/>
      <c r="F40" s="10">
        <v>4000</v>
      </c>
      <c r="G40" s="10">
        <v>4000</v>
      </c>
      <c r="H40" s="10">
        <v>4000</v>
      </c>
    </row>
    <row r="41" spans="3:8" ht="14.1">
      <c r="C41" s="77" t="s">
        <v>36</v>
      </c>
      <c r="D41" s="76"/>
      <c r="E41" s="78"/>
      <c r="F41" s="15">
        <v>23250</v>
      </c>
      <c r="G41" s="15">
        <v>23250</v>
      </c>
      <c r="H41" s="15">
        <v>23250</v>
      </c>
    </row>
  </sheetData>
  <mergeCells count="38">
    <mergeCell ref="C41:E41"/>
    <mergeCell ref="C32:E32"/>
    <mergeCell ref="C33:E33"/>
    <mergeCell ref="C34:E34"/>
    <mergeCell ref="C35:E35"/>
    <mergeCell ref="C36:E36"/>
    <mergeCell ref="C37:E37"/>
    <mergeCell ref="C38:E38"/>
    <mergeCell ref="C29:E29"/>
    <mergeCell ref="C30:E30"/>
    <mergeCell ref="C31:E31"/>
    <mergeCell ref="C39:E39"/>
    <mergeCell ref="C40:E40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C14:E14"/>
    <mergeCell ref="C15:E15"/>
    <mergeCell ref="C16:E16"/>
    <mergeCell ref="C17:E17"/>
    <mergeCell ref="C18:E18"/>
    <mergeCell ref="C10:D10"/>
    <mergeCell ref="G10:H10"/>
    <mergeCell ref="C11:H11"/>
    <mergeCell ref="C12:E12"/>
    <mergeCell ref="C13:E13"/>
    <mergeCell ref="C4:D4"/>
    <mergeCell ref="E4:H4"/>
    <mergeCell ref="C5:H5"/>
    <mergeCell ref="C9:D9"/>
    <mergeCell ref="G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H42"/>
  <sheetViews>
    <sheetView showGridLines="0" workbookViewId="0"/>
  </sheetViews>
  <sheetFormatPr defaultColWidth="12.609375" defaultRowHeight="15.75" customHeight="1"/>
  <cols>
    <col min="1" max="1" width="5.609375" customWidth="1"/>
    <col min="3" max="5" width="43.21875" customWidth="1"/>
  </cols>
  <sheetData>
    <row r="2" spans="3:8" ht="28.5">
      <c r="C2" s="66" t="s">
        <v>0</v>
      </c>
      <c r="D2" s="67"/>
      <c r="E2" s="1" t="s">
        <v>37</v>
      </c>
      <c r="F2" s="16"/>
      <c r="G2" s="16"/>
      <c r="H2" s="16"/>
    </row>
    <row r="3" spans="3:8" ht="15.75" customHeight="1">
      <c r="C3" s="17" t="s">
        <v>2</v>
      </c>
      <c r="D3" s="2"/>
      <c r="E3" s="2"/>
      <c r="F3" s="18"/>
      <c r="G3" s="18"/>
      <c r="H3" s="18"/>
    </row>
    <row r="4" spans="3:8" ht="15.75" customHeight="1">
      <c r="C4" s="3"/>
      <c r="D4" s="3"/>
      <c r="E4" s="3"/>
    </row>
    <row r="5" spans="3:8" ht="15.75" customHeight="1">
      <c r="C5" s="6" t="s">
        <v>38</v>
      </c>
      <c r="D5" s="12"/>
      <c r="E5" s="12"/>
    </row>
    <row r="6" spans="3:8" ht="15.75" customHeight="1">
      <c r="C6" s="19" t="s">
        <v>39</v>
      </c>
      <c r="D6" s="20" t="s">
        <v>5</v>
      </c>
      <c r="E6" s="21" t="s">
        <v>6</v>
      </c>
    </row>
    <row r="7" spans="3:8" ht="15.75" customHeight="1">
      <c r="C7" s="22" t="s">
        <v>40</v>
      </c>
      <c r="D7" s="23">
        <v>40000</v>
      </c>
      <c r="E7" s="24">
        <v>36000</v>
      </c>
    </row>
    <row r="8" spans="3:8" ht="15.75" customHeight="1">
      <c r="C8" s="22" t="s">
        <v>41</v>
      </c>
      <c r="D8" s="23">
        <v>20000</v>
      </c>
      <c r="E8" s="24">
        <v>23000</v>
      </c>
    </row>
    <row r="9" spans="3:8" ht="15.75" customHeight="1">
      <c r="C9" s="22" t="s">
        <v>42</v>
      </c>
      <c r="D9" s="23">
        <v>140400</v>
      </c>
      <c r="E9" s="24">
        <v>120000</v>
      </c>
    </row>
    <row r="10" spans="3:8" ht="15.75" customHeight="1">
      <c r="C10" s="22" t="s">
        <v>43</v>
      </c>
      <c r="D10" s="23">
        <v>30000</v>
      </c>
      <c r="E10" s="24">
        <v>15000</v>
      </c>
    </row>
    <row r="11" spans="3:8" ht="15.75" customHeight="1">
      <c r="C11" s="22" t="s">
        <v>44</v>
      </c>
      <c r="D11" s="23">
        <v>5000</v>
      </c>
      <c r="E11" s="24">
        <v>2000</v>
      </c>
    </row>
    <row r="12" spans="3:8" ht="15.75" customHeight="1">
      <c r="C12" s="22" t="s">
        <v>45</v>
      </c>
      <c r="D12" s="23">
        <v>10000</v>
      </c>
      <c r="E12" s="24">
        <v>7000</v>
      </c>
    </row>
    <row r="13" spans="3:8" ht="15.75" customHeight="1">
      <c r="C13" s="25" t="s">
        <v>46</v>
      </c>
      <c r="D13" s="26">
        <f t="shared" ref="D13:E13" si="0">SUM(D7:D12)</f>
        <v>245400</v>
      </c>
      <c r="E13" s="26">
        <f t="shared" si="0"/>
        <v>203000</v>
      </c>
    </row>
    <row r="14" spans="3:8" ht="15.75" customHeight="1">
      <c r="C14" s="3"/>
      <c r="D14" s="27"/>
      <c r="E14" s="27"/>
    </row>
    <row r="15" spans="3:8" ht="15.75" customHeight="1">
      <c r="C15" s="19" t="s">
        <v>47</v>
      </c>
      <c r="D15" s="28" t="s">
        <v>5</v>
      </c>
      <c r="E15" s="29" t="s">
        <v>6</v>
      </c>
    </row>
    <row r="16" spans="3:8" ht="15.75" customHeight="1">
      <c r="C16" s="22" t="s">
        <v>48</v>
      </c>
      <c r="D16" s="23">
        <v>250000</v>
      </c>
      <c r="E16" s="24">
        <v>200000</v>
      </c>
    </row>
    <row r="17" spans="3:5" ht="15.75" customHeight="1">
      <c r="C17" s="22" t="s">
        <v>49</v>
      </c>
      <c r="D17" s="23">
        <v>10000</v>
      </c>
      <c r="E17" s="24">
        <v>5000</v>
      </c>
    </row>
    <row r="18" spans="3:5" ht="15.75" customHeight="1">
      <c r="C18" s="22" t="s">
        <v>50</v>
      </c>
      <c r="D18" s="23">
        <v>60000</v>
      </c>
      <c r="E18" s="24">
        <v>55000</v>
      </c>
    </row>
    <row r="19" spans="3:5" ht="15.75" customHeight="1">
      <c r="C19" s="25" t="s">
        <v>51</v>
      </c>
      <c r="D19" s="26">
        <f t="shared" ref="D19:E19" si="1">D16+D17-D18</f>
        <v>200000</v>
      </c>
      <c r="E19" s="26">
        <f t="shared" si="1"/>
        <v>150000</v>
      </c>
    </row>
    <row r="20" spans="3:5" ht="15.75" customHeight="1">
      <c r="C20" s="3"/>
      <c r="D20" s="27"/>
      <c r="E20" s="27"/>
    </row>
    <row r="21" spans="3:5" ht="15.75" customHeight="1">
      <c r="C21" s="3"/>
      <c r="D21" s="27"/>
      <c r="E21" s="27"/>
    </row>
    <row r="22" spans="3:5" ht="15.75" customHeight="1">
      <c r="C22" s="30" t="s">
        <v>52</v>
      </c>
      <c r="D22" s="31">
        <f t="shared" ref="D22:E22" si="2">D19+D13</f>
        <v>445400</v>
      </c>
      <c r="E22" s="31">
        <f t="shared" si="2"/>
        <v>353000</v>
      </c>
    </row>
    <row r="23" spans="3:5" ht="15.75" customHeight="1">
      <c r="C23" s="3"/>
      <c r="D23" s="27"/>
      <c r="E23" s="27"/>
    </row>
    <row r="24" spans="3:5" ht="15.75" customHeight="1">
      <c r="C24" s="6" t="s">
        <v>53</v>
      </c>
      <c r="D24" s="32"/>
      <c r="E24" s="32"/>
    </row>
    <row r="25" spans="3:5" ht="15.75" customHeight="1">
      <c r="C25" s="19" t="s">
        <v>54</v>
      </c>
      <c r="D25" s="28" t="s">
        <v>5</v>
      </c>
      <c r="E25" s="29" t="s">
        <v>6</v>
      </c>
    </row>
    <row r="26" spans="3:5" ht="15.75" customHeight="1">
      <c r="C26" s="22" t="s">
        <v>55</v>
      </c>
      <c r="D26" s="23">
        <v>150000</v>
      </c>
      <c r="E26" s="24">
        <v>200000</v>
      </c>
    </row>
    <row r="27" spans="3:5" ht="15.75" customHeight="1">
      <c r="C27" s="22" t="s">
        <v>56</v>
      </c>
      <c r="D27" s="23">
        <v>40000</v>
      </c>
      <c r="E27" s="24">
        <v>45000</v>
      </c>
    </row>
    <row r="28" spans="3:5" ht="12.3">
      <c r="C28" s="22" t="s">
        <v>57</v>
      </c>
      <c r="D28" s="23">
        <v>10000</v>
      </c>
      <c r="E28" s="24">
        <v>5000</v>
      </c>
    </row>
    <row r="29" spans="3:5" ht="12.3">
      <c r="C29" s="22" t="s">
        <v>58</v>
      </c>
      <c r="D29" s="23">
        <v>20000</v>
      </c>
      <c r="E29" s="24">
        <v>15000</v>
      </c>
    </row>
    <row r="30" spans="3:5" ht="12.3">
      <c r="C30" s="22" t="s">
        <v>45</v>
      </c>
      <c r="D30" s="23">
        <v>30000</v>
      </c>
      <c r="E30" s="24">
        <v>25000</v>
      </c>
    </row>
    <row r="31" spans="3:5" ht="12.3">
      <c r="C31" s="25" t="s">
        <v>59</v>
      </c>
      <c r="D31" s="26">
        <f>SUM(D26:D30)</f>
        <v>250000</v>
      </c>
      <c r="E31" s="33">
        <f>SUM(E26:E30)</f>
        <v>290000</v>
      </c>
    </row>
    <row r="32" spans="3:5" ht="12.3">
      <c r="C32" s="3"/>
      <c r="D32" s="27"/>
      <c r="E32" s="27"/>
    </row>
    <row r="33" spans="3:5" ht="12.3">
      <c r="C33" s="19" t="s">
        <v>60</v>
      </c>
      <c r="D33" s="28" t="s">
        <v>5</v>
      </c>
      <c r="E33" s="29" t="s">
        <v>6</v>
      </c>
    </row>
    <row r="34" spans="3:5" ht="12.3">
      <c r="C34" s="22" t="s">
        <v>61</v>
      </c>
      <c r="D34" s="23">
        <v>40000</v>
      </c>
      <c r="E34" s="24">
        <v>40000</v>
      </c>
    </row>
    <row r="35" spans="3:5" ht="12.3">
      <c r="C35" s="25" t="s">
        <v>62</v>
      </c>
      <c r="D35" s="26">
        <f t="shared" ref="D35:E35" si="3">SUM(D34)</f>
        <v>40000</v>
      </c>
      <c r="E35" s="26">
        <f t="shared" si="3"/>
        <v>40000</v>
      </c>
    </row>
    <row r="36" spans="3:5" ht="12.3">
      <c r="C36" s="3"/>
      <c r="D36" s="27"/>
      <c r="E36" s="27"/>
    </row>
    <row r="37" spans="3:5" ht="12.3">
      <c r="C37" s="19" t="s">
        <v>63</v>
      </c>
      <c r="D37" s="28" t="s">
        <v>5</v>
      </c>
      <c r="E37" s="29" t="s">
        <v>6</v>
      </c>
    </row>
    <row r="38" spans="3:5" ht="12.3">
      <c r="C38" s="22" t="s">
        <v>64</v>
      </c>
      <c r="D38" s="23">
        <v>0</v>
      </c>
      <c r="E38" s="24">
        <v>0</v>
      </c>
    </row>
    <row r="39" spans="3:5" ht="12.3">
      <c r="C39" s="22" t="s">
        <v>65</v>
      </c>
      <c r="D39" s="23">
        <v>0</v>
      </c>
      <c r="E39" s="24">
        <v>0</v>
      </c>
    </row>
    <row r="40" spans="3:5" ht="12.3">
      <c r="C40" s="25" t="s">
        <v>66</v>
      </c>
      <c r="D40" s="26">
        <f t="shared" ref="D40:E40" si="4">SUM(D38:D39)</f>
        <v>0</v>
      </c>
      <c r="E40" s="26">
        <f t="shared" si="4"/>
        <v>0</v>
      </c>
    </row>
    <row r="41" spans="3:5" ht="12.3">
      <c r="C41" s="3"/>
      <c r="D41" s="27"/>
      <c r="E41" s="27"/>
    </row>
    <row r="42" spans="3:5" ht="16.5">
      <c r="C42" s="34" t="s">
        <v>67</v>
      </c>
      <c r="D42" s="31">
        <f t="shared" ref="D42:E42" si="5">D40+D35+D31</f>
        <v>290000</v>
      </c>
      <c r="E42" s="31">
        <f t="shared" si="5"/>
        <v>330000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E37"/>
  <sheetViews>
    <sheetView showGridLines="0" workbookViewId="0">
      <selection activeCell="B3" sqref="B3"/>
    </sheetView>
  </sheetViews>
  <sheetFormatPr defaultColWidth="12.609375" defaultRowHeight="15.75" customHeight="1"/>
  <cols>
    <col min="2" max="2" width="19.21875" customWidth="1"/>
    <col min="3" max="3" width="39.5" customWidth="1"/>
    <col min="4" max="4" width="19.21875" customWidth="1"/>
    <col min="5" max="5" width="40.5" customWidth="1"/>
  </cols>
  <sheetData>
    <row r="4" spans="2:5" ht="28.5">
      <c r="B4" s="66" t="s">
        <v>0</v>
      </c>
      <c r="C4" s="67"/>
      <c r="D4" s="1"/>
      <c r="E4" s="1" t="s">
        <v>68</v>
      </c>
    </row>
    <row r="5" spans="2:5" ht="15.75" customHeight="1">
      <c r="B5" s="17" t="s">
        <v>2</v>
      </c>
      <c r="C5" s="2"/>
      <c r="D5" s="2"/>
      <c r="E5" s="35"/>
    </row>
    <row r="6" spans="2:5" ht="15.75" customHeight="1">
      <c r="B6" s="3"/>
      <c r="C6" s="36" t="s">
        <v>69</v>
      </c>
      <c r="D6" s="37">
        <v>44561</v>
      </c>
      <c r="E6" s="37">
        <v>44926</v>
      </c>
    </row>
    <row r="7" spans="2:5" ht="15.75" customHeight="1">
      <c r="B7" s="3"/>
      <c r="C7" s="36" t="s">
        <v>70</v>
      </c>
      <c r="D7" s="38">
        <v>1381130</v>
      </c>
      <c r="E7" s="38">
        <v>1027317</v>
      </c>
    </row>
    <row r="8" spans="2:5" ht="15.75" customHeight="1">
      <c r="B8" s="3"/>
      <c r="C8" s="36" t="s">
        <v>71</v>
      </c>
      <c r="D8" s="38">
        <v>1027317</v>
      </c>
      <c r="E8" s="38">
        <v>4435822</v>
      </c>
    </row>
    <row r="9" spans="2:5" ht="15.75" customHeight="1">
      <c r="B9" s="3"/>
      <c r="C9" s="3"/>
      <c r="D9" s="3"/>
      <c r="E9" s="3"/>
    </row>
    <row r="10" spans="2:5" ht="15.75" customHeight="1">
      <c r="B10" s="39" t="s">
        <v>72</v>
      </c>
      <c r="C10" s="12"/>
      <c r="D10" s="40" t="s">
        <v>5</v>
      </c>
      <c r="E10" s="40" t="s">
        <v>6</v>
      </c>
    </row>
    <row r="11" spans="2:5" ht="15.75" customHeight="1">
      <c r="B11" s="41"/>
      <c r="C11" s="8" t="s">
        <v>73</v>
      </c>
      <c r="D11" s="9">
        <f>'Income Statement'!F13</f>
        <v>78000</v>
      </c>
      <c r="E11" s="9">
        <f>'Income Statement'!G13</f>
        <v>78000</v>
      </c>
    </row>
    <row r="12" spans="2:5" ht="15.75" customHeight="1">
      <c r="B12" s="42" t="s">
        <v>74</v>
      </c>
      <c r="C12" s="8" t="s">
        <v>75</v>
      </c>
      <c r="D12" s="9">
        <f>'Income Statement'!F21</f>
        <v>19000</v>
      </c>
      <c r="E12" s="9">
        <f>'Income Statement'!G21</f>
        <v>19000</v>
      </c>
    </row>
    <row r="13" spans="2:5" ht="15.75" customHeight="1">
      <c r="B13" s="43" t="s">
        <v>74</v>
      </c>
      <c r="C13" s="44" t="s">
        <v>76</v>
      </c>
      <c r="D13" s="10">
        <f>'Income Statement'!F37</f>
        <v>30750</v>
      </c>
      <c r="E13" s="10">
        <f>'Income Statement'!G37</f>
        <v>30750</v>
      </c>
    </row>
    <row r="14" spans="2:5" ht="15.75" customHeight="1">
      <c r="B14" s="45" t="s">
        <v>77</v>
      </c>
      <c r="C14" s="46" t="s">
        <v>78</v>
      </c>
      <c r="D14" s="10">
        <f t="shared" ref="D14:E14" si="0">D11-D12-D13</f>
        <v>28250</v>
      </c>
      <c r="E14" s="10">
        <f t="shared" si="0"/>
        <v>28250</v>
      </c>
    </row>
    <row r="15" spans="2:5" ht="15.75" customHeight="1">
      <c r="B15" s="42" t="s">
        <v>74</v>
      </c>
      <c r="C15" s="8" t="s">
        <v>79</v>
      </c>
      <c r="D15" s="9">
        <f>'Income Statement'!F34</f>
        <v>8000</v>
      </c>
      <c r="E15" s="9">
        <v>8000</v>
      </c>
    </row>
    <row r="16" spans="2:5" ht="15.75" customHeight="1">
      <c r="B16" s="45" t="s">
        <v>77</v>
      </c>
      <c r="C16" s="47" t="s">
        <v>80</v>
      </c>
      <c r="D16" s="10">
        <f t="shared" ref="D16:E16" si="1">D14-D15</f>
        <v>20250</v>
      </c>
      <c r="E16" s="10">
        <f t="shared" si="1"/>
        <v>20250</v>
      </c>
    </row>
    <row r="17" spans="2:5" ht="15.75" customHeight="1">
      <c r="B17" s="42" t="s">
        <v>74</v>
      </c>
      <c r="C17" s="8" t="s">
        <v>81</v>
      </c>
      <c r="D17" s="9">
        <f>'Income Statement'!F40</f>
        <v>4000</v>
      </c>
      <c r="E17" s="9">
        <f>'Income Statement'!G40</f>
        <v>4000</v>
      </c>
    </row>
    <row r="18" spans="2:5" ht="15.75" customHeight="1">
      <c r="B18" s="48" t="s">
        <v>77</v>
      </c>
      <c r="C18" s="8" t="s">
        <v>82</v>
      </c>
      <c r="D18" s="9">
        <f t="shared" ref="D18:E18" si="2">D16-D17</f>
        <v>16250</v>
      </c>
      <c r="E18" s="9">
        <f t="shared" si="2"/>
        <v>16250</v>
      </c>
    </row>
    <row r="19" spans="2:5" ht="15.75" customHeight="1">
      <c r="B19" s="48" t="s">
        <v>83</v>
      </c>
      <c r="C19" s="8" t="s">
        <v>79</v>
      </c>
      <c r="D19" s="9">
        <f t="shared" ref="D19:E19" si="3">D15</f>
        <v>8000</v>
      </c>
      <c r="E19" s="9">
        <f t="shared" si="3"/>
        <v>8000</v>
      </c>
    </row>
    <row r="20" spans="2:5" ht="15.75" customHeight="1">
      <c r="B20" s="49" t="s">
        <v>77</v>
      </c>
      <c r="C20" s="50" t="s">
        <v>84</v>
      </c>
      <c r="D20" s="51">
        <f t="shared" ref="D20:E20" si="4">D18+D19</f>
        <v>24250</v>
      </c>
      <c r="E20" s="51">
        <f t="shared" si="4"/>
        <v>24250</v>
      </c>
    </row>
    <row r="21" spans="2:5" ht="15.75" customHeight="1">
      <c r="B21" s="3"/>
      <c r="C21" s="3"/>
      <c r="D21" s="3"/>
      <c r="E21" s="3"/>
    </row>
    <row r="22" spans="2:5" ht="15.75" customHeight="1">
      <c r="B22" s="39" t="s">
        <v>85</v>
      </c>
      <c r="C22" s="12"/>
      <c r="D22" s="12"/>
      <c r="E22" s="12"/>
    </row>
    <row r="23" spans="2:5" ht="15.75" customHeight="1">
      <c r="B23" s="41"/>
      <c r="C23" s="8" t="s">
        <v>86</v>
      </c>
      <c r="D23" s="9">
        <v>140400</v>
      </c>
      <c r="E23" s="9">
        <f>'Balance Sheet'!E9</f>
        <v>120000</v>
      </c>
    </row>
    <row r="24" spans="2:5" ht="15.75" customHeight="1">
      <c r="B24" s="42" t="s">
        <v>87</v>
      </c>
      <c r="C24" s="8" t="s">
        <v>88</v>
      </c>
      <c r="D24" s="9">
        <v>155500</v>
      </c>
      <c r="E24" s="9">
        <f>'Balance Sheet'!D9</f>
        <v>140400</v>
      </c>
    </row>
    <row r="25" spans="2:5" ht="15.75" customHeight="1">
      <c r="B25" s="48" t="s">
        <v>83</v>
      </c>
      <c r="C25" s="8" t="s">
        <v>89</v>
      </c>
      <c r="D25" s="9">
        <v>0</v>
      </c>
      <c r="E25" s="9">
        <v>0</v>
      </c>
    </row>
    <row r="26" spans="2:5" ht="15.75" customHeight="1">
      <c r="B26" s="52"/>
      <c r="C26" s="50" t="s">
        <v>90</v>
      </c>
      <c r="D26" s="51">
        <f t="shared" ref="D26:E26" si="5">D23-D24+D25</f>
        <v>-15100</v>
      </c>
      <c r="E26" s="51">
        <f t="shared" si="5"/>
        <v>-20400</v>
      </c>
    </row>
    <row r="27" spans="2:5" ht="15.75" customHeight="1">
      <c r="B27" s="3"/>
      <c r="C27" s="3"/>
      <c r="D27" s="3"/>
      <c r="E27" s="3"/>
    </row>
    <row r="28" spans="2:5" ht="15">
      <c r="B28" s="39" t="s">
        <v>91</v>
      </c>
      <c r="C28" s="12"/>
      <c r="D28" s="12"/>
      <c r="E28" s="12"/>
    </row>
    <row r="29" spans="2:5" ht="12.3">
      <c r="B29" s="41"/>
      <c r="C29" s="8" t="s">
        <v>92</v>
      </c>
      <c r="D29" s="9">
        <v>309300</v>
      </c>
      <c r="E29" s="9">
        <f>'Balance Sheet'!E13</f>
        <v>203000</v>
      </c>
    </row>
    <row r="30" spans="2:5" ht="12.3">
      <c r="B30" s="42" t="s">
        <v>87</v>
      </c>
      <c r="C30" s="8" t="s">
        <v>93</v>
      </c>
      <c r="D30" s="9">
        <v>251567</v>
      </c>
      <c r="E30" s="9">
        <f>'Balance Sheet'!D13</f>
        <v>245400</v>
      </c>
    </row>
    <row r="31" spans="2:5" ht="12.3">
      <c r="B31" s="45" t="s">
        <v>77</v>
      </c>
      <c r="C31" s="44" t="s">
        <v>94</v>
      </c>
      <c r="D31" s="10">
        <f t="shared" ref="D31:E31" si="6">D29-D30</f>
        <v>57733</v>
      </c>
      <c r="E31" s="10">
        <f t="shared" si="6"/>
        <v>-42400</v>
      </c>
    </row>
    <row r="32" spans="2:5" ht="12.3">
      <c r="B32" s="41"/>
      <c r="C32" s="8" t="s">
        <v>95</v>
      </c>
      <c r="D32" s="9">
        <v>142250</v>
      </c>
      <c r="E32" s="9">
        <f>'Balance Sheet'!E31</f>
        <v>290000</v>
      </c>
    </row>
    <row r="33" spans="2:5" ht="12.3">
      <c r="B33" s="42" t="s">
        <v>87</v>
      </c>
      <c r="C33" s="8" t="s">
        <v>96</v>
      </c>
      <c r="D33" s="9">
        <v>34030</v>
      </c>
      <c r="E33" s="9">
        <f>'Balance Sheet'!D31</f>
        <v>250000</v>
      </c>
    </row>
    <row r="34" spans="2:5" ht="12.3">
      <c r="B34" s="45" t="s">
        <v>77</v>
      </c>
      <c r="C34" s="44" t="s">
        <v>97</v>
      </c>
      <c r="D34" s="10">
        <f t="shared" ref="D34:E34" si="7">D32-D33</f>
        <v>108220</v>
      </c>
      <c r="E34" s="53">
        <f t="shared" si="7"/>
        <v>40000</v>
      </c>
    </row>
    <row r="35" spans="2:5" ht="12.3">
      <c r="B35" s="52"/>
      <c r="C35" s="50" t="s">
        <v>98</v>
      </c>
      <c r="D35" s="51">
        <f t="shared" ref="D35:E35" si="8">D31-D34</f>
        <v>-50487</v>
      </c>
      <c r="E35" s="51">
        <f t="shared" si="8"/>
        <v>-82400</v>
      </c>
    </row>
    <row r="36" spans="2:5" ht="12.3">
      <c r="B36" s="3"/>
      <c r="C36" s="3"/>
      <c r="D36" s="3"/>
      <c r="E36" s="3"/>
    </row>
    <row r="37" spans="2:5" ht="15">
      <c r="B37" s="54" t="s">
        <v>99</v>
      </c>
      <c r="C37" s="35"/>
      <c r="D37" s="55">
        <f t="shared" ref="D37:E37" si="9">D20+D26+D35</f>
        <v>-41337</v>
      </c>
      <c r="E37" s="55">
        <f t="shared" si="9"/>
        <v>-78550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4:G21"/>
  <sheetViews>
    <sheetView showGridLines="0" tabSelected="1" workbookViewId="0">
      <selection activeCell="A9" sqref="A9"/>
    </sheetView>
  </sheetViews>
  <sheetFormatPr defaultColWidth="12.609375" defaultRowHeight="15.75" customHeight="1"/>
  <cols>
    <col min="2" max="2" width="32.38671875" customWidth="1"/>
    <col min="3" max="3" width="23.38671875" customWidth="1"/>
    <col min="4" max="4" width="26.88671875" customWidth="1"/>
    <col min="5" max="5" width="60" customWidth="1"/>
    <col min="6" max="6" width="20.609375" customWidth="1"/>
  </cols>
  <sheetData>
    <row r="4" spans="2:7" ht="28.5">
      <c r="B4" s="66" t="s">
        <v>0</v>
      </c>
      <c r="C4" s="67"/>
      <c r="D4" s="1"/>
      <c r="E4" s="1" t="s">
        <v>100</v>
      </c>
      <c r="F4" s="56"/>
      <c r="G4" s="56"/>
    </row>
    <row r="5" spans="2:7" ht="12.3">
      <c r="B5" s="17" t="s">
        <v>2</v>
      </c>
      <c r="C5" s="2"/>
      <c r="D5" s="2"/>
      <c r="E5" s="35"/>
      <c r="F5" s="4"/>
      <c r="G5" s="4"/>
    </row>
    <row r="6" spans="2:7" ht="15.3">
      <c r="B6" s="19" t="s">
        <v>101</v>
      </c>
      <c r="C6" s="20" t="s">
        <v>5</v>
      </c>
      <c r="D6" s="21" t="s">
        <v>6</v>
      </c>
      <c r="E6" s="21" t="s">
        <v>102</v>
      </c>
      <c r="F6" s="57" t="s">
        <v>103</v>
      </c>
    </row>
    <row r="7" spans="2:7" ht="39" customHeight="1">
      <c r="B7" s="58" t="s">
        <v>104</v>
      </c>
      <c r="C7" s="59">
        <f>'Balance Sheet'!D13/'Balance Sheet'!D31</f>
        <v>0.98160000000000003</v>
      </c>
      <c r="D7" s="59">
        <f>'Balance Sheet'!E13/'Balance Sheet'!E31</f>
        <v>0.7</v>
      </c>
      <c r="E7" s="60" t="s">
        <v>105</v>
      </c>
      <c r="F7" s="61"/>
    </row>
    <row r="8" spans="2:7" ht="39" customHeight="1">
      <c r="B8" s="58" t="s">
        <v>106</v>
      </c>
      <c r="C8" s="59">
        <f>('Balance Sheet'!D13-'Balance Sheet'!D9)/'Balance Sheet'!D31</f>
        <v>0.42</v>
      </c>
      <c r="D8" s="59">
        <f>('Balance Sheet'!E13-'Balance Sheet'!E9)/'Balance Sheet'!E31</f>
        <v>0.28620689655172415</v>
      </c>
      <c r="E8" s="60" t="s">
        <v>107</v>
      </c>
      <c r="F8" s="62"/>
    </row>
    <row r="9" spans="2:7" ht="39" customHeight="1">
      <c r="B9" s="58" t="s">
        <v>108</v>
      </c>
      <c r="C9" s="59">
        <f>('Balance Sheet'!D7+'Balance Sheet'!D8)/'Balance Sheet'!D31</f>
        <v>0.24</v>
      </c>
      <c r="D9" s="59">
        <f>('Balance Sheet'!E7+'Balance Sheet'!E8)/'Balance Sheet'!E31</f>
        <v>0.20344827586206896</v>
      </c>
      <c r="E9" s="60" t="s">
        <v>109</v>
      </c>
      <c r="F9" s="62"/>
    </row>
    <row r="10" spans="2:7" ht="15.3">
      <c r="B10" s="19" t="s">
        <v>110</v>
      </c>
      <c r="C10" s="63" t="s">
        <v>5</v>
      </c>
      <c r="D10" s="64" t="s">
        <v>6</v>
      </c>
      <c r="E10" s="21" t="s">
        <v>102</v>
      </c>
    </row>
    <row r="11" spans="2:7" ht="39" customHeight="1">
      <c r="B11" s="58" t="s">
        <v>111</v>
      </c>
      <c r="C11" s="59">
        <f>'Income Statement'!F22/'Income Statement'!F13</f>
        <v>0.80769230769230771</v>
      </c>
      <c r="D11" s="59">
        <f>'Income Statement'!G22/'Income Statement'!G13</f>
        <v>0.80769230769230771</v>
      </c>
      <c r="E11" s="60" t="s">
        <v>112</v>
      </c>
    </row>
    <row r="12" spans="2:7" ht="39" customHeight="1">
      <c r="B12" s="58" t="s">
        <v>113</v>
      </c>
      <c r="C12" s="59">
        <f>'Income Statement'!F41/'Income Statement'!F13</f>
        <v>0.29807692307692307</v>
      </c>
      <c r="D12" s="59">
        <f>'Income Statement'!G41/'Income Statement'!G13</f>
        <v>0.29807692307692307</v>
      </c>
      <c r="E12" s="65" t="s">
        <v>114</v>
      </c>
      <c r="F12" s="62"/>
    </row>
    <row r="13" spans="2:7" ht="39" customHeight="1">
      <c r="B13" s="58" t="s">
        <v>115</v>
      </c>
      <c r="C13" s="59">
        <f>('Income Statement'!F41/'Balance Sheet'!D22)</f>
        <v>5.2200269420745397E-2</v>
      </c>
      <c r="D13" s="59">
        <f>('Income Statement'!G41/'Balance Sheet'!E22)</f>
        <v>6.5864022662889515E-2</v>
      </c>
      <c r="E13" s="65" t="s">
        <v>116</v>
      </c>
      <c r="F13" s="62"/>
    </row>
    <row r="14" spans="2:7" ht="15.3">
      <c r="B14" s="19" t="s">
        <v>117</v>
      </c>
      <c r="C14" s="63" t="s">
        <v>5</v>
      </c>
      <c r="D14" s="64" t="s">
        <v>6</v>
      </c>
      <c r="E14" s="21" t="s">
        <v>102</v>
      </c>
    </row>
    <row r="15" spans="2:7" ht="39" customHeight="1">
      <c r="B15" s="58" t="s">
        <v>118</v>
      </c>
      <c r="C15" s="59">
        <f>('Balance Sheet'!D42/'Balance Sheet'!D22)</f>
        <v>0.65110013471037265</v>
      </c>
      <c r="D15" s="59">
        <f>('Balance Sheet'!E42/'Balance Sheet'!E22)</f>
        <v>0.93484419263456087</v>
      </c>
      <c r="E15" s="60" t="s">
        <v>119</v>
      </c>
    </row>
    <row r="16" spans="2:7" ht="39" customHeight="1">
      <c r="B16" s="58" t="s">
        <v>120</v>
      </c>
      <c r="C16" s="59" t="e">
        <f>('Balance Sheet'!D35+'Balance Sheet'!D31)/'Balance Sheet'!D40</f>
        <v>#DIV/0!</v>
      </c>
      <c r="D16" s="59" t="e">
        <f>('Balance Sheet'!E35+'Balance Sheet'!E31)/'Balance Sheet'!E40</f>
        <v>#DIV/0!</v>
      </c>
      <c r="E16" s="60" t="s">
        <v>121</v>
      </c>
    </row>
    <row r="17" spans="2:5" ht="39" customHeight="1">
      <c r="B17" s="58" t="s">
        <v>122</v>
      </c>
      <c r="C17" s="59">
        <f>('Balance Sheet'!D35)/('Balance Sheet'!D35+'Balance Sheet'!D40)</f>
        <v>1</v>
      </c>
      <c r="D17" s="59">
        <f>('Balance Sheet'!E35)/('Balance Sheet'!E35+'Balance Sheet'!E40)</f>
        <v>1</v>
      </c>
      <c r="E17" s="60" t="s">
        <v>123</v>
      </c>
    </row>
    <row r="18" spans="2:5" ht="15.6">
      <c r="B18" s="19" t="s">
        <v>124</v>
      </c>
      <c r="C18" s="63" t="s">
        <v>5</v>
      </c>
      <c r="D18" s="64" t="s">
        <v>6</v>
      </c>
      <c r="E18" s="21" t="s">
        <v>102</v>
      </c>
    </row>
    <row r="19" spans="2:5" ht="39" customHeight="1">
      <c r="B19" s="58" t="s">
        <v>125</v>
      </c>
      <c r="C19" s="59">
        <f>('Income Statement'!F21)/('Balance Sheet'!D9)</f>
        <v>0.13532763532763534</v>
      </c>
      <c r="D19" s="59">
        <f>'Income Statement'!G21/(('Balance Sheet'!D9+'Balance Sheet'!E9)/2)</f>
        <v>0.14592933947772657</v>
      </c>
      <c r="E19" s="60" t="s">
        <v>126</v>
      </c>
    </row>
    <row r="20" spans="2:5" ht="39" customHeight="1">
      <c r="B20" s="58" t="s">
        <v>127</v>
      </c>
      <c r="C20" s="59">
        <f>'Income Statement'!F13/'Balance Sheet'!D22</f>
        <v>0.17512348450830714</v>
      </c>
      <c r="D20" s="59">
        <f>'Income Statement'!G13/(('Balance Sheet'!D22+'Balance Sheet'!E22)/2)</f>
        <v>0.19539078156312625</v>
      </c>
      <c r="E20" s="60" t="s">
        <v>128</v>
      </c>
    </row>
    <row r="21" spans="2:5" ht="39" customHeight="1">
      <c r="B21" s="58" t="s">
        <v>129</v>
      </c>
      <c r="C21" s="59">
        <f>'Income Statement'!F13/'Balance Sheet'!D10</f>
        <v>2.6</v>
      </c>
      <c r="D21" s="59">
        <f>'Income Statement'!G13/(('Balance Sheet'!D10+'Balance Sheet'!E10)/2)</f>
        <v>3.4666666666666668</v>
      </c>
      <c r="E21" s="60" t="s">
        <v>130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 Flows</vt:lpstr>
      <vt:lpstr>Financial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Nemoy</cp:lastModifiedBy>
  <dcterms:modified xsi:type="dcterms:W3CDTF">2022-11-11T02:43:17Z</dcterms:modified>
</cp:coreProperties>
</file>