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1.1" sheetId="1" r:id="rId1"/>
    <sheet name="1.2" sheetId="2" r:id="rId2"/>
    <sheet name="1.3" sheetId="5" r:id="rId3"/>
    <sheet name="1.4" sheetId="6" r:id="rId4"/>
    <sheet name="1.5" sheetId="7" r:id="rId5"/>
    <sheet name="2" sheetId="3" r:id="rId6"/>
    <sheet name="лаба" sheetId="4" r:id="rId7"/>
    <sheet name="лаба 2" sheetId="8" r:id="rId8"/>
    <sheet name="laba 3" sheetId="10" r:id="rId9"/>
    <sheet name="Лист2" sheetId="11" r:id="rId10"/>
    <sheet name="транспортная задача" sheetId="9" r:id="rId11"/>
  </sheets>
  <definedNames>
    <definedName name="solver_adj" localSheetId="0" hidden="1">'1.1'!$I$2:$K$2</definedName>
    <definedName name="solver_adj" localSheetId="1" hidden="1">'1.2'!$J$3:$L$3</definedName>
    <definedName name="solver_adj" localSheetId="2" hidden="1">'1.3'!$I$3:$K$3</definedName>
    <definedName name="solver_adj" localSheetId="3" hidden="1">'1.4'!$L$2:$P$2</definedName>
    <definedName name="solver_adj" localSheetId="4" hidden="1">'1.5'!$J$2:$K$2</definedName>
    <definedName name="solver_adj" localSheetId="5" hidden="1">'2'!$L$2:$N$2</definedName>
    <definedName name="solver_adj" localSheetId="8" hidden="1">'laba 3'!$G$2:$I$2</definedName>
    <definedName name="solver_adj" localSheetId="6" hidden="1">лаба!$I$2:$J$2</definedName>
    <definedName name="solver_adj" localSheetId="7" hidden="1">'лаба 2'!$I$2:$J$2</definedName>
    <definedName name="solver_adj" localSheetId="10" hidden="1">'транспортная задача'!$I$3:$L$3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8" hidden="1">0.0001</definedName>
    <definedName name="solver_cvg" localSheetId="6" hidden="1">0.0001</definedName>
    <definedName name="solver_cvg" localSheetId="7" hidden="1">0.0001</definedName>
    <definedName name="solver_cvg" localSheetId="10" hidden="1">0.0001</definedName>
    <definedName name="solver_drv" localSheetId="0" hidden="1">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8" hidden="1">1</definedName>
    <definedName name="solver_drv" localSheetId="6" hidden="1">1</definedName>
    <definedName name="solver_drv" localSheetId="7" hidden="1">1</definedName>
    <definedName name="solver_drv" localSheetId="10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8" hidden="1">1</definedName>
    <definedName name="solver_eng" localSheetId="6" hidden="1">1</definedName>
    <definedName name="solver_eng" localSheetId="7" hidden="1">1</definedName>
    <definedName name="solver_eng" localSheetId="10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8" hidden="1">1</definedName>
    <definedName name="solver_est" localSheetId="6" hidden="1">1</definedName>
    <definedName name="solver_est" localSheetId="7" hidden="1">1</definedName>
    <definedName name="solver_est" localSheetId="10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8" hidden="1">2147483647</definedName>
    <definedName name="solver_itr" localSheetId="6" hidden="1">2147483647</definedName>
    <definedName name="solver_itr" localSheetId="7" hidden="1">2147483647</definedName>
    <definedName name="solver_itr" localSheetId="10" hidden="1">2147483647</definedName>
    <definedName name="solver_lhs1" localSheetId="0" hidden="1">'1.1'!$I$7</definedName>
    <definedName name="solver_lhs1" localSheetId="1" hidden="1">'1.2'!$J$10</definedName>
    <definedName name="solver_lhs1" localSheetId="2" hidden="1">'1.3'!$I$10</definedName>
    <definedName name="solver_lhs1" localSheetId="3" hidden="1">'1.4'!$L$2:$P$2</definedName>
    <definedName name="solver_lhs1" localSheetId="4" hidden="1">'1.5'!$J$2:$K$2</definedName>
    <definedName name="solver_lhs1" localSheetId="5" hidden="1">'2'!$L$2:$N$2</definedName>
    <definedName name="solver_lhs1" localSheetId="8" hidden="1">'laba 3'!$G$7</definedName>
    <definedName name="solver_lhs1" localSheetId="6" hidden="1">лаба!$I$6</definedName>
    <definedName name="solver_lhs1" localSheetId="7" hidden="1">'лаба 2'!$I$6</definedName>
    <definedName name="solver_lhs1" localSheetId="10" hidden="1">'транспортная задача'!$I$10</definedName>
    <definedName name="solver_lhs2" localSheetId="0" hidden="1">'1.1'!$I$8</definedName>
    <definedName name="solver_lhs2" localSheetId="1" hidden="1">'1.2'!$J$8</definedName>
    <definedName name="solver_lhs2" localSheetId="2" hidden="1">'1.3'!$I$8</definedName>
    <definedName name="solver_lhs2" localSheetId="3" hidden="1">'1.4'!$L$6</definedName>
    <definedName name="solver_lhs2" localSheetId="4" hidden="1">'1.5'!$J$6</definedName>
    <definedName name="solver_lhs2" localSheetId="5" hidden="1">'2'!$L$6</definedName>
    <definedName name="solver_lhs2" localSheetId="8" hidden="1">'laba 3'!$G$8</definedName>
    <definedName name="solver_lhs2" localSheetId="6" hidden="1">лаба!$I$7</definedName>
    <definedName name="solver_lhs2" localSheetId="7" hidden="1">'лаба 2'!$I$7</definedName>
    <definedName name="solver_lhs2" localSheetId="10" hidden="1">'транспортная задача'!$I$3:$L$3</definedName>
    <definedName name="solver_lhs3" localSheetId="0" hidden="1">'1.1'!$I$9</definedName>
    <definedName name="solver_lhs3" localSheetId="1" hidden="1">'1.2'!$J$9</definedName>
    <definedName name="solver_lhs3" localSheetId="2" hidden="1">'1.3'!$I$9</definedName>
    <definedName name="solver_lhs3" localSheetId="3" hidden="1">'1.4'!$L$7</definedName>
    <definedName name="solver_lhs3" localSheetId="4" hidden="1">'1.5'!$J$7</definedName>
    <definedName name="solver_lhs3" localSheetId="5" hidden="1">'2'!$L$7</definedName>
    <definedName name="solver_lhs3" localSheetId="8" hidden="1">'laba 3'!$G$9</definedName>
    <definedName name="solver_lhs3" localSheetId="6" hidden="1">лаба!$I$8</definedName>
    <definedName name="solver_lhs3" localSheetId="7" hidden="1">'лаба 2'!$I$8</definedName>
    <definedName name="solver_lhs3" localSheetId="10" hidden="1">'транспортная задача'!$I$7</definedName>
    <definedName name="solver_lhs4" localSheetId="0" hidden="1">'1.1'!$I$9</definedName>
    <definedName name="solver_lhs4" localSheetId="1" hidden="1">'1.2'!$J$9</definedName>
    <definedName name="solver_lhs4" localSheetId="3" hidden="1">'1.4'!$L$8</definedName>
    <definedName name="solver_lhs4" localSheetId="4" hidden="1">'1.5'!$J$8</definedName>
    <definedName name="solver_lhs4" localSheetId="5" hidden="1">'2'!$L$8</definedName>
    <definedName name="solver_lhs4" localSheetId="7" hidden="1">'лаба 2'!$I$8</definedName>
    <definedName name="solver_lhs4" localSheetId="10" hidden="1">'транспортная задача'!$I$8</definedName>
    <definedName name="solver_lhs5" localSheetId="10" hidden="1">'транспортная задача'!$I$9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8" hidden="1">2147483647</definedName>
    <definedName name="solver_mip" localSheetId="6" hidden="1">2147483647</definedName>
    <definedName name="solver_mip" localSheetId="7" hidden="1">2147483647</definedName>
    <definedName name="solver_mip" localSheetId="10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8" hidden="1">30</definedName>
    <definedName name="solver_mni" localSheetId="6" hidden="1">30</definedName>
    <definedName name="solver_mni" localSheetId="7" hidden="1">30</definedName>
    <definedName name="solver_mni" localSheetId="10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8" hidden="1">0.075</definedName>
    <definedName name="solver_mrt" localSheetId="6" hidden="1">0.075</definedName>
    <definedName name="solver_mrt" localSheetId="7" hidden="1">0.075</definedName>
    <definedName name="solver_mrt" localSheetId="10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8" hidden="1">2</definedName>
    <definedName name="solver_msl" localSheetId="6" hidden="1">2</definedName>
    <definedName name="solver_msl" localSheetId="7" hidden="1">2</definedName>
    <definedName name="solver_msl" localSheetId="10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1</definedName>
    <definedName name="solver_neg" localSheetId="8" hidden="1">2</definedName>
    <definedName name="solver_neg" localSheetId="6" hidden="1">2</definedName>
    <definedName name="solver_neg" localSheetId="7" hidden="1">2</definedName>
    <definedName name="solver_neg" localSheetId="10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8" hidden="1">2147483647</definedName>
    <definedName name="solver_nod" localSheetId="6" hidden="1">2147483647</definedName>
    <definedName name="solver_nod" localSheetId="7" hidden="1">2147483647</definedName>
    <definedName name="solver_nod" localSheetId="10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num" localSheetId="8" hidden="1">3</definedName>
    <definedName name="solver_num" localSheetId="6" hidden="1">3</definedName>
    <definedName name="solver_num" localSheetId="7" hidden="1">3</definedName>
    <definedName name="solver_num" localSheetId="10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8" hidden="1">1</definedName>
    <definedName name="solver_nwt" localSheetId="6" hidden="1">1</definedName>
    <definedName name="solver_nwt" localSheetId="7" hidden="1">1</definedName>
    <definedName name="solver_nwt" localSheetId="10" hidden="1">1</definedName>
    <definedName name="solver_opt" localSheetId="0" hidden="1">'1.1'!$I$5</definedName>
    <definedName name="solver_opt" localSheetId="1" hidden="1">'1.2'!$J$6</definedName>
    <definedName name="solver_opt" localSheetId="2" hidden="1">'1.3'!$I$6</definedName>
    <definedName name="solver_opt" localSheetId="3" hidden="1">'1.4'!$L$4</definedName>
    <definedName name="solver_opt" localSheetId="4" hidden="1">'1.5'!$J$4</definedName>
    <definedName name="solver_opt" localSheetId="5" hidden="1">'2'!$L$4</definedName>
    <definedName name="solver_opt" localSheetId="8" hidden="1">'laba 3'!$G$5</definedName>
    <definedName name="solver_opt" localSheetId="6" hidden="1">лаба!$I$4</definedName>
    <definedName name="solver_opt" localSheetId="7" hidden="1">'лаба 2'!$I$4</definedName>
    <definedName name="solver_opt" localSheetId="10" hidden="1">'транспортная задача'!$I$5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8" hidden="1">0.000001</definedName>
    <definedName name="solver_pre" localSheetId="6" hidden="1">0.000001</definedName>
    <definedName name="solver_pre" localSheetId="7" hidden="1">0.000001</definedName>
    <definedName name="solver_pre" localSheetId="10" hidden="1">0.000001</definedName>
    <definedName name="solver_rbv" localSheetId="0" hidden="1">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8" hidden="1">1</definedName>
    <definedName name="solver_rbv" localSheetId="6" hidden="1">1</definedName>
    <definedName name="solver_rbv" localSheetId="7" hidden="1">1</definedName>
    <definedName name="solver_rbv" localSheetId="10" hidden="1">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" localSheetId="5" hidden="1">4</definedName>
    <definedName name="solver_rel1" localSheetId="8" hidden="1">3</definedName>
    <definedName name="solver_rel1" localSheetId="6" hidden="1">1</definedName>
    <definedName name="solver_rel1" localSheetId="7" hidden="1">1</definedName>
    <definedName name="solver_rel1" localSheetId="10" hidden="1">1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2" localSheetId="3" hidden="1">2</definedName>
    <definedName name="solver_rel2" localSheetId="4" hidden="1">1</definedName>
    <definedName name="solver_rel2" localSheetId="5" hidden="1">1</definedName>
    <definedName name="solver_rel2" localSheetId="8" hidden="1">3</definedName>
    <definedName name="solver_rel2" localSheetId="6" hidden="1">1</definedName>
    <definedName name="solver_rel2" localSheetId="7" hidden="1">1</definedName>
    <definedName name="solver_rel2" localSheetId="10" hidden="1">4</definedName>
    <definedName name="solver_rel3" localSheetId="0" hidden="1">3</definedName>
    <definedName name="solver_rel3" localSheetId="1" hidden="1">2</definedName>
    <definedName name="solver_rel3" localSheetId="2" hidden="1">1</definedName>
    <definedName name="solver_rel3" localSheetId="3" hidden="1">2</definedName>
    <definedName name="solver_rel3" localSheetId="4" hidden="1">1</definedName>
    <definedName name="solver_rel3" localSheetId="5" hidden="1">1</definedName>
    <definedName name="solver_rel3" localSheetId="8" hidden="1">2</definedName>
    <definedName name="solver_rel3" localSheetId="6" hidden="1">1</definedName>
    <definedName name="solver_rel3" localSheetId="7" hidden="1">1</definedName>
    <definedName name="solver_rel3" localSheetId="10" hidden="1">1</definedName>
    <definedName name="solver_rel4" localSheetId="0" hidden="1">3</definedName>
    <definedName name="solver_rel4" localSheetId="1" hidden="1">2</definedName>
    <definedName name="solver_rel4" localSheetId="3" hidden="1">2</definedName>
    <definedName name="solver_rel4" localSheetId="4" hidden="1">1</definedName>
    <definedName name="solver_rel4" localSheetId="5" hidden="1">1</definedName>
    <definedName name="solver_rel4" localSheetId="7" hidden="1">1</definedName>
    <definedName name="solver_rel4" localSheetId="10" hidden="1">1</definedName>
    <definedName name="solver_rel5" localSheetId="10" hidden="1">1</definedName>
    <definedName name="solver_rhs1" localSheetId="0" hidden="1">'1.1'!$K$7</definedName>
    <definedName name="solver_rhs1" localSheetId="1" hidden="1">'1.2'!$L$10</definedName>
    <definedName name="solver_rhs1" localSheetId="2" hidden="1">'1.3'!$K$10</definedName>
    <definedName name="solver_rhs1" localSheetId="3" hidden="1">0</definedName>
    <definedName name="solver_rhs1" localSheetId="4" hidden="1">'1.5'!$L$9</definedName>
    <definedName name="solver_rhs1" localSheetId="5" hidden="1">целое</definedName>
    <definedName name="solver_rhs1" localSheetId="8" hidden="1">'laba 3'!$H$7</definedName>
    <definedName name="solver_rhs1" localSheetId="6" hidden="1">лаба!$J$6</definedName>
    <definedName name="solver_rhs1" localSheetId="7" hidden="1">'лаба 2'!$J$6</definedName>
    <definedName name="solver_rhs1" localSheetId="10" hidden="1">'транспортная задача'!$F$5</definedName>
    <definedName name="solver_rhs2" localSheetId="0" hidden="1">'1.1'!$K$8</definedName>
    <definedName name="solver_rhs2" localSheetId="1" hidden="1">'1.2'!$L$8</definedName>
    <definedName name="solver_rhs2" localSheetId="2" hidden="1">'1.3'!$K$8</definedName>
    <definedName name="solver_rhs2" localSheetId="3" hidden="1">'1.4'!$N$6</definedName>
    <definedName name="solver_rhs2" localSheetId="4" hidden="1">'1.5'!$L$6</definedName>
    <definedName name="solver_rhs2" localSheetId="5" hidden="1">'2'!$H$3</definedName>
    <definedName name="solver_rhs2" localSheetId="8" hidden="1">'laba 3'!$H$8</definedName>
    <definedName name="solver_rhs2" localSheetId="6" hidden="1">лаба!$J$7</definedName>
    <definedName name="solver_rhs2" localSheetId="7" hidden="1">'лаба 2'!$J$7</definedName>
    <definedName name="solver_rhs2" localSheetId="10" hidden="1">целое</definedName>
    <definedName name="solver_rhs3" localSheetId="0" hidden="1">'1.1'!$K$9</definedName>
    <definedName name="solver_rhs3" localSheetId="1" hidden="1">'1.2'!$L$9</definedName>
    <definedName name="solver_rhs3" localSheetId="2" hidden="1">'1.3'!$K$9</definedName>
    <definedName name="solver_rhs3" localSheetId="3" hidden="1">'1.4'!$N$7</definedName>
    <definedName name="solver_rhs3" localSheetId="4" hidden="1">'1.5'!$L$7</definedName>
    <definedName name="solver_rhs3" localSheetId="5" hidden="1">'2'!$H$4</definedName>
    <definedName name="solver_rhs3" localSheetId="8" hidden="1">'laba 3'!$H$9</definedName>
    <definedName name="solver_rhs3" localSheetId="6" hidden="1">лаба!$J$8</definedName>
    <definedName name="solver_rhs3" localSheetId="7" hidden="1">'лаба 2'!$J$8</definedName>
    <definedName name="solver_rhs3" localSheetId="10" hidden="1">'транспортная задача'!$F$2</definedName>
    <definedName name="solver_rhs4" localSheetId="0" hidden="1">'1.1'!$K$9</definedName>
    <definedName name="solver_rhs4" localSheetId="1" hidden="1">'1.2'!$L$9</definedName>
    <definedName name="solver_rhs4" localSheetId="3" hidden="1">'1.4'!$N$8</definedName>
    <definedName name="solver_rhs4" localSheetId="4" hidden="1">'1.5'!$L$8</definedName>
    <definedName name="solver_rhs4" localSheetId="5" hidden="1">'2'!$H$5</definedName>
    <definedName name="solver_rhs4" localSheetId="7" hidden="1">'лаба 2'!$J$8</definedName>
    <definedName name="solver_rhs4" localSheetId="10" hidden="1">'транспортная задача'!$F$3</definedName>
    <definedName name="solver_rhs5" localSheetId="10" hidden="1">'транспортная задача'!$F$4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8" hidden="1">2</definedName>
    <definedName name="solver_rlx" localSheetId="6" hidden="1">2</definedName>
    <definedName name="solver_rlx" localSheetId="7" hidden="1">2</definedName>
    <definedName name="solver_rlx" localSheetId="10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8" hidden="1">0</definedName>
    <definedName name="solver_rsd" localSheetId="6" hidden="1">0</definedName>
    <definedName name="solver_rsd" localSheetId="7" hidden="1">0</definedName>
    <definedName name="solver_rsd" localSheetId="10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8" hidden="1">1</definedName>
    <definedName name="solver_scl" localSheetId="6" hidden="1">1</definedName>
    <definedName name="solver_scl" localSheetId="7" hidden="1">1</definedName>
    <definedName name="solver_scl" localSheetId="10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8" hidden="1">2</definedName>
    <definedName name="solver_sho" localSheetId="6" hidden="1">2</definedName>
    <definedName name="solver_sho" localSheetId="7" hidden="1">2</definedName>
    <definedName name="solver_sho" localSheetId="10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8" hidden="1">100</definedName>
    <definedName name="solver_ssz" localSheetId="6" hidden="1">100</definedName>
    <definedName name="solver_ssz" localSheetId="7" hidden="1">100</definedName>
    <definedName name="solver_ssz" localSheetId="10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8" hidden="1">2147483647</definedName>
    <definedName name="solver_tim" localSheetId="6" hidden="1">2147483647</definedName>
    <definedName name="solver_tim" localSheetId="7" hidden="1">2147483647</definedName>
    <definedName name="solver_tim" localSheetId="10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8" hidden="1">0.01</definedName>
    <definedName name="solver_tol" localSheetId="6" hidden="1">0.01</definedName>
    <definedName name="solver_tol" localSheetId="7" hidden="1">0.01</definedName>
    <definedName name="solver_tol" localSheetId="10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8" hidden="1">1</definedName>
    <definedName name="solver_typ" localSheetId="6" hidden="1">1</definedName>
    <definedName name="solver_typ" localSheetId="7" hidden="1">2</definedName>
    <definedName name="solver_typ" localSheetId="10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8" hidden="1">0</definedName>
    <definedName name="solver_val" localSheetId="6" hidden="1">0</definedName>
    <definedName name="solver_val" localSheetId="7" hidden="1">0</definedName>
    <definedName name="solver_val" localSheetId="10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8" hidden="1">3</definedName>
    <definedName name="solver_ver" localSheetId="6" hidden="1">3</definedName>
    <definedName name="solver_ver" localSheetId="7" hidden="1">3</definedName>
    <definedName name="solver_ver" localSheetId="1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0" l="1"/>
  <c r="G9" i="10"/>
  <c r="G7" i="10"/>
  <c r="G5" i="10"/>
  <c r="I4" i="8"/>
  <c r="I7" i="9"/>
  <c r="L7" i="3"/>
  <c r="L6" i="3"/>
  <c r="I10" i="9"/>
  <c r="L4" i="3"/>
  <c r="I9" i="9"/>
  <c r="I8" i="9"/>
  <c r="I5" i="9"/>
  <c r="C2" i="9"/>
  <c r="B2" i="9"/>
  <c r="E3" i="9"/>
  <c r="D3" i="9"/>
  <c r="B4" i="9"/>
  <c r="E4" i="9"/>
  <c r="I8" i="8" l="1"/>
  <c r="I7" i="8"/>
  <c r="I6" i="8"/>
  <c r="J8" i="7" l="1"/>
  <c r="J7" i="7"/>
  <c r="J6" i="7"/>
  <c r="J4" i="7"/>
  <c r="L4" i="6" l="1"/>
  <c r="L8" i="6" l="1"/>
  <c r="L7" i="6"/>
  <c r="L6" i="6"/>
  <c r="J6" i="2" l="1"/>
  <c r="J10" i="2"/>
  <c r="J9" i="2"/>
  <c r="J8" i="2"/>
  <c r="I9" i="1"/>
  <c r="I8" i="1"/>
  <c r="I7" i="1"/>
  <c r="I5" i="1"/>
  <c r="I6" i="5"/>
  <c r="I10" i="5" l="1"/>
  <c r="I9" i="5"/>
  <c r="I8" i="5"/>
  <c r="I8" i="4" l="1"/>
  <c r="I7" i="4"/>
  <c r="I6" i="4"/>
  <c r="I4" i="4"/>
  <c r="L8" i="3" l="1"/>
</calcChain>
</file>

<file path=xl/sharedStrings.xml><?xml version="1.0" encoding="utf-8"?>
<sst xmlns="http://schemas.openxmlformats.org/spreadsheetml/2006/main" count="110" uniqueCount="34">
  <si>
    <t>изменяемые ячейки</t>
  </si>
  <si>
    <t>x1</t>
  </si>
  <si>
    <t>x2</t>
  </si>
  <si>
    <t>x3</t>
  </si>
  <si>
    <t>целевая функция</t>
  </si>
  <si>
    <t>ограничение 1</t>
  </si>
  <si>
    <t>ограничение 2</t>
  </si>
  <si>
    <t>ограничение 3</t>
  </si>
  <si>
    <t>&gt;=</t>
  </si>
  <si>
    <t>Вид ресурса</t>
  </si>
  <si>
    <t>Сырьё, кг</t>
  </si>
  <si>
    <t>Рабочая сила, ч</t>
  </si>
  <si>
    <t>Оборудование, станко-ч.</t>
  </si>
  <si>
    <t>Прибыль, руб</t>
  </si>
  <si>
    <t>Затраты ресурса на единицу товара</t>
  </si>
  <si>
    <t>Запасы ресурса</t>
  </si>
  <si>
    <t>max</t>
  </si>
  <si>
    <t>переменные</t>
  </si>
  <si>
    <t>функция</t>
  </si>
  <si>
    <t>огр 1</t>
  </si>
  <si>
    <t>огр 2</t>
  </si>
  <si>
    <t>огр 3</t>
  </si>
  <si>
    <t>&lt;=</t>
  </si>
  <si>
    <t>x4</t>
  </si>
  <si>
    <t>x5</t>
  </si>
  <si>
    <t>ограничение 4</t>
  </si>
  <si>
    <t>=</t>
  </si>
  <si>
    <t xml:space="preserve">&lt;= </t>
  </si>
  <si>
    <t>Мука 1</t>
  </si>
  <si>
    <t>Мука 2</t>
  </si>
  <si>
    <t>Маргарин</t>
  </si>
  <si>
    <t>Яйцо</t>
  </si>
  <si>
    <t>Прибыль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</si>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</sst>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/>
    <xf numFmtId="0" fontId="0" fillId="2" borderId="1" xfId="0" applyFill="1" applyBorder="1"/>
    <xf numFmtId="0" fontId="1" fillId="0" borderId="1" xfId="0" applyFont="1" applyBorder="1"/>
    <xf numFmtId="0" fontId="2" fillId="0" borderId="0" xfId="0" applyFont="1"/>
    <xf numFmtId="0" fontId="0" fillId="2" borderId="1" xfId="0" quotePrefix="1" applyFill="1" applyBorder="1"/>
    <xf numFmtId="0" fontId="0" fillId="5" borderId="1" xfId="0" applyFill="1" applyBorder="1"/>
    <xf numFmtId="0" fontId="3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0</xdr:row>
      <xdr:rowOff>66675</xdr:rowOff>
    </xdr:from>
    <xdr:to>
      <xdr:col>14</xdr:col>
      <xdr:colOff>419390</xdr:colOff>
      <xdr:row>5</xdr:row>
      <xdr:rowOff>143019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66675"/>
          <a:ext cx="2076740" cy="10288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171450</xdr:colOff>
      <xdr:row>2</xdr:row>
      <xdr:rowOff>19050</xdr:rowOff>
    </xdr:from>
    <xdr:to>
      <xdr:col>17</xdr:col>
      <xdr:colOff>180593</xdr:colOff>
      <xdr:row>7</xdr:row>
      <xdr:rowOff>85598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400050"/>
          <a:ext cx="3057143" cy="10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0</xdr:row>
      <xdr:rowOff>19050</xdr:rowOff>
    </xdr:from>
    <xdr:to>
      <xdr:col>23</xdr:col>
      <xdr:colOff>94450</xdr:colOff>
      <xdr:row>12</xdr:row>
      <xdr:rowOff>28288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0" y="19050"/>
          <a:ext cx="6400000" cy="2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1</xdr:row>
      <xdr:rowOff>0</xdr:rowOff>
    </xdr:from>
    <xdr:to>
      <xdr:col>15</xdr:col>
      <xdr:colOff>171728</xdr:colOff>
      <xdr:row>6</xdr:row>
      <xdr:rowOff>66817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190500"/>
          <a:ext cx="1991003" cy="1019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0</xdr:row>
      <xdr:rowOff>0</xdr:rowOff>
    </xdr:from>
    <xdr:to>
      <xdr:col>14</xdr:col>
      <xdr:colOff>275968</xdr:colOff>
      <xdr:row>6</xdr:row>
      <xdr:rowOff>47476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0"/>
          <a:ext cx="2057143" cy="11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0</xdr:row>
      <xdr:rowOff>19050</xdr:rowOff>
    </xdr:from>
    <xdr:to>
      <xdr:col>20</xdr:col>
      <xdr:colOff>256848</xdr:colOff>
      <xdr:row>6</xdr:row>
      <xdr:rowOff>57002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8450" y="19050"/>
          <a:ext cx="2619048" cy="1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0</xdr:row>
      <xdr:rowOff>0</xdr:rowOff>
    </xdr:from>
    <xdr:to>
      <xdr:col>14</xdr:col>
      <xdr:colOff>552239</xdr:colOff>
      <xdr:row>7</xdr:row>
      <xdr:rowOff>9357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0"/>
          <a:ext cx="1685714" cy="13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0</xdr:row>
      <xdr:rowOff>0</xdr:rowOff>
    </xdr:from>
    <xdr:to>
      <xdr:col>25</xdr:col>
      <xdr:colOff>467710</xdr:colOff>
      <xdr:row>11</xdr:row>
      <xdr:rowOff>143187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225" y="0"/>
          <a:ext cx="7059010" cy="2238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161925</xdr:rowOff>
    </xdr:from>
    <xdr:to>
      <xdr:col>12</xdr:col>
      <xdr:colOff>228798</xdr:colOff>
      <xdr:row>5</xdr:row>
      <xdr:rowOff>85847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161925"/>
          <a:ext cx="1419423" cy="8764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57150</xdr:rowOff>
    </xdr:from>
    <xdr:to>
      <xdr:col>15</xdr:col>
      <xdr:colOff>323474</xdr:colOff>
      <xdr:row>5</xdr:row>
      <xdr:rowOff>133221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57150"/>
          <a:ext cx="3009524" cy="10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0</xdr:row>
      <xdr:rowOff>0</xdr:rowOff>
    </xdr:from>
    <xdr:to>
      <xdr:col>16</xdr:col>
      <xdr:colOff>352045</xdr:colOff>
      <xdr:row>5</xdr:row>
      <xdr:rowOff>114167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0"/>
          <a:ext cx="3038095" cy="1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9"/>
  <sheetViews>
    <sheetView workbookViewId="0">
      <selection activeCell="I19" sqref="I19"/>
    </sheetView>
  </sheetViews>
  <sheetFormatPr defaultRowHeight="15" x14ac:dyDescent="0.25"/>
  <cols>
    <col min="8" max="8" width="10.42578125" customWidth="1"/>
  </cols>
  <sheetData>
    <row r="1" spans="7:11" x14ac:dyDescent="0.25">
      <c r="G1" s="12"/>
      <c r="H1" s="12"/>
      <c r="I1" s="1" t="s">
        <v>1</v>
      </c>
      <c r="J1" s="1" t="s">
        <v>2</v>
      </c>
      <c r="K1" s="1" t="s">
        <v>3</v>
      </c>
    </row>
    <row r="2" spans="7:11" x14ac:dyDescent="0.25">
      <c r="G2" s="2" t="s">
        <v>0</v>
      </c>
      <c r="H2" s="2"/>
      <c r="I2" s="1">
        <v>96071640.094736814</v>
      </c>
      <c r="J2" s="1">
        <v>-158235639.27368411</v>
      </c>
      <c r="K2" s="1">
        <v>28256365.263157867</v>
      </c>
    </row>
    <row r="5" spans="7:11" x14ac:dyDescent="0.25">
      <c r="G5" s="13" t="s">
        <v>4</v>
      </c>
      <c r="H5" s="13"/>
      <c r="I5" s="10">
        <f>2 * $I$2 + 5 *$J$2 - 3 *$K$2</f>
        <v>-683804011.96842051</v>
      </c>
      <c r="J5" s="11"/>
      <c r="K5" s="11"/>
    </row>
    <row r="7" spans="7:11" x14ac:dyDescent="0.25">
      <c r="G7" s="9" t="s">
        <v>5</v>
      </c>
      <c r="H7" s="9"/>
      <c r="I7" s="3">
        <f>7 * $I$2 + 3 * $J$2 - 7 * $K$2</f>
        <v>6.0000003278255463</v>
      </c>
      <c r="J7" s="3" t="s">
        <v>8</v>
      </c>
      <c r="K7" s="3">
        <v>6</v>
      </c>
    </row>
    <row r="8" spans="7:11" x14ac:dyDescent="0.25">
      <c r="G8" s="9" t="s">
        <v>6</v>
      </c>
      <c r="H8" s="9"/>
      <c r="I8" s="3">
        <f xml:space="preserve"> 4 * $I$2 + $J$2 - 8 * $K$2</f>
        <v>-0.99999979138374329</v>
      </c>
      <c r="J8" s="3" t="s">
        <v>8</v>
      </c>
      <c r="K8" s="3">
        <v>-1</v>
      </c>
    </row>
    <row r="9" spans="7:11" x14ac:dyDescent="0.25">
      <c r="G9" s="9" t="s">
        <v>7</v>
      </c>
      <c r="H9" s="9"/>
      <c r="I9" s="3">
        <f>2 * $I$2 - 3 * $K$2</f>
        <v>107374184.40000004</v>
      </c>
      <c r="J9" s="3" t="s">
        <v>8</v>
      </c>
      <c r="K9" s="3">
        <v>2</v>
      </c>
    </row>
  </sheetData>
  <mergeCells count="6">
    <mergeCell ref="G9:H9"/>
    <mergeCell ref="I5:K5"/>
    <mergeCell ref="G1:H1"/>
    <mergeCell ref="G5:H5"/>
    <mergeCell ref="G7:H7"/>
    <mergeCell ref="G8:H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1"/>
  <sheetViews>
    <sheetView workbookViewId="0">
      <selection activeCell="M17" sqref="M17"/>
    </sheetView>
  </sheetViews>
  <sheetFormatPr defaultRowHeight="15" x14ac:dyDescent="0.25"/>
  <sheetData>
    <row r="1" spans="8:10" x14ac:dyDescent="0.25">
      <c r="H1" t="s">
        <v>1</v>
      </c>
      <c r="I1" t="s">
        <v>2</v>
      </c>
      <c r="J1" t="s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20" sqref="H20"/>
    </sheetView>
  </sheetViews>
  <sheetFormatPr defaultRowHeight="15" x14ac:dyDescent="0.25"/>
  <cols>
    <col min="1" max="1" width="10" bestFit="1" customWidth="1"/>
    <col min="8" max="8" width="16.85546875" bestFit="1" customWidth="1"/>
  </cols>
  <sheetData>
    <row r="1" spans="1:12" x14ac:dyDescent="0.25">
      <c r="B1">
        <v>1</v>
      </c>
      <c r="C1">
        <v>2</v>
      </c>
      <c r="D1">
        <v>3</v>
      </c>
      <c r="E1">
        <v>4</v>
      </c>
    </row>
    <row r="2" spans="1:12" x14ac:dyDescent="0.25">
      <c r="A2" t="s">
        <v>28</v>
      </c>
      <c r="B2">
        <f>1/2</f>
        <v>0.5</v>
      </c>
      <c r="C2">
        <f>1/2</f>
        <v>0.5</v>
      </c>
      <c r="D2">
        <v>0</v>
      </c>
      <c r="E2">
        <v>0</v>
      </c>
      <c r="F2">
        <v>250</v>
      </c>
      <c r="H2" s="1"/>
      <c r="I2" s="1">
        <v>1</v>
      </c>
      <c r="J2" s="1">
        <v>2</v>
      </c>
      <c r="K2" s="1">
        <v>3</v>
      </c>
      <c r="L2" s="1">
        <v>4</v>
      </c>
    </row>
    <row r="3" spans="1:12" x14ac:dyDescent="0.25">
      <c r="A3" t="s">
        <v>29</v>
      </c>
      <c r="B3">
        <v>0</v>
      </c>
      <c r="C3">
        <v>0</v>
      </c>
      <c r="D3">
        <f>1/2</f>
        <v>0.5</v>
      </c>
      <c r="E3">
        <f>1/2</f>
        <v>0.5</v>
      </c>
      <c r="F3">
        <v>200</v>
      </c>
      <c r="H3" s="1" t="s">
        <v>17</v>
      </c>
      <c r="I3" s="1">
        <v>95</v>
      </c>
      <c r="J3" s="1">
        <v>133</v>
      </c>
      <c r="K3" s="1">
        <v>40</v>
      </c>
      <c r="L3" s="1">
        <v>849</v>
      </c>
    </row>
    <row r="4" spans="1:12" x14ac:dyDescent="0.25">
      <c r="A4" t="s">
        <v>30</v>
      </c>
      <c r="B4">
        <f>1/8</f>
        <v>0.125</v>
      </c>
      <c r="C4">
        <v>0</v>
      </c>
      <c r="D4">
        <v>0</v>
      </c>
      <c r="E4">
        <f>1/8</f>
        <v>0.125</v>
      </c>
      <c r="F4">
        <v>60</v>
      </c>
    </row>
    <row r="5" spans="1:12" x14ac:dyDescent="0.25">
      <c r="A5" t="s">
        <v>31</v>
      </c>
      <c r="B5">
        <v>2</v>
      </c>
      <c r="C5">
        <v>1</v>
      </c>
      <c r="D5">
        <v>1</v>
      </c>
      <c r="E5">
        <v>1</v>
      </c>
      <c r="F5">
        <v>1380</v>
      </c>
      <c r="H5" s="3" t="s">
        <v>4</v>
      </c>
      <c r="I5" s="3">
        <f>I3*B6 + J3*C6 + K3 * D6 + L3 * E6</f>
        <v>8220</v>
      </c>
    </row>
    <row r="6" spans="1:12" x14ac:dyDescent="0.25">
      <c r="A6" t="s">
        <v>32</v>
      </c>
      <c r="B6">
        <v>14</v>
      </c>
      <c r="C6">
        <v>12</v>
      </c>
      <c r="D6">
        <v>5</v>
      </c>
      <c r="E6">
        <v>6</v>
      </c>
      <c r="F6" t="s">
        <v>16</v>
      </c>
    </row>
    <row r="7" spans="1:12" x14ac:dyDescent="0.25">
      <c r="H7" s="17" t="s">
        <v>5</v>
      </c>
      <c r="I7" s="17">
        <f xml:space="preserve"> SUM(B2:B5) * I3</f>
        <v>249.375</v>
      </c>
    </row>
    <row r="8" spans="1:12" x14ac:dyDescent="0.25">
      <c r="H8" s="17" t="s">
        <v>6</v>
      </c>
      <c r="I8" s="17">
        <f>J3 * SUM(C2:C5)</f>
        <v>199.5</v>
      </c>
    </row>
    <row r="9" spans="1:12" x14ac:dyDescent="0.25">
      <c r="H9" s="17" t="s">
        <v>7</v>
      </c>
      <c r="I9" s="17">
        <f>K3*SUM(D2:D5)</f>
        <v>60</v>
      </c>
    </row>
    <row r="10" spans="1:12" x14ac:dyDescent="0.25">
      <c r="H10" s="17" t="s">
        <v>25</v>
      </c>
      <c r="I10" s="17">
        <f>L3*SUM(E2:E5)</f>
        <v>1379.625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L10"/>
  <sheetViews>
    <sheetView workbookViewId="0">
      <selection activeCell="J6" sqref="J6:L6"/>
    </sheetView>
  </sheetViews>
  <sheetFormatPr defaultRowHeight="15" x14ac:dyDescent="0.25"/>
  <cols>
    <col min="10" max="10" width="12" bestFit="1" customWidth="1"/>
    <col min="12" max="12" width="11" bestFit="1" customWidth="1"/>
  </cols>
  <sheetData>
    <row r="2" spans="8:12" x14ac:dyDescent="0.25">
      <c r="H2" s="12"/>
      <c r="I2" s="12"/>
      <c r="J2" s="1" t="s">
        <v>1</v>
      </c>
      <c r="K2" s="1" t="s">
        <v>2</v>
      </c>
      <c r="L2" s="1" t="s">
        <v>3</v>
      </c>
    </row>
    <row r="3" spans="8:12" x14ac:dyDescent="0.25">
      <c r="H3" s="2" t="s">
        <v>0</v>
      </c>
      <c r="I3" s="2"/>
      <c r="J3" s="1">
        <v>-259092618947518.34</v>
      </c>
      <c r="K3" s="1">
        <v>-59686257768020.773</v>
      </c>
      <c r="L3" s="1">
        <v>450359944976842.19</v>
      </c>
    </row>
    <row r="6" spans="8:12" x14ac:dyDescent="0.25">
      <c r="H6" s="13" t="s">
        <v>4</v>
      </c>
      <c r="I6" s="13"/>
      <c r="J6" s="10">
        <f>7 * $J$3 + 4 *$K$3 - 6 *$L$3</f>
        <v>-4754553033565764</v>
      </c>
      <c r="K6" s="11"/>
      <c r="L6" s="11"/>
    </row>
    <row r="8" spans="8:12" x14ac:dyDescent="0.25">
      <c r="H8" s="9" t="s">
        <v>5</v>
      </c>
      <c r="I8" s="9"/>
      <c r="J8" s="3">
        <f>2* $J$3 - 5 * $K$3 + 9* $L$3</f>
        <v>3833485555736646.5</v>
      </c>
      <c r="K8" s="3" t="s">
        <v>8</v>
      </c>
      <c r="L8" s="3">
        <v>1</v>
      </c>
    </row>
    <row r="9" spans="8:12" x14ac:dyDescent="0.25">
      <c r="H9" s="9" t="s">
        <v>6</v>
      </c>
      <c r="I9" s="9"/>
      <c r="J9" s="3">
        <f xml:space="preserve"> 8 * $J$3 + 3 * $K$3 + 5 * $L$3</f>
        <v>2</v>
      </c>
      <c r="K9" s="6" t="s">
        <v>26</v>
      </c>
      <c r="L9" s="3">
        <v>2</v>
      </c>
    </row>
    <row r="10" spans="8:12" x14ac:dyDescent="0.25">
      <c r="H10" s="9" t="s">
        <v>7</v>
      </c>
      <c r="I10" s="9"/>
      <c r="J10" s="3">
        <f>$J$3 + $L$3</f>
        <v>191267326029323.84</v>
      </c>
      <c r="K10" s="3" t="s">
        <v>8</v>
      </c>
      <c r="L10" s="3">
        <v>4</v>
      </c>
    </row>
  </sheetData>
  <mergeCells count="6">
    <mergeCell ref="H10:I10"/>
    <mergeCell ref="H2:I2"/>
    <mergeCell ref="H6:I6"/>
    <mergeCell ref="J6:L6"/>
    <mergeCell ref="H8:I8"/>
    <mergeCell ref="H9:I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10"/>
  <sheetViews>
    <sheetView workbookViewId="0">
      <selection activeCell="M16" sqref="M16"/>
    </sheetView>
  </sheetViews>
  <sheetFormatPr defaultRowHeight="15" x14ac:dyDescent="0.25"/>
  <sheetData>
    <row r="2" spans="7:11" x14ac:dyDescent="0.25">
      <c r="G2" s="12"/>
      <c r="H2" s="12"/>
      <c r="I2" s="1" t="s">
        <v>1</v>
      </c>
      <c r="J2" s="1" t="s">
        <v>2</v>
      </c>
      <c r="K2" s="1" t="s">
        <v>3</v>
      </c>
    </row>
    <row r="3" spans="7:11" x14ac:dyDescent="0.25">
      <c r="G3" s="2" t="s">
        <v>0</v>
      </c>
      <c r="H3" s="2"/>
      <c r="I3" s="1">
        <v>98608945.428571418</v>
      </c>
      <c r="J3" s="1">
        <v>-109565489.14285715</v>
      </c>
      <c r="K3" s="1">
        <v>-32869646.142857138</v>
      </c>
    </row>
    <row r="6" spans="7:11" x14ac:dyDescent="0.25">
      <c r="G6" s="13" t="s">
        <v>4</v>
      </c>
      <c r="H6" s="13"/>
      <c r="I6" s="10">
        <f>5 * $I$3 - 2 *$J$3 + 3 *$K$3</f>
        <v>613566766.99999988</v>
      </c>
      <c r="J6" s="11"/>
      <c r="K6" s="11"/>
    </row>
    <row r="8" spans="7:11" x14ac:dyDescent="0.25">
      <c r="G8" s="9" t="s">
        <v>5</v>
      </c>
      <c r="H8" s="9"/>
      <c r="I8" s="3">
        <f>3* $I$3 + 3 * $J$3 - 1* $K$3</f>
        <v>14.999999944120646</v>
      </c>
      <c r="J8" s="3" t="s">
        <v>22</v>
      </c>
      <c r="K8" s="3">
        <v>15</v>
      </c>
    </row>
    <row r="9" spans="7:11" x14ac:dyDescent="0.25">
      <c r="G9" s="9" t="s">
        <v>6</v>
      </c>
      <c r="H9" s="9"/>
      <c r="I9" s="3">
        <f>$I$3 + 3 * $K$3</f>
        <v>7</v>
      </c>
      <c r="J9" s="3" t="s">
        <v>22</v>
      </c>
      <c r="K9" s="3">
        <v>7</v>
      </c>
    </row>
    <row r="10" spans="7:11" x14ac:dyDescent="0.25">
      <c r="G10" s="9" t="s">
        <v>7</v>
      </c>
      <c r="H10" s="9"/>
      <c r="I10" s="3">
        <f>-2*$I$3 + 8 * $J$3</f>
        <v>-1073741804</v>
      </c>
      <c r="J10" s="3" t="s">
        <v>22</v>
      </c>
      <c r="K10" s="3">
        <v>20</v>
      </c>
    </row>
  </sheetData>
  <mergeCells count="6">
    <mergeCell ref="G10:H10"/>
    <mergeCell ref="G2:H2"/>
    <mergeCell ref="G6:H6"/>
    <mergeCell ref="I6:K6"/>
    <mergeCell ref="G8:H8"/>
    <mergeCell ref="G9:H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P9"/>
  <sheetViews>
    <sheetView topLeftCell="J1" workbookViewId="0">
      <selection activeCell="Q23" sqref="Q23"/>
    </sheetView>
  </sheetViews>
  <sheetFormatPr defaultRowHeight="15" x14ac:dyDescent="0.25"/>
  <cols>
    <col min="11" max="11" width="18.5703125" customWidth="1"/>
  </cols>
  <sheetData>
    <row r="1" spans="11:16" x14ac:dyDescent="0.25">
      <c r="K1" s="1"/>
      <c r="L1" s="1" t="s">
        <v>1</v>
      </c>
      <c r="M1" s="1" t="s">
        <v>2</v>
      </c>
      <c r="N1" s="1" t="s">
        <v>3</v>
      </c>
      <c r="O1" s="1" t="s">
        <v>23</v>
      </c>
      <c r="P1" s="1" t="s">
        <v>24</v>
      </c>
    </row>
    <row r="2" spans="11:16" x14ac:dyDescent="0.25">
      <c r="K2" s="1" t="s">
        <v>17</v>
      </c>
      <c r="L2" s="1">
        <v>2.5714285714285738</v>
      </c>
      <c r="M2" s="1">
        <v>0</v>
      </c>
      <c r="N2" s="1">
        <v>4.8571428571428559</v>
      </c>
      <c r="O2" s="1">
        <v>1.1428571428571421</v>
      </c>
      <c r="P2" s="1">
        <v>0</v>
      </c>
    </row>
    <row r="4" spans="11:16" x14ac:dyDescent="0.25">
      <c r="K4" s="7" t="s">
        <v>4</v>
      </c>
      <c r="L4" s="14">
        <f>$L$2 * 6.5 - $N$2 * 7.5 + $O$2 * 23.5 - $P$2 * 5</f>
        <v>7.142857142857153</v>
      </c>
      <c r="M4" s="14"/>
      <c r="N4" s="14"/>
    </row>
    <row r="6" spans="11:16" x14ac:dyDescent="0.25">
      <c r="K6" s="3" t="s">
        <v>5</v>
      </c>
      <c r="L6" s="3">
        <f>$L$2 + 3 * $M$2 + $N$2 + 4 * $O$2 - $P$2</f>
        <v>11.999999999999998</v>
      </c>
      <c r="M6" s="6" t="s">
        <v>26</v>
      </c>
      <c r="N6" s="3">
        <v>12</v>
      </c>
    </row>
    <row r="7" spans="11:16" x14ac:dyDescent="0.25">
      <c r="K7" s="3" t="s">
        <v>6</v>
      </c>
      <c r="L7" s="3">
        <f>2 * $L$2 - $N$2 + 12 * $O$2 - $P$2</f>
        <v>13.999999999999996</v>
      </c>
      <c r="M7" s="6" t="s">
        <v>26</v>
      </c>
      <c r="N7" s="3">
        <v>14</v>
      </c>
    </row>
    <row r="8" spans="11:16" x14ac:dyDescent="0.25">
      <c r="K8" s="3" t="s">
        <v>7</v>
      </c>
      <c r="L8" s="3">
        <f>$L$2 + 2 *$M$2 + 3 * $O$2 - $P$2</f>
        <v>6</v>
      </c>
      <c r="M8" s="6" t="s">
        <v>26</v>
      </c>
      <c r="N8" s="3">
        <v>6</v>
      </c>
    </row>
    <row r="9" spans="11:16" x14ac:dyDescent="0.25">
      <c r="K9" s="3" t="s">
        <v>25</v>
      </c>
      <c r="L9" s="3"/>
      <c r="M9" s="3" t="s">
        <v>8</v>
      </c>
      <c r="N9" s="3">
        <v>0</v>
      </c>
    </row>
  </sheetData>
  <mergeCells count="1">
    <mergeCell ref="L4:N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9"/>
  <sheetViews>
    <sheetView workbookViewId="0">
      <selection activeCell="M14" sqref="M14"/>
    </sheetView>
  </sheetViews>
  <sheetFormatPr defaultRowHeight="15" x14ac:dyDescent="0.25"/>
  <cols>
    <col min="9" max="9" width="14.42578125" bestFit="1" customWidth="1"/>
  </cols>
  <sheetData>
    <row r="1" spans="9:12" x14ac:dyDescent="0.25">
      <c r="I1" s="1"/>
      <c r="J1" s="1" t="s">
        <v>3</v>
      </c>
      <c r="K1" s="1" t="s">
        <v>23</v>
      </c>
    </row>
    <row r="2" spans="9:12" x14ac:dyDescent="0.25">
      <c r="I2" s="1" t="s">
        <v>17</v>
      </c>
      <c r="J2" s="1">
        <v>4.8571428571428577</v>
      </c>
      <c r="K2" s="1">
        <v>1.1428571428571423</v>
      </c>
    </row>
    <row r="4" spans="9:12" x14ac:dyDescent="0.25">
      <c r="I4" s="8" t="s">
        <v>18</v>
      </c>
      <c r="J4" s="8">
        <f>$J$2 + 2 * $K$2</f>
        <v>7.1428571428571423</v>
      </c>
    </row>
    <row r="6" spans="9:12" x14ac:dyDescent="0.25">
      <c r="I6" s="3" t="s">
        <v>5</v>
      </c>
      <c r="J6" s="3">
        <f>$J$2 + $K$2</f>
        <v>6</v>
      </c>
      <c r="K6" s="3" t="s">
        <v>22</v>
      </c>
      <c r="L6" s="3">
        <v>6</v>
      </c>
    </row>
    <row r="7" spans="9:12" x14ac:dyDescent="0.25">
      <c r="I7" s="3" t="s">
        <v>6</v>
      </c>
      <c r="J7" s="3">
        <f>3 * $J$2 + 10 *$K$2</f>
        <v>25.999999999999996</v>
      </c>
      <c r="K7" s="3" t="s">
        <v>27</v>
      </c>
      <c r="L7" s="3">
        <v>26</v>
      </c>
    </row>
    <row r="8" spans="9:12" x14ac:dyDescent="0.25">
      <c r="I8" s="3" t="s">
        <v>7</v>
      </c>
      <c r="J8" s="3">
        <f>$J$2 + 11 * $K$2</f>
        <v>17.428571428571423</v>
      </c>
      <c r="K8" s="3" t="s">
        <v>22</v>
      </c>
      <c r="L8" s="3">
        <v>20</v>
      </c>
    </row>
    <row r="9" spans="9:12" x14ac:dyDescent="0.25">
      <c r="I9" s="3" t="s">
        <v>25</v>
      </c>
      <c r="J9" s="3"/>
      <c r="K9" s="3" t="s">
        <v>8</v>
      </c>
      <c r="L9" s="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39" sqref="F39"/>
    </sheetView>
  </sheetViews>
  <sheetFormatPr defaultRowHeight="15" x14ac:dyDescent="0.25"/>
  <cols>
    <col min="5" max="5" width="11.28515625" customWidth="1"/>
    <col min="6" max="6" width="11.85546875" customWidth="1"/>
    <col min="7" max="7" width="13.85546875" customWidth="1"/>
    <col min="11" max="11" width="16.85546875" bestFit="1" customWidth="1"/>
  </cols>
  <sheetData>
    <row r="1" spans="1:14" x14ac:dyDescent="0.25">
      <c r="A1" s="16" t="s">
        <v>9</v>
      </c>
      <c r="B1" s="16"/>
      <c r="C1" s="16"/>
      <c r="D1" s="16"/>
      <c r="E1" s="15" t="s">
        <v>14</v>
      </c>
      <c r="F1" s="15"/>
      <c r="G1" s="15"/>
      <c r="H1" s="16" t="s">
        <v>15</v>
      </c>
      <c r="I1" s="16"/>
      <c r="L1" t="s">
        <v>1</v>
      </c>
      <c r="M1" t="s">
        <v>2</v>
      </c>
      <c r="N1" t="s">
        <v>3</v>
      </c>
    </row>
    <row r="2" spans="1:14" x14ac:dyDescent="0.25">
      <c r="A2" s="16"/>
      <c r="B2" s="16"/>
      <c r="C2" s="16"/>
      <c r="D2" s="16"/>
      <c r="E2" s="4">
        <v>1</v>
      </c>
      <c r="F2" s="4">
        <v>2</v>
      </c>
      <c r="G2" s="4">
        <v>3</v>
      </c>
      <c r="H2" s="16"/>
      <c r="I2" s="16"/>
      <c r="K2" t="s">
        <v>17</v>
      </c>
      <c r="L2">
        <v>41</v>
      </c>
      <c r="M2">
        <v>1</v>
      </c>
      <c r="N2">
        <v>0</v>
      </c>
    </row>
    <row r="3" spans="1:14" x14ac:dyDescent="0.25">
      <c r="A3" s="15" t="s">
        <v>10</v>
      </c>
      <c r="B3" s="15"/>
      <c r="C3" s="15"/>
      <c r="D3" s="15"/>
      <c r="E3" s="4">
        <v>2</v>
      </c>
      <c r="F3" s="4">
        <v>0</v>
      </c>
      <c r="G3" s="4">
        <v>4</v>
      </c>
      <c r="H3" s="15">
        <v>220</v>
      </c>
      <c r="I3" s="15"/>
    </row>
    <row r="4" spans="1:14" x14ac:dyDescent="0.25">
      <c r="A4" s="15" t="s">
        <v>11</v>
      </c>
      <c r="B4" s="15"/>
      <c r="C4" s="15"/>
      <c r="D4" s="15"/>
      <c r="E4" s="4">
        <v>6</v>
      </c>
      <c r="F4" s="4">
        <v>4</v>
      </c>
      <c r="G4" s="4">
        <v>8</v>
      </c>
      <c r="H4" s="15">
        <v>250</v>
      </c>
      <c r="I4" s="15"/>
      <c r="K4" t="s">
        <v>4</v>
      </c>
      <c r="L4">
        <f>$E$6*$L$2 + $F$6 * $M$2 + $G$6 * $N$2</f>
        <v>207</v>
      </c>
    </row>
    <row r="5" spans="1:14" x14ac:dyDescent="0.25">
      <c r="A5" s="15" t="s">
        <v>12</v>
      </c>
      <c r="B5" s="15"/>
      <c r="C5" s="15"/>
      <c r="D5" s="15"/>
      <c r="E5" s="4">
        <v>4</v>
      </c>
      <c r="F5" s="4">
        <v>2</v>
      </c>
      <c r="G5" s="4">
        <v>2</v>
      </c>
      <c r="H5" s="15">
        <v>320</v>
      </c>
      <c r="I5" s="15"/>
    </row>
    <row r="6" spans="1:14" x14ac:dyDescent="0.25">
      <c r="A6" s="15" t="s">
        <v>13</v>
      </c>
      <c r="B6" s="15"/>
      <c r="C6" s="15"/>
      <c r="D6" s="15"/>
      <c r="E6" s="4">
        <v>5</v>
      </c>
      <c r="F6" s="4">
        <v>2</v>
      </c>
      <c r="G6" s="4">
        <v>4</v>
      </c>
      <c r="H6" s="15" t="s">
        <v>16</v>
      </c>
      <c r="I6" s="15"/>
      <c r="K6" t="s">
        <v>5</v>
      </c>
      <c r="L6">
        <f>$E$3 * $L$2 + $F$3*$M$2 + $G$3*$N$2</f>
        <v>82</v>
      </c>
    </row>
    <row r="7" spans="1:14" x14ac:dyDescent="0.25">
      <c r="K7" t="s">
        <v>6</v>
      </c>
      <c r="L7">
        <f>$E$4 * $L$2 + $F$4*$M$2 + $G$4*$N$2</f>
        <v>250</v>
      </c>
    </row>
    <row r="8" spans="1:14" x14ac:dyDescent="0.25">
      <c r="K8" t="s">
        <v>7</v>
      </c>
      <c r="L8">
        <f>$E$5 * $L$2 + $F$5*$M$2 + $G$5*$N$2</f>
        <v>166</v>
      </c>
    </row>
  </sheetData>
  <mergeCells count="11">
    <mergeCell ref="A6:D6"/>
    <mergeCell ref="H1:I2"/>
    <mergeCell ref="H3:I3"/>
    <mergeCell ref="H4:I4"/>
    <mergeCell ref="H6:I6"/>
    <mergeCell ref="H5:I5"/>
    <mergeCell ref="E1:G1"/>
    <mergeCell ref="A1:D2"/>
    <mergeCell ref="A3:D3"/>
    <mergeCell ref="A4:D4"/>
    <mergeCell ref="A5:D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J18"/>
  <sheetViews>
    <sheetView tabSelected="1" topLeftCell="C1" workbookViewId="0">
      <selection activeCell="M26" sqref="M26"/>
    </sheetView>
  </sheetViews>
  <sheetFormatPr defaultRowHeight="15" x14ac:dyDescent="0.25"/>
  <cols>
    <col min="8" max="8" width="13.140625" bestFit="1" customWidth="1"/>
  </cols>
  <sheetData>
    <row r="2" spans="8:10" x14ac:dyDescent="0.25">
      <c r="H2" s="1" t="s">
        <v>17</v>
      </c>
      <c r="I2" s="1">
        <v>4.8571428571428577</v>
      </c>
      <c r="J2" s="1">
        <v>1.1428571428571423</v>
      </c>
    </row>
    <row r="4" spans="8:10" x14ac:dyDescent="0.25">
      <c r="H4" s="3" t="s">
        <v>18</v>
      </c>
      <c r="I4" s="3">
        <f>$I$2 + 2 * $J$2</f>
        <v>7.1428571428571423</v>
      </c>
    </row>
    <row r="6" spans="8:10" x14ac:dyDescent="0.25">
      <c r="H6" s="17" t="s">
        <v>19</v>
      </c>
      <c r="I6" s="17">
        <f>$I$2 + $J$2</f>
        <v>6</v>
      </c>
      <c r="J6" s="17">
        <v>6</v>
      </c>
    </row>
    <row r="7" spans="8:10" x14ac:dyDescent="0.25">
      <c r="H7" s="17" t="s">
        <v>20</v>
      </c>
      <c r="I7" s="17">
        <f>3 * $I$2 + 10 * $J$2</f>
        <v>25.999999999999996</v>
      </c>
      <c r="J7" s="17">
        <v>26</v>
      </c>
    </row>
    <row r="8" spans="8:10" x14ac:dyDescent="0.25">
      <c r="H8" s="17" t="s">
        <v>21</v>
      </c>
      <c r="I8" s="17">
        <f>$I$2 + 11*$J$2</f>
        <v>17.428571428571423</v>
      </c>
      <c r="J8" s="17">
        <v>20</v>
      </c>
    </row>
    <row r="18" spans="9:9" x14ac:dyDescent="0.25">
      <c r="I18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J8"/>
  <sheetViews>
    <sheetView topLeftCell="C1" workbookViewId="0">
      <selection activeCell="I15" sqref="I15"/>
    </sheetView>
  </sheetViews>
  <sheetFormatPr defaultRowHeight="15" x14ac:dyDescent="0.25"/>
  <cols>
    <col min="8" max="8" width="14.42578125" bestFit="1" customWidth="1"/>
    <col min="9" max="9" width="12.7109375" bestFit="1" customWidth="1"/>
  </cols>
  <sheetData>
    <row r="2" spans="8:10" x14ac:dyDescent="0.25">
      <c r="H2" s="1" t="s">
        <v>17</v>
      </c>
      <c r="I2" s="1">
        <v>-0.6</v>
      </c>
      <c r="J2" s="1">
        <v>1.2</v>
      </c>
    </row>
    <row r="4" spans="8:10" x14ac:dyDescent="0.25">
      <c r="H4" s="3" t="s">
        <v>18</v>
      </c>
      <c r="I4" s="3">
        <f>7 * $I$2 - 14 * $J$2</f>
        <v>-21</v>
      </c>
    </row>
    <row r="6" spans="8:10" x14ac:dyDescent="0.25">
      <c r="H6" s="17" t="s">
        <v>5</v>
      </c>
      <c r="I6" s="17">
        <f>-$I$2 + 2*$J$2</f>
        <v>3</v>
      </c>
      <c r="J6" s="17">
        <v>3</v>
      </c>
    </row>
    <row r="7" spans="8:10" x14ac:dyDescent="0.25">
      <c r="H7" s="17" t="s">
        <v>6</v>
      </c>
      <c r="I7" s="17">
        <f>-$I$2 + 4 * $J$2</f>
        <v>5.3999999999999995</v>
      </c>
      <c r="J7" s="17">
        <v>9</v>
      </c>
    </row>
    <row r="8" spans="8:10" x14ac:dyDescent="0.25">
      <c r="H8" s="17" t="s">
        <v>7</v>
      </c>
      <c r="I8" s="17">
        <f>4 * $I$2 + $J$2</f>
        <v>-1.2</v>
      </c>
      <c r="J8" s="17">
        <v>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9"/>
  <sheetViews>
    <sheetView workbookViewId="0">
      <selection activeCell="I12" sqref="I12"/>
    </sheetView>
  </sheetViews>
  <sheetFormatPr defaultRowHeight="15" x14ac:dyDescent="0.25"/>
  <cols>
    <col min="6" max="6" width="14.42578125" bestFit="1" customWidth="1"/>
    <col min="7" max="7" width="11.7109375" bestFit="1" customWidth="1"/>
  </cols>
  <sheetData>
    <row r="1" spans="5:9" x14ac:dyDescent="0.25">
      <c r="F1" s="1"/>
      <c r="G1" s="1" t="s">
        <v>1</v>
      </c>
      <c r="H1" s="1" t="s">
        <v>2</v>
      </c>
      <c r="I1" s="1" t="s">
        <v>3</v>
      </c>
    </row>
    <row r="2" spans="5:9" x14ac:dyDescent="0.25">
      <c r="F2" s="1" t="s">
        <v>17</v>
      </c>
      <c r="G2" s="1">
        <v>3166159.4117149464</v>
      </c>
      <c r="H2" s="1">
        <v>-53687091.198644832</v>
      </c>
      <c r="I2" s="1">
        <v>-38957557.544144839</v>
      </c>
    </row>
    <row r="5" spans="5:9" x14ac:dyDescent="0.25">
      <c r="F5" s="3" t="s">
        <v>18</v>
      </c>
      <c r="G5" s="3">
        <f>-0.88 * G2 + 0.63 * H2 * I2</f>
        <v>1317656302405623.3</v>
      </c>
    </row>
    <row r="7" spans="5:9" x14ac:dyDescent="0.25">
      <c r="E7" t="s">
        <v>33</v>
      </c>
      <c r="F7" s="17" t="s">
        <v>5</v>
      </c>
      <c r="G7" s="17">
        <f>-5 * H2</f>
        <v>268435455.99322414</v>
      </c>
      <c r="H7" s="17">
        <v>-0.33</v>
      </c>
    </row>
    <row r="8" spans="5:9" x14ac:dyDescent="0.25">
      <c r="F8" s="17" t="s">
        <v>6</v>
      </c>
      <c r="G8" s="17">
        <f>1.5 * G2 - H2 + 1.5 * I2</f>
        <v>-6.0000000074505806</v>
      </c>
      <c r="H8" s="17">
        <v>-6</v>
      </c>
    </row>
    <row r="9" spans="5:9" x14ac:dyDescent="0.25">
      <c r="F9" s="17" t="s">
        <v>7</v>
      </c>
      <c r="G9" s="17">
        <f>1.5 * G2 + 1.83 * H2 - 2.4 * I2</f>
        <v>0.32999998331069946</v>
      </c>
      <c r="H9" s="17">
        <v>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1.1</vt:lpstr>
      <vt:lpstr>1.2</vt:lpstr>
      <vt:lpstr>1.3</vt:lpstr>
      <vt:lpstr>1.4</vt:lpstr>
      <vt:lpstr>1.5</vt:lpstr>
      <vt:lpstr>2</vt:lpstr>
      <vt:lpstr>лаба</vt:lpstr>
      <vt:lpstr>лаба 2</vt:lpstr>
      <vt:lpstr>laba 3</vt:lpstr>
      <vt:lpstr>Лист2</vt:lpstr>
      <vt:lpstr>транспортная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2024-05-07T14:35:37Z</dcterms:modified>
</cp:coreProperties>
</file>