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omments2.xml" ContentType="application/vnd.openxmlformats-officedocument.spreadsheetml.comments+xml"/>
  <Override PartName="/xl/charts/chart4.xml" ContentType="application/vnd.openxmlformats-officedocument.drawingml.chart+xml"/>
  <Override PartName="/xl/drawings/drawing7.xml" ContentType="application/vnd.openxmlformats-officedocument.drawing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390" windowHeight="10905" tabRatio="744" firstSheet="9" activeTab="10"/>
  </bookViews>
  <sheets>
    <sheet name="экспоненциальная" sheetId="12" r:id="rId1"/>
    <sheet name="задача 1(квадрат)" sheetId="2" r:id="rId2"/>
    <sheet name="задача 1(куб)" sheetId="7" r:id="rId3"/>
    <sheet name="задача 1(4 степень)" sheetId="10" r:id="rId4"/>
    <sheet name="задача 1(6 степень)" sheetId="11" r:id="rId5"/>
    <sheet name="задача 2(квадрат)" sheetId="4" r:id="rId6"/>
    <sheet name="задача 2(куб)" sheetId="3" r:id="rId7"/>
    <sheet name="задача 2(4 степень)" sheetId="5" r:id="rId8"/>
    <sheet name="задача 2(6 степень)" sheetId="6" r:id="rId9"/>
    <sheet name="задача 2(7 степень)" sheetId="8" r:id="rId10"/>
    <sheet name="задача 2(гипербола 3 степень)" sheetId="13" r:id="rId11"/>
    <sheet name="задача 2(гибербола 4 степень)" sheetId="14" r:id="rId12"/>
    <sheet name="задача 2(гипербола 5 степень)" sheetId="15" r:id="rId13"/>
    <sheet name="задача 2(гипербола 6 степень)" sheetId="16" r:id="rId14"/>
    <sheet name="задача 2(гипербола 7 степень)" sheetId="17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25" i="17" l="1"/>
  <c r="U26" i="17"/>
  <c r="U27" i="17"/>
  <c r="U28" i="17"/>
  <c r="U29" i="17"/>
  <c r="U30" i="17"/>
  <c r="U31" i="17"/>
  <c r="U32" i="17"/>
  <c r="U33" i="17"/>
  <c r="U34" i="17"/>
  <c r="U35" i="17"/>
  <c r="U36" i="17"/>
  <c r="U37" i="17"/>
  <c r="U38" i="17"/>
  <c r="U39" i="17"/>
  <c r="U40" i="17"/>
  <c r="U41" i="17"/>
  <c r="U42" i="17"/>
  <c r="U43" i="17"/>
  <c r="U44" i="17"/>
  <c r="U24" i="17"/>
  <c r="B38" i="17"/>
  <c r="C38" i="17"/>
  <c r="D38" i="17"/>
  <c r="E38" i="17"/>
  <c r="F38" i="17"/>
  <c r="G38" i="17"/>
  <c r="H38" i="17"/>
  <c r="I38" i="17"/>
  <c r="J38" i="17"/>
  <c r="K38" i="17"/>
  <c r="L38" i="17"/>
  <c r="N26" i="17" a="1"/>
  <c r="N26" i="17" s="1"/>
  <c r="J33" i="17"/>
  <c r="I33" i="17"/>
  <c r="H33" i="17"/>
  <c r="G33" i="17"/>
  <c r="F33" i="17"/>
  <c r="E33" i="17"/>
  <c r="D33" i="17"/>
  <c r="C33" i="17"/>
  <c r="J32" i="17"/>
  <c r="J31" i="17"/>
  <c r="J30" i="17"/>
  <c r="J29" i="17"/>
  <c r="J28" i="17"/>
  <c r="J27" i="17"/>
  <c r="J26" i="17"/>
  <c r="L33" i="17"/>
  <c r="L16" i="17"/>
  <c r="L17" i="17"/>
  <c r="L24" i="17"/>
  <c r="C24" i="17"/>
  <c r="D24" i="17"/>
  <c r="E24" i="17"/>
  <c r="F24" i="17"/>
  <c r="G24" i="17"/>
  <c r="H24" i="17"/>
  <c r="I24" i="17"/>
  <c r="J24" i="17"/>
  <c r="K24" i="17"/>
  <c r="B24" i="17"/>
  <c r="C17" i="17"/>
  <c r="D17" i="17"/>
  <c r="E17" i="17"/>
  <c r="F17" i="17"/>
  <c r="G17" i="17"/>
  <c r="H17" i="17"/>
  <c r="I17" i="17"/>
  <c r="J17" i="17"/>
  <c r="K17" i="17"/>
  <c r="C16" i="17"/>
  <c r="D16" i="17"/>
  <c r="E16" i="17"/>
  <c r="F16" i="17"/>
  <c r="G16" i="17"/>
  <c r="H16" i="17"/>
  <c r="I16" i="17"/>
  <c r="J16" i="17"/>
  <c r="K16" i="17"/>
  <c r="B17" i="17"/>
  <c r="B16" i="17"/>
  <c r="K15" i="17"/>
  <c r="J15" i="17"/>
  <c r="I15" i="17"/>
  <c r="H15" i="17"/>
  <c r="G15" i="17"/>
  <c r="F15" i="17"/>
  <c r="E15" i="17"/>
  <c r="D15" i="17"/>
  <c r="C15" i="17"/>
  <c r="B15" i="17"/>
  <c r="K14" i="17"/>
  <c r="J14" i="17"/>
  <c r="I14" i="17"/>
  <c r="H14" i="17"/>
  <c r="G14" i="17"/>
  <c r="F14" i="17"/>
  <c r="E14" i="17"/>
  <c r="D14" i="17"/>
  <c r="C14" i="17"/>
  <c r="B14" i="17"/>
  <c r="K13" i="17"/>
  <c r="J13" i="17"/>
  <c r="I13" i="17"/>
  <c r="H13" i="17"/>
  <c r="G13" i="17"/>
  <c r="F13" i="17"/>
  <c r="E13" i="17"/>
  <c r="D13" i="17"/>
  <c r="C13" i="17"/>
  <c r="B13" i="17"/>
  <c r="K12" i="17"/>
  <c r="J12" i="17"/>
  <c r="I12" i="17"/>
  <c r="H12" i="17"/>
  <c r="G12" i="17"/>
  <c r="F12" i="17"/>
  <c r="E12" i="17"/>
  <c r="D12" i="17"/>
  <c r="C12" i="17"/>
  <c r="B12" i="17"/>
  <c r="K11" i="17"/>
  <c r="J11" i="17"/>
  <c r="I11" i="17"/>
  <c r="H11" i="17"/>
  <c r="G11" i="17"/>
  <c r="F11" i="17"/>
  <c r="E11" i="17"/>
  <c r="D11" i="17"/>
  <c r="C11" i="17"/>
  <c r="B11" i="17"/>
  <c r="K10" i="17"/>
  <c r="J10" i="17"/>
  <c r="I10" i="17"/>
  <c r="H10" i="17"/>
  <c r="G10" i="17"/>
  <c r="F10" i="17"/>
  <c r="E10" i="17"/>
  <c r="D10" i="17"/>
  <c r="C10" i="17"/>
  <c r="B10" i="17"/>
  <c r="K9" i="17"/>
  <c r="K23" i="17" s="1"/>
  <c r="J9" i="17"/>
  <c r="J23" i="17" s="1"/>
  <c r="I9" i="17"/>
  <c r="I23" i="17" s="1"/>
  <c r="H9" i="17"/>
  <c r="H23" i="17" s="1"/>
  <c r="G9" i="17"/>
  <c r="G23" i="17" s="1"/>
  <c r="F9" i="17"/>
  <c r="F23" i="17" s="1"/>
  <c r="E9" i="17"/>
  <c r="E23" i="17" s="1"/>
  <c r="D9" i="17"/>
  <c r="D23" i="17" s="1"/>
  <c r="C9" i="17"/>
  <c r="B9" i="17"/>
  <c r="B23" i="17" s="1"/>
  <c r="K8" i="17"/>
  <c r="K22" i="17" s="1"/>
  <c r="J8" i="17"/>
  <c r="J22" i="17" s="1"/>
  <c r="I8" i="17"/>
  <c r="I22" i="17" s="1"/>
  <c r="H8" i="17"/>
  <c r="H22" i="17" s="1"/>
  <c r="G8" i="17"/>
  <c r="G22" i="17" s="1"/>
  <c r="F8" i="17"/>
  <c r="F22" i="17" s="1"/>
  <c r="E8" i="17"/>
  <c r="E22" i="17" s="1"/>
  <c r="D8" i="17"/>
  <c r="D22" i="17" s="1"/>
  <c r="C8" i="17"/>
  <c r="C22" i="17" s="1"/>
  <c r="B8" i="17"/>
  <c r="B22" i="17" s="1"/>
  <c r="K7" i="17"/>
  <c r="K21" i="17" s="1"/>
  <c r="J7" i="17"/>
  <c r="J21" i="17" s="1"/>
  <c r="I7" i="17"/>
  <c r="I21" i="17" s="1"/>
  <c r="H7" i="17"/>
  <c r="H21" i="17" s="1"/>
  <c r="G7" i="17"/>
  <c r="G21" i="17" s="1"/>
  <c r="F7" i="17"/>
  <c r="F21" i="17" s="1"/>
  <c r="E7" i="17"/>
  <c r="E21" i="17" s="1"/>
  <c r="D7" i="17"/>
  <c r="D21" i="17" s="1"/>
  <c r="C7" i="17"/>
  <c r="C21" i="17" s="1"/>
  <c r="B7" i="17"/>
  <c r="B21" i="17" s="1"/>
  <c r="K6" i="17"/>
  <c r="K20" i="17" s="1"/>
  <c r="J6" i="17"/>
  <c r="J20" i="17" s="1"/>
  <c r="I6" i="17"/>
  <c r="I20" i="17" s="1"/>
  <c r="H6" i="17"/>
  <c r="H20" i="17" s="1"/>
  <c r="G6" i="17"/>
  <c r="G20" i="17" s="1"/>
  <c r="F6" i="17"/>
  <c r="F20" i="17" s="1"/>
  <c r="E6" i="17"/>
  <c r="E20" i="17" s="1"/>
  <c r="D6" i="17"/>
  <c r="D20" i="17" s="1"/>
  <c r="C6" i="17"/>
  <c r="C20" i="17" s="1"/>
  <c r="B6" i="17"/>
  <c r="B20" i="17" s="1"/>
  <c r="K5" i="17"/>
  <c r="K19" i="17" s="1"/>
  <c r="J5" i="17"/>
  <c r="J19" i="17" s="1"/>
  <c r="I5" i="17"/>
  <c r="I19" i="17" s="1"/>
  <c r="H5" i="17"/>
  <c r="H19" i="17" s="1"/>
  <c r="G5" i="17"/>
  <c r="G19" i="17" s="1"/>
  <c r="F5" i="17"/>
  <c r="F19" i="17" s="1"/>
  <c r="E5" i="17"/>
  <c r="E19" i="17" s="1"/>
  <c r="D5" i="17"/>
  <c r="D19" i="17" s="1"/>
  <c r="C5" i="17"/>
  <c r="C19" i="17" s="1"/>
  <c r="B5" i="17"/>
  <c r="B19" i="17" s="1"/>
  <c r="K4" i="17"/>
  <c r="K18" i="17" s="1"/>
  <c r="J4" i="17"/>
  <c r="J18" i="17" s="1"/>
  <c r="I4" i="17"/>
  <c r="I18" i="17" s="1"/>
  <c r="H4" i="17"/>
  <c r="H18" i="17" s="1"/>
  <c r="G4" i="17"/>
  <c r="G18" i="17" s="1"/>
  <c r="F4" i="17"/>
  <c r="F18" i="17" s="1"/>
  <c r="E4" i="17"/>
  <c r="E18" i="17" s="1"/>
  <c r="D4" i="17"/>
  <c r="D18" i="17" s="1"/>
  <c r="C4" i="17"/>
  <c r="C18" i="17" s="1"/>
  <c r="B4" i="17"/>
  <c r="B18" i="17" s="1"/>
  <c r="L3" i="17"/>
  <c r="L26" i="17" s="1"/>
  <c r="L2" i="17"/>
  <c r="C32" i="16"/>
  <c r="D32" i="16"/>
  <c r="E32" i="16"/>
  <c r="F32" i="16"/>
  <c r="G32" i="16"/>
  <c r="H32" i="16"/>
  <c r="I32" i="16"/>
  <c r="J32" i="16"/>
  <c r="K32" i="16"/>
  <c r="L32" i="16"/>
  <c r="B32" i="16"/>
  <c r="B33" i="16" s="1"/>
  <c r="M23" i="16" a="1"/>
  <c r="M23" i="16" s="1"/>
  <c r="K29" i="16"/>
  <c r="I29" i="16"/>
  <c r="H29" i="16"/>
  <c r="G29" i="16"/>
  <c r="F29" i="16"/>
  <c r="E29" i="16"/>
  <c r="D29" i="16"/>
  <c r="C29" i="16"/>
  <c r="I28" i="16"/>
  <c r="L21" i="16"/>
  <c r="C21" i="16"/>
  <c r="D21" i="16"/>
  <c r="E21" i="16"/>
  <c r="F21" i="16"/>
  <c r="G21" i="16"/>
  <c r="H21" i="16"/>
  <c r="I21" i="16"/>
  <c r="J21" i="16"/>
  <c r="K21" i="16"/>
  <c r="B21" i="16"/>
  <c r="L14" i="16"/>
  <c r="L15" i="16"/>
  <c r="C15" i="16"/>
  <c r="D15" i="16"/>
  <c r="E15" i="16"/>
  <c r="F15" i="16"/>
  <c r="G15" i="16"/>
  <c r="H15" i="16"/>
  <c r="I15" i="16"/>
  <c r="J15" i="16"/>
  <c r="K15" i="16"/>
  <c r="C14" i="16"/>
  <c r="D14" i="16"/>
  <c r="E14" i="16"/>
  <c r="F14" i="16"/>
  <c r="G14" i="16"/>
  <c r="H14" i="16"/>
  <c r="I14" i="16"/>
  <c r="J14" i="16"/>
  <c r="K14" i="16"/>
  <c r="B15" i="16"/>
  <c r="B14" i="16"/>
  <c r="K20" i="16"/>
  <c r="J20" i="16"/>
  <c r="K17" i="16"/>
  <c r="D17" i="16"/>
  <c r="K13" i="16"/>
  <c r="J13" i="16"/>
  <c r="I13" i="16"/>
  <c r="H13" i="16"/>
  <c r="G13" i="16"/>
  <c r="F13" i="16"/>
  <c r="E13" i="16"/>
  <c r="D13" i="16"/>
  <c r="C13" i="16"/>
  <c r="B13" i="16"/>
  <c r="K12" i="16"/>
  <c r="J12" i="16"/>
  <c r="I12" i="16"/>
  <c r="H12" i="16"/>
  <c r="G12" i="16"/>
  <c r="F12" i="16"/>
  <c r="E12" i="16"/>
  <c r="D12" i="16"/>
  <c r="C12" i="16"/>
  <c r="B12" i="16"/>
  <c r="K11" i="16"/>
  <c r="J11" i="16"/>
  <c r="I11" i="16"/>
  <c r="H11" i="16"/>
  <c r="G11" i="16"/>
  <c r="F11" i="16"/>
  <c r="E11" i="16"/>
  <c r="D11" i="16"/>
  <c r="C11" i="16"/>
  <c r="B11" i="16"/>
  <c r="K10" i="16"/>
  <c r="J10" i="16"/>
  <c r="I10" i="16"/>
  <c r="H10" i="16"/>
  <c r="G10" i="16"/>
  <c r="F10" i="16"/>
  <c r="E10" i="16"/>
  <c r="D10" i="16"/>
  <c r="C10" i="16"/>
  <c r="B10" i="16"/>
  <c r="K9" i="16"/>
  <c r="J9" i="16"/>
  <c r="I9" i="16"/>
  <c r="H9" i="16"/>
  <c r="G9" i="16"/>
  <c r="F9" i="16"/>
  <c r="E9" i="16"/>
  <c r="D9" i="16"/>
  <c r="C9" i="16"/>
  <c r="B9" i="16"/>
  <c r="K8" i="16"/>
  <c r="J8" i="16"/>
  <c r="I8" i="16"/>
  <c r="I20" i="16" s="1"/>
  <c r="H8" i="16"/>
  <c r="H20" i="16" s="1"/>
  <c r="G8" i="16"/>
  <c r="G20" i="16" s="1"/>
  <c r="F8" i="16"/>
  <c r="F20" i="16" s="1"/>
  <c r="E8" i="16"/>
  <c r="E20" i="16" s="1"/>
  <c r="D8" i="16"/>
  <c r="D20" i="16" s="1"/>
  <c r="C8" i="16"/>
  <c r="C20" i="16" s="1"/>
  <c r="B8" i="16"/>
  <c r="K7" i="16"/>
  <c r="K19" i="16" s="1"/>
  <c r="J7" i="16"/>
  <c r="J19" i="16" s="1"/>
  <c r="I7" i="16"/>
  <c r="I19" i="16" s="1"/>
  <c r="H7" i="16"/>
  <c r="H19" i="16" s="1"/>
  <c r="G7" i="16"/>
  <c r="G19" i="16" s="1"/>
  <c r="F7" i="16"/>
  <c r="F19" i="16" s="1"/>
  <c r="E7" i="16"/>
  <c r="E19" i="16" s="1"/>
  <c r="D7" i="16"/>
  <c r="D19" i="16" s="1"/>
  <c r="C7" i="16"/>
  <c r="C19" i="16" s="1"/>
  <c r="B7" i="16"/>
  <c r="B19" i="16" s="1"/>
  <c r="K6" i="16"/>
  <c r="K18" i="16" s="1"/>
  <c r="J6" i="16"/>
  <c r="J18" i="16" s="1"/>
  <c r="I6" i="16"/>
  <c r="I18" i="16" s="1"/>
  <c r="H6" i="16"/>
  <c r="H18" i="16" s="1"/>
  <c r="G6" i="16"/>
  <c r="G18" i="16" s="1"/>
  <c r="F6" i="16"/>
  <c r="F18" i="16" s="1"/>
  <c r="E6" i="16"/>
  <c r="E18" i="16" s="1"/>
  <c r="D6" i="16"/>
  <c r="D18" i="16" s="1"/>
  <c r="C6" i="16"/>
  <c r="C18" i="16" s="1"/>
  <c r="B6" i="16"/>
  <c r="K5" i="16"/>
  <c r="J5" i="16"/>
  <c r="J17" i="16" s="1"/>
  <c r="I5" i="16"/>
  <c r="I17" i="16" s="1"/>
  <c r="H5" i="16"/>
  <c r="H17" i="16" s="1"/>
  <c r="G5" i="16"/>
  <c r="G17" i="16" s="1"/>
  <c r="F5" i="16"/>
  <c r="F17" i="16" s="1"/>
  <c r="E5" i="16"/>
  <c r="E17" i="16" s="1"/>
  <c r="D5" i="16"/>
  <c r="C5" i="16"/>
  <c r="C17" i="16" s="1"/>
  <c r="B5" i="16"/>
  <c r="B17" i="16" s="1"/>
  <c r="K4" i="16"/>
  <c r="K16" i="16" s="1"/>
  <c r="J4" i="16"/>
  <c r="J16" i="16" s="1"/>
  <c r="I4" i="16"/>
  <c r="I16" i="16" s="1"/>
  <c r="H4" i="16"/>
  <c r="H16" i="16" s="1"/>
  <c r="G4" i="16"/>
  <c r="G16" i="16" s="1"/>
  <c r="F4" i="16"/>
  <c r="F16" i="16" s="1"/>
  <c r="E4" i="16"/>
  <c r="E16" i="16" s="1"/>
  <c r="D4" i="16"/>
  <c r="D16" i="16" s="1"/>
  <c r="C4" i="16"/>
  <c r="C16" i="16" s="1"/>
  <c r="B4" i="16"/>
  <c r="B16" i="16" s="1"/>
  <c r="L3" i="16"/>
  <c r="K23" i="16" s="1"/>
  <c r="L2" i="16"/>
  <c r="E25" i="14"/>
  <c r="C30" i="15"/>
  <c r="D30" i="15"/>
  <c r="E30" i="15"/>
  <c r="F30" i="15"/>
  <c r="G30" i="15"/>
  <c r="H30" i="15"/>
  <c r="I30" i="15"/>
  <c r="J30" i="15"/>
  <c r="K30" i="15"/>
  <c r="B30" i="15"/>
  <c r="C29" i="15"/>
  <c r="D29" i="15"/>
  <c r="E29" i="15"/>
  <c r="F29" i="15"/>
  <c r="G29" i="15"/>
  <c r="H29" i="15"/>
  <c r="I29" i="15"/>
  <c r="J29" i="15"/>
  <c r="K29" i="15"/>
  <c r="L29" i="15"/>
  <c r="B29" i="15"/>
  <c r="L21" i="15" a="1"/>
  <c r="L21" i="15" s="1"/>
  <c r="J26" i="15"/>
  <c r="H26" i="15"/>
  <c r="G26" i="15"/>
  <c r="F26" i="15"/>
  <c r="E26" i="15"/>
  <c r="D26" i="15"/>
  <c r="C26" i="15"/>
  <c r="H25" i="15"/>
  <c r="H24" i="15"/>
  <c r="H23" i="15"/>
  <c r="H22" i="15"/>
  <c r="H21" i="15"/>
  <c r="L18" i="15"/>
  <c r="C18" i="15"/>
  <c r="D18" i="15"/>
  <c r="E18" i="15"/>
  <c r="F18" i="15"/>
  <c r="G18" i="15"/>
  <c r="H18" i="15"/>
  <c r="I18" i="15"/>
  <c r="J18" i="15"/>
  <c r="K18" i="15"/>
  <c r="B18" i="15"/>
  <c r="L12" i="15"/>
  <c r="L13" i="15"/>
  <c r="C13" i="15"/>
  <c r="D13" i="15"/>
  <c r="E13" i="15"/>
  <c r="F13" i="15"/>
  <c r="G13" i="15"/>
  <c r="H13" i="15"/>
  <c r="I13" i="15"/>
  <c r="J13" i="15"/>
  <c r="K13" i="15"/>
  <c r="C12" i="15"/>
  <c r="D12" i="15"/>
  <c r="E12" i="15"/>
  <c r="F12" i="15"/>
  <c r="G12" i="15"/>
  <c r="H12" i="15"/>
  <c r="I12" i="15"/>
  <c r="J12" i="15"/>
  <c r="K12" i="15"/>
  <c r="B13" i="15"/>
  <c r="B12" i="15"/>
  <c r="C26" i="14"/>
  <c r="D26" i="14"/>
  <c r="E26" i="14"/>
  <c r="F26" i="14"/>
  <c r="G26" i="14"/>
  <c r="H26" i="14"/>
  <c r="I26" i="14"/>
  <c r="J26" i="14"/>
  <c r="K26" i="14"/>
  <c r="B26" i="14"/>
  <c r="K11" i="15"/>
  <c r="J11" i="15"/>
  <c r="I11" i="15"/>
  <c r="H11" i="15"/>
  <c r="G11" i="15"/>
  <c r="F11" i="15"/>
  <c r="E11" i="15"/>
  <c r="D11" i="15"/>
  <c r="C11" i="15"/>
  <c r="B11" i="15"/>
  <c r="L11" i="15" s="1"/>
  <c r="G25" i="15" s="1"/>
  <c r="K10" i="15"/>
  <c r="J10" i="15"/>
  <c r="I10" i="15"/>
  <c r="H10" i="15"/>
  <c r="G10" i="15"/>
  <c r="F10" i="15"/>
  <c r="E10" i="15"/>
  <c r="D10" i="15"/>
  <c r="C10" i="15"/>
  <c r="B10" i="15"/>
  <c r="L10" i="15" s="1"/>
  <c r="K9" i="15"/>
  <c r="J9" i="15"/>
  <c r="I9" i="15"/>
  <c r="H9" i="15"/>
  <c r="G9" i="15"/>
  <c r="F9" i="15"/>
  <c r="E9" i="15"/>
  <c r="D9" i="15"/>
  <c r="L9" i="15" s="1"/>
  <c r="C9" i="15"/>
  <c r="B9" i="15"/>
  <c r="K8" i="15"/>
  <c r="J8" i="15"/>
  <c r="I8" i="15"/>
  <c r="H8" i="15"/>
  <c r="G8" i="15"/>
  <c r="F8" i="15"/>
  <c r="E8" i="15"/>
  <c r="D8" i="15"/>
  <c r="C8" i="15"/>
  <c r="B8" i="15"/>
  <c r="L8" i="15" s="1"/>
  <c r="K7" i="15"/>
  <c r="K17" i="15" s="1"/>
  <c r="J7" i="15"/>
  <c r="J17" i="15" s="1"/>
  <c r="I7" i="15"/>
  <c r="I17" i="15" s="1"/>
  <c r="H7" i="15"/>
  <c r="H17" i="15" s="1"/>
  <c r="G7" i="15"/>
  <c r="G17" i="15" s="1"/>
  <c r="F7" i="15"/>
  <c r="F17" i="15" s="1"/>
  <c r="E7" i="15"/>
  <c r="E17" i="15" s="1"/>
  <c r="D7" i="15"/>
  <c r="D17" i="15" s="1"/>
  <c r="C7" i="15"/>
  <c r="L7" i="15" s="1"/>
  <c r="B7" i="15"/>
  <c r="B17" i="15" s="1"/>
  <c r="K6" i="15"/>
  <c r="K16" i="15" s="1"/>
  <c r="J6" i="15"/>
  <c r="J16" i="15" s="1"/>
  <c r="I6" i="15"/>
  <c r="I16" i="15" s="1"/>
  <c r="H6" i="15"/>
  <c r="H16" i="15" s="1"/>
  <c r="G6" i="15"/>
  <c r="G16" i="15" s="1"/>
  <c r="F6" i="15"/>
  <c r="F16" i="15" s="1"/>
  <c r="E6" i="15"/>
  <c r="E16" i="15" s="1"/>
  <c r="D6" i="15"/>
  <c r="D16" i="15" s="1"/>
  <c r="C6" i="15"/>
  <c r="C16" i="15" s="1"/>
  <c r="B6" i="15"/>
  <c r="L6" i="15" s="1"/>
  <c r="K5" i="15"/>
  <c r="K15" i="15" s="1"/>
  <c r="J5" i="15"/>
  <c r="J15" i="15" s="1"/>
  <c r="I5" i="15"/>
  <c r="I15" i="15" s="1"/>
  <c r="H5" i="15"/>
  <c r="H15" i="15" s="1"/>
  <c r="G5" i="15"/>
  <c r="G15" i="15" s="1"/>
  <c r="F5" i="15"/>
  <c r="F15" i="15" s="1"/>
  <c r="E5" i="15"/>
  <c r="E15" i="15" s="1"/>
  <c r="D5" i="15"/>
  <c r="D15" i="15" s="1"/>
  <c r="C5" i="15"/>
  <c r="C15" i="15" s="1"/>
  <c r="B5" i="15"/>
  <c r="B15" i="15" s="1"/>
  <c r="L4" i="15"/>
  <c r="C22" i="15" s="1"/>
  <c r="K4" i="15"/>
  <c r="K14" i="15" s="1"/>
  <c r="J4" i="15"/>
  <c r="J14" i="15" s="1"/>
  <c r="I4" i="15"/>
  <c r="I14" i="15" s="1"/>
  <c r="H4" i="15"/>
  <c r="H14" i="15" s="1"/>
  <c r="G4" i="15"/>
  <c r="G14" i="15" s="1"/>
  <c r="F4" i="15"/>
  <c r="F14" i="15" s="1"/>
  <c r="E4" i="15"/>
  <c r="E14" i="15" s="1"/>
  <c r="D4" i="15"/>
  <c r="D14" i="15" s="1"/>
  <c r="C4" i="15"/>
  <c r="C14" i="15" s="1"/>
  <c r="B4" i="15"/>
  <c r="B14" i="15" s="1"/>
  <c r="L3" i="15"/>
  <c r="J21" i="15" s="1"/>
  <c r="L2" i="15"/>
  <c r="L25" i="14"/>
  <c r="C25" i="14"/>
  <c r="D25" i="14"/>
  <c r="F25" i="14"/>
  <c r="G25" i="14"/>
  <c r="H25" i="14"/>
  <c r="I25" i="14"/>
  <c r="J25" i="14"/>
  <c r="K25" i="14"/>
  <c r="B25" i="14"/>
  <c r="J18" i="14" a="1"/>
  <c r="J18" i="14" s="1"/>
  <c r="F22" i="14"/>
  <c r="E22" i="14"/>
  <c r="D22" i="14"/>
  <c r="C22" i="14"/>
  <c r="B22" i="14"/>
  <c r="H22" i="14"/>
  <c r="F21" i="14"/>
  <c r="F20" i="14"/>
  <c r="F19" i="14"/>
  <c r="F18" i="14"/>
  <c r="H18" i="14"/>
  <c r="L15" i="14"/>
  <c r="K15" i="14"/>
  <c r="C15" i="14"/>
  <c r="D15" i="14"/>
  <c r="E15" i="14"/>
  <c r="F15" i="14"/>
  <c r="G15" i="14"/>
  <c r="H15" i="14"/>
  <c r="I15" i="14"/>
  <c r="J15" i="14"/>
  <c r="B15" i="14"/>
  <c r="L10" i="14"/>
  <c r="L11" i="14"/>
  <c r="C11" i="14"/>
  <c r="D11" i="14"/>
  <c r="E11" i="14"/>
  <c r="F11" i="14"/>
  <c r="G11" i="14"/>
  <c r="H11" i="14"/>
  <c r="I11" i="14"/>
  <c r="J11" i="14"/>
  <c r="K11" i="14"/>
  <c r="B11" i="14"/>
  <c r="C10" i="14"/>
  <c r="D10" i="14"/>
  <c r="E10" i="14"/>
  <c r="F10" i="14"/>
  <c r="G10" i="14"/>
  <c r="H10" i="14"/>
  <c r="I10" i="14"/>
  <c r="J10" i="14"/>
  <c r="K10" i="14"/>
  <c r="B10" i="14"/>
  <c r="I14" i="14"/>
  <c r="F14" i="14"/>
  <c r="E14" i="14"/>
  <c r="I13" i="14"/>
  <c r="H13" i="14"/>
  <c r="D13" i="14"/>
  <c r="K12" i="14"/>
  <c r="G12" i="14"/>
  <c r="D12" i="14"/>
  <c r="C12" i="14"/>
  <c r="K9" i="14"/>
  <c r="J9" i="14"/>
  <c r="I9" i="14"/>
  <c r="H9" i="14"/>
  <c r="G9" i="14"/>
  <c r="F9" i="14"/>
  <c r="E9" i="14"/>
  <c r="D9" i="14"/>
  <c r="C9" i="14"/>
  <c r="B9" i="14"/>
  <c r="L9" i="14" s="1"/>
  <c r="E21" i="14" s="1"/>
  <c r="K8" i="14"/>
  <c r="J8" i="14"/>
  <c r="I8" i="14"/>
  <c r="H8" i="14"/>
  <c r="G8" i="14"/>
  <c r="F8" i="14"/>
  <c r="E8" i="14"/>
  <c r="D8" i="14"/>
  <c r="C8" i="14"/>
  <c r="B8" i="14"/>
  <c r="L8" i="14" s="1"/>
  <c r="K7" i="14"/>
  <c r="J7" i="14"/>
  <c r="I7" i="14"/>
  <c r="H7" i="14"/>
  <c r="G7" i="14"/>
  <c r="F7" i="14"/>
  <c r="E7" i="14"/>
  <c r="D7" i="14"/>
  <c r="L7" i="14" s="1"/>
  <c r="C7" i="14"/>
  <c r="B7" i="14"/>
  <c r="K6" i="14"/>
  <c r="K14" i="14" s="1"/>
  <c r="J6" i="14"/>
  <c r="J14" i="14" s="1"/>
  <c r="I6" i="14"/>
  <c r="H6" i="14"/>
  <c r="H14" i="14" s="1"/>
  <c r="G6" i="14"/>
  <c r="G14" i="14" s="1"/>
  <c r="F6" i="14"/>
  <c r="E6" i="14"/>
  <c r="D6" i="14"/>
  <c r="D14" i="14" s="1"/>
  <c r="C6" i="14"/>
  <c r="C14" i="14" s="1"/>
  <c r="B6" i="14"/>
  <c r="B14" i="14" s="1"/>
  <c r="K5" i="14"/>
  <c r="K13" i="14" s="1"/>
  <c r="J5" i="14"/>
  <c r="J13" i="14" s="1"/>
  <c r="I5" i="14"/>
  <c r="H5" i="14"/>
  <c r="G5" i="14"/>
  <c r="G13" i="14" s="1"/>
  <c r="F5" i="14"/>
  <c r="F13" i="14" s="1"/>
  <c r="E5" i="14"/>
  <c r="E13" i="14" s="1"/>
  <c r="D5" i="14"/>
  <c r="C5" i="14"/>
  <c r="C13" i="14" s="1"/>
  <c r="B5" i="14"/>
  <c r="B13" i="14" s="1"/>
  <c r="K4" i="14"/>
  <c r="J4" i="14"/>
  <c r="J12" i="14" s="1"/>
  <c r="I4" i="14"/>
  <c r="I12" i="14" s="1"/>
  <c r="H4" i="14"/>
  <c r="H12" i="14" s="1"/>
  <c r="G4" i="14"/>
  <c r="F4" i="14"/>
  <c r="F12" i="14" s="1"/>
  <c r="E4" i="14"/>
  <c r="E12" i="14" s="1"/>
  <c r="D4" i="14"/>
  <c r="C4" i="14"/>
  <c r="B4" i="14"/>
  <c r="B12" i="14" s="1"/>
  <c r="L3" i="14"/>
  <c r="L2" i="14"/>
  <c r="C24" i="13"/>
  <c r="D24" i="13"/>
  <c r="E24" i="13"/>
  <c r="F24" i="13"/>
  <c r="G24" i="13"/>
  <c r="H24" i="13"/>
  <c r="I24" i="13"/>
  <c r="J24" i="13"/>
  <c r="K24" i="13"/>
  <c r="B24" i="13"/>
  <c r="L23" i="13"/>
  <c r="C23" i="13"/>
  <c r="D23" i="13"/>
  <c r="E23" i="13"/>
  <c r="F23" i="13"/>
  <c r="G23" i="13"/>
  <c r="H23" i="13"/>
  <c r="I23" i="13"/>
  <c r="J23" i="13"/>
  <c r="K23" i="13"/>
  <c r="B23" i="13"/>
  <c r="J16" i="13" a="1"/>
  <c r="J16" i="13" s="1"/>
  <c r="G19" i="13"/>
  <c r="G18" i="13"/>
  <c r="L11" i="13"/>
  <c r="G17" i="13"/>
  <c r="G16" i="13"/>
  <c r="E19" i="13"/>
  <c r="D19" i="13"/>
  <c r="C19" i="13"/>
  <c r="B19" i="13"/>
  <c r="E18" i="13"/>
  <c r="D18" i="13"/>
  <c r="C18" i="13"/>
  <c r="B18" i="13"/>
  <c r="E17" i="13"/>
  <c r="D17" i="13"/>
  <c r="C17" i="13"/>
  <c r="B17" i="13"/>
  <c r="E16" i="13"/>
  <c r="D16" i="13"/>
  <c r="C16" i="13"/>
  <c r="L8" i="13"/>
  <c r="L9" i="13"/>
  <c r="L10" i="13"/>
  <c r="L12" i="13"/>
  <c r="B11" i="13"/>
  <c r="C11" i="13"/>
  <c r="D11" i="13"/>
  <c r="E11" i="13"/>
  <c r="F11" i="13"/>
  <c r="G11" i="13"/>
  <c r="H11" i="13"/>
  <c r="I11" i="13"/>
  <c r="J11" i="13"/>
  <c r="K11" i="13"/>
  <c r="B12" i="13"/>
  <c r="C12" i="13"/>
  <c r="D12" i="13"/>
  <c r="E12" i="13"/>
  <c r="F12" i="13"/>
  <c r="G12" i="13"/>
  <c r="H12" i="13"/>
  <c r="I12" i="13"/>
  <c r="J12" i="13"/>
  <c r="K12" i="13"/>
  <c r="C10" i="13"/>
  <c r="D10" i="13"/>
  <c r="E10" i="13"/>
  <c r="F10" i="13"/>
  <c r="G10" i="13"/>
  <c r="H10" i="13"/>
  <c r="I10" i="13"/>
  <c r="J10" i="13"/>
  <c r="K10" i="13"/>
  <c r="B10" i="13"/>
  <c r="C9" i="13"/>
  <c r="D9" i="13"/>
  <c r="E9" i="13"/>
  <c r="F9" i="13"/>
  <c r="G9" i="13"/>
  <c r="H9" i="13"/>
  <c r="I9" i="13"/>
  <c r="J9" i="13"/>
  <c r="K9" i="13"/>
  <c r="B9" i="13"/>
  <c r="C8" i="13"/>
  <c r="D8" i="13"/>
  <c r="E8" i="13"/>
  <c r="F8" i="13"/>
  <c r="G8" i="13"/>
  <c r="H8" i="13"/>
  <c r="I8" i="13"/>
  <c r="J8" i="13"/>
  <c r="K8" i="13"/>
  <c r="B8" i="13"/>
  <c r="L4" i="13"/>
  <c r="L5" i="13"/>
  <c r="L6" i="13"/>
  <c r="L7" i="13"/>
  <c r="C7" i="13"/>
  <c r="D7" i="13"/>
  <c r="E7" i="13"/>
  <c r="F7" i="13"/>
  <c r="G7" i="13"/>
  <c r="H7" i="13"/>
  <c r="I7" i="13"/>
  <c r="J7" i="13"/>
  <c r="K7" i="13"/>
  <c r="B7" i="13"/>
  <c r="C6" i="13"/>
  <c r="D6" i="13"/>
  <c r="E6" i="13"/>
  <c r="F6" i="13"/>
  <c r="G6" i="13"/>
  <c r="H6" i="13"/>
  <c r="I6" i="13"/>
  <c r="J6" i="13"/>
  <c r="K6" i="13"/>
  <c r="B6" i="13"/>
  <c r="C5" i="13"/>
  <c r="D5" i="13"/>
  <c r="E5" i="13"/>
  <c r="F5" i="13"/>
  <c r="G5" i="13"/>
  <c r="H5" i="13"/>
  <c r="I5" i="13"/>
  <c r="J5" i="13"/>
  <c r="K5" i="13"/>
  <c r="B5" i="13"/>
  <c r="K4" i="13"/>
  <c r="C4" i="13"/>
  <c r="D4" i="13"/>
  <c r="E4" i="13"/>
  <c r="F4" i="13"/>
  <c r="G4" i="13"/>
  <c r="H4" i="13"/>
  <c r="I4" i="13"/>
  <c r="J4" i="13"/>
  <c r="B4" i="13"/>
  <c r="L3" i="13"/>
  <c r="L2" i="13"/>
  <c r="N33" i="17" l="1"/>
  <c r="N32" i="17"/>
  <c r="N31" i="17"/>
  <c r="N30" i="17"/>
  <c r="N29" i="17"/>
  <c r="N28" i="17"/>
  <c r="N27" i="17"/>
  <c r="L18" i="17"/>
  <c r="L27" i="17" s="1"/>
  <c r="L15" i="17"/>
  <c r="I32" i="17" s="1"/>
  <c r="L20" i="17"/>
  <c r="L29" i="17" s="1"/>
  <c r="L12" i="17"/>
  <c r="L13" i="17"/>
  <c r="G32" i="17" s="1"/>
  <c r="L9" i="17"/>
  <c r="H27" i="17" s="1"/>
  <c r="L6" i="17"/>
  <c r="F26" i="17" s="1"/>
  <c r="L10" i="17"/>
  <c r="E31" i="17" s="1"/>
  <c r="L14" i="17"/>
  <c r="L11" i="17"/>
  <c r="L22" i="17"/>
  <c r="L31" i="17" s="1"/>
  <c r="L19" i="17"/>
  <c r="L28" i="17" s="1"/>
  <c r="G31" i="17"/>
  <c r="F32" i="17"/>
  <c r="I29" i="17"/>
  <c r="H30" i="17"/>
  <c r="H28" i="17"/>
  <c r="I31" i="17"/>
  <c r="H32" i="17"/>
  <c r="L21" i="17"/>
  <c r="L30" i="17" s="1"/>
  <c r="G30" i="17"/>
  <c r="I28" i="17"/>
  <c r="F31" i="17"/>
  <c r="E32" i="17"/>
  <c r="H29" i="17"/>
  <c r="L4" i="17"/>
  <c r="C23" i="17"/>
  <c r="L23" i="17" s="1"/>
  <c r="L32" i="17" s="1"/>
  <c r="L7" i="17"/>
  <c r="L8" i="17"/>
  <c r="L5" i="17"/>
  <c r="M28" i="16"/>
  <c r="M27" i="16"/>
  <c r="M29" i="16"/>
  <c r="M26" i="16"/>
  <c r="M25" i="16"/>
  <c r="M24" i="16"/>
  <c r="L17" i="16"/>
  <c r="K25" i="16" s="1"/>
  <c r="L9" i="16"/>
  <c r="I23" i="16" s="1"/>
  <c r="L12" i="16"/>
  <c r="I26" i="16" s="1"/>
  <c r="L13" i="16"/>
  <c r="L8" i="16"/>
  <c r="L6" i="16"/>
  <c r="C26" i="16" s="1"/>
  <c r="L10" i="16"/>
  <c r="I24" i="16" s="1"/>
  <c r="B20" i="16"/>
  <c r="L20" i="16" s="1"/>
  <c r="K28" i="16" s="1"/>
  <c r="L11" i="16"/>
  <c r="I25" i="16" s="1"/>
  <c r="E27" i="16"/>
  <c r="D28" i="16"/>
  <c r="H24" i="16"/>
  <c r="F26" i="16"/>
  <c r="G25" i="16"/>
  <c r="G28" i="16"/>
  <c r="H27" i="16"/>
  <c r="L19" i="16"/>
  <c r="K27" i="16" s="1"/>
  <c r="F28" i="16"/>
  <c r="G27" i="16"/>
  <c r="H26" i="16"/>
  <c r="L16" i="16"/>
  <c r="K24" i="16" s="1"/>
  <c r="H23" i="16"/>
  <c r="D27" i="16"/>
  <c r="C28" i="16"/>
  <c r="G24" i="16"/>
  <c r="F25" i="16"/>
  <c r="E26" i="16"/>
  <c r="B18" i="16"/>
  <c r="L18" i="16" s="1"/>
  <c r="K26" i="16" s="1"/>
  <c r="L4" i="16"/>
  <c r="L5" i="16"/>
  <c r="L7" i="16"/>
  <c r="L26" i="15"/>
  <c r="L25" i="15"/>
  <c r="L24" i="15"/>
  <c r="L23" i="15"/>
  <c r="L22" i="15"/>
  <c r="L15" i="15"/>
  <c r="J23" i="15" s="1"/>
  <c r="F23" i="15"/>
  <c r="G22" i="15"/>
  <c r="E24" i="15"/>
  <c r="D25" i="15"/>
  <c r="E22" i="15"/>
  <c r="D23" i="15"/>
  <c r="F21" i="15"/>
  <c r="C24" i="15"/>
  <c r="G23" i="15"/>
  <c r="F24" i="15"/>
  <c r="E25" i="15"/>
  <c r="G24" i="15"/>
  <c r="F25" i="15"/>
  <c r="L17" i="15"/>
  <c r="J25" i="15" s="1"/>
  <c r="L14" i="15"/>
  <c r="J22" i="15" s="1"/>
  <c r="C25" i="15"/>
  <c r="E23" i="15"/>
  <c r="G21" i="15"/>
  <c r="D24" i="15"/>
  <c r="F22" i="15"/>
  <c r="D21" i="15"/>
  <c r="C17" i="15"/>
  <c r="L5" i="15"/>
  <c r="B16" i="15"/>
  <c r="L16" i="15" s="1"/>
  <c r="J24" i="15" s="1"/>
  <c r="J21" i="14"/>
  <c r="J22" i="14"/>
  <c r="J20" i="14"/>
  <c r="J19" i="14"/>
  <c r="L12" i="14"/>
  <c r="H19" i="14" s="1"/>
  <c r="D20" i="14"/>
  <c r="C21" i="14"/>
  <c r="E19" i="14"/>
  <c r="D21" i="14"/>
  <c r="E20" i="14"/>
  <c r="L13" i="14"/>
  <c r="H20" i="14" s="1"/>
  <c r="L14" i="14"/>
  <c r="H21" i="14" s="1"/>
  <c r="L5" i="14"/>
  <c r="L6" i="14"/>
  <c r="L4" i="14"/>
  <c r="J19" i="13"/>
  <c r="J18" i="13"/>
  <c r="J17" i="13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30" i="8"/>
  <c r="L25" i="8"/>
  <c r="K25" i="8"/>
  <c r="B15" i="12"/>
  <c r="F30" i="17" l="1"/>
  <c r="G29" i="17"/>
  <c r="D31" i="17"/>
  <c r="E30" i="17"/>
  <c r="C32" i="17"/>
  <c r="C29" i="17"/>
  <c r="D28" i="17"/>
  <c r="F29" i="17"/>
  <c r="E27" i="17"/>
  <c r="G28" i="17"/>
  <c r="D32" i="17"/>
  <c r="H31" i="17"/>
  <c r="I27" i="17"/>
  <c r="I26" i="17"/>
  <c r="I30" i="17"/>
  <c r="E26" i="17"/>
  <c r="D27" i="17"/>
  <c r="C28" i="17"/>
  <c r="G26" i="17"/>
  <c r="C30" i="17"/>
  <c r="F27" i="17"/>
  <c r="E28" i="17"/>
  <c r="D29" i="17"/>
  <c r="G27" i="17"/>
  <c r="F28" i="17"/>
  <c r="E29" i="17"/>
  <c r="C31" i="17"/>
  <c r="D30" i="17"/>
  <c r="H26" i="17"/>
  <c r="D26" i="17"/>
  <c r="C27" i="17"/>
  <c r="G26" i="16"/>
  <c r="H25" i="16"/>
  <c r="E28" i="16"/>
  <c r="E24" i="16"/>
  <c r="H28" i="16"/>
  <c r="I27" i="16"/>
  <c r="D25" i="16"/>
  <c r="F23" i="16"/>
  <c r="F27" i="16"/>
  <c r="C25" i="16"/>
  <c r="E23" i="16"/>
  <c r="D24" i="16"/>
  <c r="C24" i="16"/>
  <c r="D23" i="16"/>
  <c r="D26" i="16"/>
  <c r="G23" i="16"/>
  <c r="E25" i="16"/>
  <c r="C27" i="16"/>
  <c r="F24" i="16"/>
  <c r="D22" i="15"/>
  <c r="C23" i="15"/>
  <c r="E21" i="15"/>
  <c r="C18" i="14"/>
  <c r="B19" i="14"/>
  <c r="C20" i="14"/>
  <c r="B21" i="14"/>
  <c r="D19" i="14"/>
  <c r="E18" i="14"/>
  <c r="B20" i="14"/>
  <c r="C19" i="14"/>
  <c r="D18" i="14"/>
  <c r="K9" i="12"/>
  <c r="J9" i="12"/>
  <c r="I9" i="12"/>
  <c r="H9" i="12"/>
  <c r="G9" i="12"/>
  <c r="F9" i="12"/>
  <c r="E9" i="12"/>
  <c r="D9" i="12"/>
  <c r="C9" i="12"/>
  <c r="B9" i="12"/>
  <c r="K8" i="12"/>
  <c r="J8" i="12"/>
  <c r="I8" i="12"/>
  <c r="H8" i="12"/>
  <c r="G8" i="12"/>
  <c r="F8" i="12"/>
  <c r="E8" i="12"/>
  <c r="D8" i="12"/>
  <c r="C8" i="12"/>
  <c r="B8" i="12"/>
  <c r="K7" i="12"/>
  <c r="J7" i="12"/>
  <c r="I7" i="12"/>
  <c r="H7" i="12"/>
  <c r="G7" i="12"/>
  <c r="F7" i="12"/>
  <c r="E7" i="12"/>
  <c r="D7" i="12"/>
  <c r="C7" i="12"/>
  <c r="B7" i="12"/>
  <c r="K6" i="12"/>
  <c r="K12" i="12" s="1"/>
  <c r="J6" i="12"/>
  <c r="J12" i="12" s="1"/>
  <c r="I6" i="12"/>
  <c r="I12" i="12" s="1"/>
  <c r="H6" i="12"/>
  <c r="H12" i="12" s="1"/>
  <c r="G6" i="12"/>
  <c r="G12" i="12" s="1"/>
  <c r="F6" i="12"/>
  <c r="F12" i="12" s="1"/>
  <c r="E6" i="12"/>
  <c r="E12" i="12" s="1"/>
  <c r="D6" i="12"/>
  <c r="D12" i="12" s="1"/>
  <c r="C6" i="12"/>
  <c r="C12" i="12" s="1"/>
  <c r="B6" i="12"/>
  <c r="B12" i="12" s="1"/>
  <c r="K5" i="12"/>
  <c r="K11" i="12" s="1"/>
  <c r="J5" i="12"/>
  <c r="J11" i="12" s="1"/>
  <c r="I5" i="12"/>
  <c r="I11" i="12" s="1"/>
  <c r="H5" i="12"/>
  <c r="H11" i="12" s="1"/>
  <c r="G5" i="12"/>
  <c r="G11" i="12" s="1"/>
  <c r="F5" i="12"/>
  <c r="F11" i="12" s="1"/>
  <c r="E5" i="12"/>
  <c r="E11" i="12" s="1"/>
  <c r="D5" i="12"/>
  <c r="D11" i="12" s="1"/>
  <c r="C5" i="12"/>
  <c r="C11" i="12" s="1"/>
  <c r="B5" i="12"/>
  <c r="B11" i="12" s="1"/>
  <c r="K4" i="12"/>
  <c r="K10" i="12" s="1"/>
  <c r="J4" i="12"/>
  <c r="J10" i="12" s="1"/>
  <c r="I4" i="12"/>
  <c r="I10" i="12" s="1"/>
  <c r="H4" i="12"/>
  <c r="H10" i="12" s="1"/>
  <c r="G4" i="12"/>
  <c r="G10" i="12" s="1"/>
  <c r="F4" i="12"/>
  <c r="F10" i="12" s="1"/>
  <c r="E4" i="12"/>
  <c r="E10" i="12" s="1"/>
  <c r="D4" i="12"/>
  <c r="D10" i="12" s="1"/>
  <c r="C4" i="12"/>
  <c r="C10" i="12" s="1"/>
  <c r="B4" i="12"/>
  <c r="B10" i="12" s="1"/>
  <c r="L3" i="12"/>
  <c r="L22" i="12" s="1"/>
  <c r="L2" i="12"/>
  <c r="L8" i="12" l="1"/>
  <c r="L9" i="12"/>
  <c r="J25" i="12" s="1"/>
  <c r="L7" i="12"/>
  <c r="H25" i="12" s="1"/>
  <c r="I25" i="12"/>
  <c r="J24" i="12"/>
  <c r="L12" i="12"/>
  <c r="L25" i="12" s="1"/>
  <c r="L10" i="12"/>
  <c r="L23" i="12" s="1"/>
  <c r="L11" i="12"/>
  <c r="L24" i="12" s="1"/>
  <c r="I24" i="12"/>
  <c r="L5" i="12"/>
  <c r="L6" i="12"/>
  <c r="L4" i="12"/>
  <c r="L23" i="6"/>
  <c r="O19" i="2"/>
  <c r="D8" i="7"/>
  <c r="G39" i="17" l="1"/>
  <c r="F39" i="17"/>
  <c r="E39" i="17"/>
  <c r="F33" i="16"/>
  <c r="E33" i="16"/>
  <c r="D33" i="16"/>
  <c r="K33" i="16"/>
  <c r="C33" i="16"/>
  <c r="G33" i="16"/>
  <c r="J33" i="16"/>
  <c r="H33" i="16"/>
  <c r="I33" i="16"/>
  <c r="J23" i="12"/>
  <c r="H22" i="12"/>
  <c r="G23" i="12"/>
  <c r="H24" i="12"/>
  <c r="J22" i="12"/>
  <c r="G25" i="12"/>
  <c r="I23" i="12"/>
  <c r="G24" i="12"/>
  <c r="I22" i="12"/>
  <c r="H23" i="12"/>
  <c r="K17" i="2"/>
  <c r="I39" i="17" l="1"/>
  <c r="J39" i="17"/>
  <c r="H39" i="17"/>
  <c r="B39" i="17"/>
  <c r="K39" i="17"/>
  <c r="C39" i="17"/>
  <c r="D39" i="17"/>
  <c r="E22" i="12" a="1"/>
  <c r="B25" i="11"/>
  <c r="B22" i="11"/>
  <c r="T1" i="11"/>
  <c r="B18" i="11"/>
  <c r="K15" i="11"/>
  <c r="J15" i="11"/>
  <c r="I15" i="11"/>
  <c r="H15" i="11"/>
  <c r="G15" i="11"/>
  <c r="F15" i="11"/>
  <c r="E15" i="11"/>
  <c r="D15" i="11"/>
  <c r="C15" i="11"/>
  <c r="B15" i="11"/>
  <c r="K14" i="11"/>
  <c r="J14" i="11"/>
  <c r="I14" i="11"/>
  <c r="H14" i="11"/>
  <c r="G14" i="11"/>
  <c r="F14" i="11"/>
  <c r="E14" i="11"/>
  <c r="D14" i="11"/>
  <c r="C14" i="11"/>
  <c r="B14" i="11"/>
  <c r="K13" i="11"/>
  <c r="J13" i="11"/>
  <c r="I13" i="11"/>
  <c r="H13" i="11"/>
  <c r="G13" i="11"/>
  <c r="F13" i="11"/>
  <c r="E13" i="11"/>
  <c r="D13" i="11"/>
  <c r="C13" i="11"/>
  <c r="B13" i="11"/>
  <c r="K12" i="11"/>
  <c r="J12" i="11"/>
  <c r="I12" i="11"/>
  <c r="H12" i="11"/>
  <c r="G12" i="11"/>
  <c r="F12" i="11"/>
  <c r="E12" i="11"/>
  <c r="D12" i="11"/>
  <c r="L12" i="11" s="1"/>
  <c r="C12" i="11"/>
  <c r="B12" i="11"/>
  <c r="K11" i="11"/>
  <c r="J11" i="11"/>
  <c r="I11" i="11"/>
  <c r="H11" i="11"/>
  <c r="G11" i="11"/>
  <c r="F11" i="11"/>
  <c r="E11" i="11"/>
  <c r="D11" i="11"/>
  <c r="C11" i="11"/>
  <c r="B11" i="11"/>
  <c r="K10" i="11"/>
  <c r="J10" i="11"/>
  <c r="I10" i="11"/>
  <c r="H10" i="11"/>
  <c r="G10" i="11"/>
  <c r="F10" i="11"/>
  <c r="E10" i="11"/>
  <c r="D10" i="11"/>
  <c r="C10" i="11"/>
  <c r="B10" i="11"/>
  <c r="K9" i="11"/>
  <c r="J9" i="11"/>
  <c r="I9" i="11"/>
  <c r="H9" i="11"/>
  <c r="G9" i="11"/>
  <c r="F9" i="11"/>
  <c r="E9" i="11"/>
  <c r="D9" i="11"/>
  <c r="C9" i="11"/>
  <c r="B9" i="11"/>
  <c r="L9" i="11" s="1"/>
  <c r="K8" i="11"/>
  <c r="K20" i="11" s="1"/>
  <c r="J8" i="11"/>
  <c r="J20" i="11" s="1"/>
  <c r="I8" i="11"/>
  <c r="I20" i="11" s="1"/>
  <c r="H8" i="11"/>
  <c r="H20" i="11" s="1"/>
  <c r="G8" i="11"/>
  <c r="G20" i="11" s="1"/>
  <c r="F8" i="11"/>
  <c r="F20" i="11" s="1"/>
  <c r="E8" i="11"/>
  <c r="E20" i="11" s="1"/>
  <c r="D8" i="11"/>
  <c r="D20" i="11" s="1"/>
  <c r="C8" i="11"/>
  <c r="C20" i="11" s="1"/>
  <c r="B8" i="11"/>
  <c r="B20" i="11" s="1"/>
  <c r="K7" i="11"/>
  <c r="K19" i="11" s="1"/>
  <c r="J7" i="11"/>
  <c r="J19" i="11" s="1"/>
  <c r="I7" i="11"/>
  <c r="I19" i="11" s="1"/>
  <c r="H7" i="11"/>
  <c r="H19" i="11" s="1"/>
  <c r="G7" i="11"/>
  <c r="G19" i="11" s="1"/>
  <c r="F7" i="11"/>
  <c r="F19" i="11" s="1"/>
  <c r="E7" i="11"/>
  <c r="E19" i="11" s="1"/>
  <c r="D7" i="11"/>
  <c r="C7" i="11"/>
  <c r="C19" i="11" s="1"/>
  <c r="B7" i="11"/>
  <c r="B19" i="11" s="1"/>
  <c r="K6" i="11"/>
  <c r="K18" i="11" s="1"/>
  <c r="J6" i="11"/>
  <c r="J18" i="11" s="1"/>
  <c r="I6" i="11"/>
  <c r="I18" i="11" s="1"/>
  <c r="H6" i="11"/>
  <c r="H18" i="11" s="1"/>
  <c r="G6" i="11"/>
  <c r="G18" i="11" s="1"/>
  <c r="F6" i="11"/>
  <c r="F18" i="11" s="1"/>
  <c r="E6" i="11"/>
  <c r="E18" i="11" s="1"/>
  <c r="D6" i="11"/>
  <c r="D18" i="11" s="1"/>
  <c r="C6" i="11"/>
  <c r="C18" i="11" s="1"/>
  <c r="B6" i="11"/>
  <c r="K5" i="11"/>
  <c r="K17" i="11" s="1"/>
  <c r="J5" i="11"/>
  <c r="J17" i="11" s="1"/>
  <c r="I5" i="11"/>
  <c r="I17" i="11" s="1"/>
  <c r="H5" i="11"/>
  <c r="H17" i="11" s="1"/>
  <c r="G5" i="11"/>
  <c r="G17" i="11" s="1"/>
  <c r="F5" i="11"/>
  <c r="F17" i="11" s="1"/>
  <c r="E5" i="11"/>
  <c r="E17" i="11" s="1"/>
  <c r="D5" i="11"/>
  <c r="D17" i="11" s="1"/>
  <c r="C5" i="11"/>
  <c r="C17" i="11" s="1"/>
  <c r="B5" i="11"/>
  <c r="L5" i="11" s="1"/>
  <c r="K4" i="11"/>
  <c r="K16" i="11" s="1"/>
  <c r="J4" i="11"/>
  <c r="J16" i="11" s="1"/>
  <c r="I4" i="11"/>
  <c r="I16" i="11" s="1"/>
  <c r="H4" i="11"/>
  <c r="H16" i="11" s="1"/>
  <c r="G4" i="11"/>
  <c r="G16" i="11" s="1"/>
  <c r="F4" i="11"/>
  <c r="F16" i="11" s="1"/>
  <c r="E4" i="11"/>
  <c r="E16" i="11" s="1"/>
  <c r="D4" i="11"/>
  <c r="D16" i="11" s="1"/>
  <c r="C4" i="11"/>
  <c r="C16" i="11" s="1"/>
  <c r="B4" i="11"/>
  <c r="B16" i="11" s="1"/>
  <c r="L3" i="11"/>
  <c r="V1" i="11" s="1"/>
  <c r="L2" i="11"/>
  <c r="B30" i="10"/>
  <c r="C28" i="10"/>
  <c r="D28" i="10"/>
  <c r="E28" i="10"/>
  <c r="F28" i="10"/>
  <c r="G28" i="10"/>
  <c r="H28" i="10"/>
  <c r="I28" i="10"/>
  <c r="J28" i="10"/>
  <c r="K28" i="10"/>
  <c r="B28" i="10"/>
  <c r="L27" i="10"/>
  <c r="G27" i="10"/>
  <c r="M19" i="10"/>
  <c r="L19" i="10"/>
  <c r="L3" i="10"/>
  <c r="O19" i="10" s="1"/>
  <c r="O23" i="10"/>
  <c r="O22" i="10"/>
  <c r="B14" i="10"/>
  <c r="C10" i="10"/>
  <c r="G6" i="10"/>
  <c r="K14" i="10"/>
  <c r="L14" i="10"/>
  <c r="M7" i="7"/>
  <c r="K11" i="10"/>
  <c r="J11" i="10"/>
  <c r="I11" i="10"/>
  <c r="H11" i="10"/>
  <c r="G11" i="10"/>
  <c r="F11" i="10"/>
  <c r="E11" i="10"/>
  <c r="D11" i="10"/>
  <c r="C11" i="10"/>
  <c r="B11" i="10"/>
  <c r="K10" i="10"/>
  <c r="J10" i="10"/>
  <c r="I10" i="10"/>
  <c r="H10" i="10"/>
  <c r="G10" i="10"/>
  <c r="F10" i="10"/>
  <c r="E10" i="10"/>
  <c r="D10" i="10"/>
  <c r="B10" i="10"/>
  <c r="K9" i="10"/>
  <c r="J9" i="10"/>
  <c r="I9" i="10"/>
  <c r="H9" i="10"/>
  <c r="G9" i="10"/>
  <c r="F9" i="10"/>
  <c r="E9" i="10"/>
  <c r="D9" i="10"/>
  <c r="C9" i="10"/>
  <c r="B9" i="10"/>
  <c r="K8" i="10"/>
  <c r="J8" i="10"/>
  <c r="I8" i="10"/>
  <c r="H8" i="10"/>
  <c r="G8" i="10"/>
  <c r="F8" i="10"/>
  <c r="E8" i="10"/>
  <c r="D8" i="10"/>
  <c r="C8" i="10"/>
  <c r="B8" i="10"/>
  <c r="K7" i="10"/>
  <c r="J7" i="10"/>
  <c r="I7" i="10"/>
  <c r="H7" i="10"/>
  <c r="G7" i="10"/>
  <c r="F7" i="10"/>
  <c r="E7" i="10"/>
  <c r="D7" i="10"/>
  <c r="C7" i="10"/>
  <c r="B7" i="10"/>
  <c r="K6" i="10"/>
  <c r="J6" i="10"/>
  <c r="J14" i="10" s="1"/>
  <c r="I6" i="10"/>
  <c r="I14" i="10" s="1"/>
  <c r="H6" i="10"/>
  <c r="H14" i="10" s="1"/>
  <c r="G14" i="10"/>
  <c r="F6" i="10"/>
  <c r="F14" i="10" s="1"/>
  <c r="E6" i="10"/>
  <c r="E14" i="10" s="1"/>
  <c r="D6" i="10"/>
  <c r="D14" i="10" s="1"/>
  <c r="C6" i="10"/>
  <c r="C14" i="10" s="1"/>
  <c r="B6" i="10"/>
  <c r="K5" i="10"/>
  <c r="K13" i="10" s="1"/>
  <c r="J5" i="10"/>
  <c r="J13" i="10" s="1"/>
  <c r="I5" i="10"/>
  <c r="I13" i="10" s="1"/>
  <c r="H5" i="10"/>
  <c r="H13" i="10" s="1"/>
  <c r="G5" i="10"/>
  <c r="G13" i="10" s="1"/>
  <c r="F5" i="10"/>
  <c r="F13" i="10" s="1"/>
  <c r="E5" i="10"/>
  <c r="E13" i="10" s="1"/>
  <c r="D5" i="10"/>
  <c r="D13" i="10" s="1"/>
  <c r="C5" i="10"/>
  <c r="C13" i="10" s="1"/>
  <c r="B5" i="10"/>
  <c r="K4" i="10"/>
  <c r="K12" i="10" s="1"/>
  <c r="J4" i="10"/>
  <c r="J12" i="10" s="1"/>
  <c r="I4" i="10"/>
  <c r="I12" i="10" s="1"/>
  <c r="H4" i="10"/>
  <c r="H12" i="10" s="1"/>
  <c r="G4" i="10"/>
  <c r="G12" i="10" s="1"/>
  <c r="F4" i="10"/>
  <c r="F12" i="10" s="1"/>
  <c r="E4" i="10"/>
  <c r="E12" i="10" s="1"/>
  <c r="D4" i="10"/>
  <c r="D12" i="10" s="1"/>
  <c r="C4" i="10"/>
  <c r="C12" i="10" s="1"/>
  <c r="B4" i="10"/>
  <c r="L2" i="10"/>
  <c r="K19" i="10" s="1"/>
  <c r="C11" i="7"/>
  <c r="B3" i="8"/>
  <c r="C3" i="8"/>
  <c r="D3" i="8"/>
  <c r="E3" i="8"/>
  <c r="F3" i="8"/>
  <c r="G3" i="8"/>
  <c r="G17" i="8" s="1"/>
  <c r="H3" i="8"/>
  <c r="H17" i="8" s="1"/>
  <c r="I3" i="8"/>
  <c r="J3" i="8"/>
  <c r="K3" i="8"/>
  <c r="B4" i="8"/>
  <c r="C4" i="8"/>
  <c r="D4" i="8"/>
  <c r="E4" i="8"/>
  <c r="E18" i="8" s="1"/>
  <c r="F4" i="8"/>
  <c r="F18" i="8" s="1"/>
  <c r="G4" i="8"/>
  <c r="H4" i="8"/>
  <c r="I4" i="8"/>
  <c r="J4" i="8"/>
  <c r="K4" i="8"/>
  <c r="B5" i="8"/>
  <c r="C5" i="8"/>
  <c r="C19" i="8" s="1"/>
  <c r="D5" i="8"/>
  <c r="D19" i="8" s="1"/>
  <c r="E5" i="8"/>
  <c r="F5" i="8"/>
  <c r="G5" i="8"/>
  <c r="H5" i="8"/>
  <c r="I5" i="8"/>
  <c r="J5" i="8"/>
  <c r="K5" i="8"/>
  <c r="K19" i="8" s="1"/>
  <c r="B6" i="8"/>
  <c r="B20" i="8" s="1"/>
  <c r="C6" i="8"/>
  <c r="D6" i="8"/>
  <c r="E6" i="8"/>
  <c r="F6" i="8"/>
  <c r="G6" i="8"/>
  <c r="H6" i="8"/>
  <c r="I6" i="8"/>
  <c r="I20" i="8" s="1"/>
  <c r="J6" i="8"/>
  <c r="J20" i="8" s="1"/>
  <c r="K6" i="8"/>
  <c r="K20" i="8" s="1"/>
  <c r="B7" i="8"/>
  <c r="C7" i="8"/>
  <c r="D7" i="8"/>
  <c r="E7" i="8"/>
  <c r="F7" i="8"/>
  <c r="G7" i="8"/>
  <c r="G21" i="8" s="1"/>
  <c r="H7" i="8"/>
  <c r="H21" i="8" s="1"/>
  <c r="I7" i="8"/>
  <c r="J7" i="8"/>
  <c r="K7" i="8"/>
  <c r="K21" i="8" s="1"/>
  <c r="B8" i="8"/>
  <c r="C8" i="8"/>
  <c r="D8" i="8"/>
  <c r="E8" i="8"/>
  <c r="E22" i="8" s="1"/>
  <c r="F8" i="8"/>
  <c r="F22" i="8" s="1"/>
  <c r="G8" i="8"/>
  <c r="H8" i="8"/>
  <c r="I8" i="8"/>
  <c r="J8" i="8"/>
  <c r="K8" i="8"/>
  <c r="K22" i="8" s="1"/>
  <c r="B9" i="8"/>
  <c r="C9" i="8"/>
  <c r="D9" i="8"/>
  <c r="E9" i="8"/>
  <c r="F9" i="8"/>
  <c r="G9" i="8"/>
  <c r="H9" i="8"/>
  <c r="I9" i="8"/>
  <c r="J9" i="8"/>
  <c r="K9" i="8"/>
  <c r="B10" i="8"/>
  <c r="C10" i="8"/>
  <c r="D10" i="8"/>
  <c r="E10" i="8"/>
  <c r="F10" i="8"/>
  <c r="G10" i="8"/>
  <c r="H10" i="8"/>
  <c r="I10" i="8"/>
  <c r="J10" i="8"/>
  <c r="K10" i="8"/>
  <c r="B11" i="8"/>
  <c r="C11" i="8"/>
  <c r="D11" i="8"/>
  <c r="E11" i="8"/>
  <c r="F11" i="8"/>
  <c r="G11" i="8"/>
  <c r="L11" i="8" s="1"/>
  <c r="U12" i="8" s="1"/>
  <c r="H11" i="8"/>
  <c r="I11" i="8"/>
  <c r="J11" i="8"/>
  <c r="K11" i="8"/>
  <c r="B12" i="8"/>
  <c r="C12" i="8"/>
  <c r="D12" i="8"/>
  <c r="E12" i="8"/>
  <c r="L12" i="8" s="1"/>
  <c r="U13" i="8" s="1"/>
  <c r="F12" i="8"/>
  <c r="G12" i="8"/>
  <c r="H12" i="8"/>
  <c r="I12" i="8"/>
  <c r="J12" i="8"/>
  <c r="K12" i="8"/>
  <c r="B13" i="8"/>
  <c r="C13" i="8"/>
  <c r="D13" i="8"/>
  <c r="E13" i="8"/>
  <c r="F13" i="8"/>
  <c r="G13" i="8"/>
  <c r="H13" i="8"/>
  <c r="I13" i="8"/>
  <c r="J13" i="8"/>
  <c r="K13" i="8"/>
  <c r="B14" i="8"/>
  <c r="C14" i="8"/>
  <c r="D14" i="8"/>
  <c r="E14" i="8"/>
  <c r="F14" i="8"/>
  <c r="G14" i="8"/>
  <c r="H14" i="8"/>
  <c r="I14" i="8"/>
  <c r="J14" i="8"/>
  <c r="K14" i="8"/>
  <c r="B15" i="8"/>
  <c r="C15" i="8"/>
  <c r="D15" i="8"/>
  <c r="E15" i="8"/>
  <c r="F15" i="8"/>
  <c r="G15" i="8"/>
  <c r="H15" i="8"/>
  <c r="I15" i="8"/>
  <c r="J15" i="8"/>
  <c r="K15" i="8"/>
  <c r="B16" i="8"/>
  <c r="C16" i="8"/>
  <c r="D16" i="8"/>
  <c r="E16" i="8"/>
  <c r="F16" i="8"/>
  <c r="G16" i="8"/>
  <c r="H16" i="8"/>
  <c r="I16" i="8"/>
  <c r="J16" i="8"/>
  <c r="K16" i="8"/>
  <c r="B17" i="8"/>
  <c r="C17" i="8"/>
  <c r="D17" i="8"/>
  <c r="E17" i="8"/>
  <c r="F17" i="8"/>
  <c r="I17" i="8"/>
  <c r="J17" i="8"/>
  <c r="K17" i="8"/>
  <c r="B18" i="8"/>
  <c r="C18" i="8"/>
  <c r="D18" i="8"/>
  <c r="G18" i="8"/>
  <c r="H18" i="8"/>
  <c r="I18" i="8"/>
  <c r="J18" i="8"/>
  <c r="K18" i="8"/>
  <c r="B19" i="8"/>
  <c r="E19" i="8"/>
  <c r="F19" i="8"/>
  <c r="G19" i="8"/>
  <c r="H19" i="8"/>
  <c r="I19" i="8"/>
  <c r="J19" i="8"/>
  <c r="C20" i="8"/>
  <c r="D20" i="8"/>
  <c r="E20" i="8"/>
  <c r="F20" i="8"/>
  <c r="G20" i="8"/>
  <c r="H20" i="8"/>
  <c r="B21" i="8"/>
  <c r="C21" i="8"/>
  <c r="D21" i="8"/>
  <c r="E21" i="8"/>
  <c r="F21" i="8"/>
  <c r="I21" i="8"/>
  <c r="J21" i="8"/>
  <c r="B22" i="8"/>
  <c r="C22" i="8"/>
  <c r="D22" i="8"/>
  <c r="G22" i="8"/>
  <c r="H22" i="8"/>
  <c r="I22" i="8"/>
  <c r="J22" i="8"/>
  <c r="L2" i="8"/>
  <c r="V9" i="8" s="1"/>
  <c r="L1" i="8"/>
  <c r="O9" i="8" s="1"/>
  <c r="B23" i="6"/>
  <c r="B22" i="6"/>
  <c r="V1" i="6"/>
  <c r="K20" i="6"/>
  <c r="L19" i="6"/>
  <c r="T3" i="6"/>
  <c r="I20" i="7"/>
  <c r="L9" i="7"/>
  <c r="K9" i="7"/>
  <c r="J9" i="7"/>
  <c r="I9" i="7"/>
  <c r="H9" i="7"/>
  <c r="G9" i="7"/>
  <c r="F9" i="7"/>
  <c r="E9" i="7"/>
  <c r="D9" i="7"/>
  <c r="C9" i="7"/>
  <c r="L8" i="7"/>
  <c r="K8" i="7"/>
  <c r="J8" i="7"/>
  <c r="I8" i="7"/>
  <c r="H8" i="7"/>
  <c r="G8" i="7"/>
  <c r="F8" i="7"/>
  <c r="E8" i="7"/>
  <c r="C8" i="7"/>
  <c r="L7" i="7"/>
  <c r="K7" i="7"/>
  <c r="J7" i="7"/>
  <c r="I7" i="7"/>
  <c r="H7" i="7"/>
  <c r="G7" i="7"/>
  <c r="F7" i="7"/>
  <c r="E7" i="7"/>
  <c r="D7" i="7"/>
  <c r="C7" i="7"/>
  <c r="L6" i="7"/>
  <c r="K6" i="7"/>
  <c r="J6" i="7"/>
  <c r="I6" i="7"/>
  <c r="H6" i="7"/>
  <c r="G6" i="7"/>
  <c r="F6" i="7"/>
  <c r="E6" i="7"/>
  <c r="D6" i="7"/>
  <c r="C6" i="7"/>
  <c r="L5" i="7"/>
  <c r="L11" i="7" s="1"/>
  <c r="K5" i="7"/>
  <c r="K11" i="7" s="1"/>
  <c r="J5" i="7"/>
  <c r="J11" i="7" s="1"/>
  <c r="I5" i="7"/>
  <c r="I11" i="7" s="1"/>
  <c r="H5" i="7"/>
  <c r="H11" i="7" s="1"/>
  <c r="G5" i="7"/>
  <c r="G11" i="7" s="1"/>
  <c r="F5" i="7"/>
  <c r="F11" i="7" s="1"/>
  <c r="E5" i="7"/>
  <c r="E11" i="7" s="1"/>
  <c r="D5" i="7"/>
  <c r="D11" i="7" s="1"/>
  <c r="C5" i="7"/>
  <c r="L4" i="7"/>
  <c r="L10" i="7" s="1"/>
  <c r="K4" i="7"/>
  <c r="K10" i="7" s="1"/>
  <c r="J4" i="7"/>
  <c r="J10" i="7" s="1"/>
  <c r="I4" i="7"/>
  <c r="I10" i="7" s="1"/>
  <c r="H4" i="7"/>
  <c r="H10" i="7" s="1"/>
  <c r="G4" i="7"/>
  <c r="G10" i="7" s="1"/>
  <c r="F4" i="7"/>
  <c r="F10" i="7" s="1"/>
  <c r="E4" i="7"/>
  <c r="E10" i="7" s="1"/>
  <c r="D4" i="7"/>
  <c r="D10" i="7" s="1"/>
  <c r="C4" i="7"/>
  <c r="C10" i="7" s="1"/>
  <c r="M3" i="7"/>
  <c r="M20" i="7" s="1"/>
  <c r="M2" i="7"/>
  <c r="J20" i="7" s="1"/>
  <c r="L13" i="8" l="1"/>
  <c r="U14" i="8" s="1"/>
  <c r="L10" i="8"/>
  <c r="U11" i="8" s="1"/>
  <c r="E25" i="12"/>
  <c r="E24" i="12"/>
  <c r="E23" i="12"/>
  <c r="E22" i="12"/>
  <c r="L10" i="11"/>
  <c r="L14" i="11"/>
  <c r="L13" i="11"/>
  <c r="L6" i="11"/>
  <c r="L11" i="11"/>
  <c r="L15" i="11"/>
  <c r="L7" i="11"/>
  <c r="L18" i="11"/>
  <c r="O10" i="11" a="1"/>
  <c r="L16" i="11"/>
  <c r="L20" i="11"/>
  <c r="L4" i="11"/>
  <c r="L8" i="11"/>
  <c r="B17" i="11"/>
  <c r="L17" i="11" s="1"/>
  <c r="D19" i="11"/>
  <c r="L19" i="11" s="1"/>
  <c r="L5" i="10"/>
  <c r="L9" i="10"/>
  <c r="L10" i="10"/>
  <c r="L7" i="10"/>
  <c r="L4" i="10"/>
  <c r="L8" i="10"/>
  <c r="L11" i="10"/>
  <c r="O20" i="10" s="1"/>
  <c r="L6" i="10"/>
  <c r="B12" i="10"/>
  <c r="L12" i="10" s="1"/>
  <c r="O21" i="10" s="1"/>
  <c r="B13" i="10"/>
  <c r="L13" i="10" s="1"/>
  <c r="M8" i="7"/>
  <c r="L23" i="7" s="1"/>
  <c r="M9" i="7"/>
  <c r="M21" i="7" s="1"/>
  <c r="M6" i="7"/>
  <c r="J23" i="7" s="1"/>
  <c r="M10" i="7"/>
  <c r="M22" i="7" s="1"/>
  <c r="L7" i="8"/>
  <c r="T9" i="8" s="1"/>
  <c r="L17" i="8"/>
  <c r="V11" i="8" s="1"/>
  <c r="L9" i="8"/>
  <c r="U10" i="8" s="1"/>
  <c r="L3" i="8"/>
  <c r="P9" i="8" s="1"/>
  <c r="L4" i="8"/>
  <c r="Q9" i="8" s="1"/>
  <c r="L18" i="8"/>
  <c r="V12" i="8" s="1"/>
  <c r="L19" i="8"/>
  <c r="V13" i="8" s="1"/>
  <c r="L5" i="8"/>
  <c r="R9" i="8" s="1"/>
  <c r="L8" i="8"/>
  <c r="U9" i="8" s="1"/>
  <c r="L6" i="8"/>
  <c r="S9" i="8" s="1"/>
  <c r="L16" i="8"/>
  <c r="V10" i="8" s="1"/>
  <c r="L14" i="8"/>
  <c r="U15" i="8" s="1"/>
  <c r="L15" i="8"/>
  <c r="U16" i="8" s="1"/>
  <c r="M11" i="7"/>
  <c r="M23" i="7" s="1"/>
  <c r="K23" i="7"/>
  <c r="L22" i="7"/>
  <c r="I21" i="7"/>
  <c r="M4" i="7"/>
  <c r="M5" i="7"/>
  <c r="H20" i="6"/>
  <c r="C19" i="6"/>
  <c r="G19" i="6"/>
  <c r="B20" i="6"/>
  <c r="C14" i="6"/>
  <c r="D14" i="6"/>
  <c r="E14" i="6"/>
  <c r="F14" i="6"/>
  <c r="G14" i="6"/>
  <c r="H14" i="6"/>
  <c r="I14" i="6"/>
  <c r="J14" i="6"/>
  <c r="K14" i="6"/>
  <c r="C13" i="6"/>
  <c r="D13" i="6"/>
  <c r="E13" i="6"/>
  <c r="F13" i="6"/>
  <c r="G13" i="6"/>
  <c r="H13" i="6"/>
  <c r="I13" i="6"/>
  <c r="J13" i="6"/>
  <c r="K13" i="6"/>
  <c r="C12" i="6"/>
  <c r="D12" i="6"/>
  <c r="E12" i="6"/>
  <c r="F12" i="6"/>
  <c r="L12" i="6" s="1"/>
  <c r="U5" i="6" s="1"/>
  <c r="G12" i="6"/>
  <c r="H12" i="6"/>
  <c r="I12" i="6"/>
  <c r="J12" i="6"/>
  <c r="K12" i="6"/>
  <c r="C11" i="6"/>
  <c r="D11" i="6"/>
  <c r="E11" i="6"/>
  <c r="F11" i="6"/>
  <c r="G11" i="6"/>
  <c r="H11" i="6"/>
  <c r="I11" i="6"/>
  <c r="J11" i="6"/>
  <c r="K11" i="6"/>
  <c r="B14" i="6"/>
  <c r="L14" i="6" s="1"/>
  <c r="U7" i="6" s="1"/>
  <c r="B13" i="6"/>
  <c r="L13" i="6" s="1"/>
  <c r="U6" i="6" s="1"/>
  <c r="B12" i="6"/>
  <c r="B11" i="6"/>
  <c r="L11" i="6" s="1"/>
  <c r="K15" i="6"/>
  <c r="J15" i="6"/>
  <c r="I15" i="6"/>
  <c r="H15" i="6"/>
  <c r="G15" i="6"/>
  <c r="F15" i="6"/>
  <c r="E15" i="6"/>
  <c r="D15" i="6"/>
  <c r="C15" i="6"/>
  <c r="B15" i="6"/>
  <c r="K10" i="6"/>
  <c r="J10" i="6"/>
  <c r="I10" i="6"/>
  <c r="H10" i="6"/>
  <c r="G10" i="6"/>
  <c r="F10" i="6"/>
  <c r="E10" i="6"/>
  <c r="D10" i="6"/>
  <c r="C10" i="6"/>
  <c r="B10" i="6"/>
  <c r="K9" i="6"/>
  <c r="J9" i="6"/>
  <c r="I9" i="6"/>
  <c r="H9" i="6"/>
  <c r="G9" i="6"/>
  <c r="F9" i="6"/>
  <c r="E9" i="6"/>
  <c r="D9" i="6"/>
  <c r="C9" i="6"/>
  <c r="B9" i="6"/>
  <c r="K8" i="6"/>
  <c r="J8" i="6"/>
  <c r="J20" i="6" s="1"/>
  <c r="I8" i="6"/>
  <c r="I20" i="6" s="1"/>
  <c r="H8" i="6"/>
  <c r="G8" i="6"/>
  <c r="G20" i="6" s="1"/>
  <c r="F8" i="6"/>
  <c r="F20" i="6" s="1"/>
  <c r="E8" i="6"/>
  <c r="E20" i="6" s="1"/>
  <c r="D8" i="6"/>
  <c r="D20" i="6" s="1"/>
  <c r="C8" i="6"/>
  <c r="C20" i="6" s="1"/>
  <c r="B8" i="6"/>
  <c r="K7" i="6"/>
  <c r="K19" i="6" s="1"/>
  <c r="J7" i="6"/>
  <c r="J19" i="6" s="1"/>
  <c r="I7" i="6"/>
  <c r="I19" i="6" s="1"/>
  <c r="H7" i="6"/>
  <c r="H19" i="6" s="1"/>
  <c r="G7" i="6"/>
  <c r="F7" i="6"/>
  <c r="F19" i="6" s="1"/>
  <c r="E7" i="6"/>
  <c r="E19" i="6" s="1"/>
  <c r="D7" i="6"/>
  <c r="D19" i="6" s="1"/>
  <c r="C7" i="6"/>
  <c r="B7" i="6"/>
  <c r="B19" i="6" s="1"/>
  <c r="K6" i="6"/>
  <c r="K18" i="6" s="1"/>
  <c r="J6" i="6"/>
  <c r="J18" i="6" s="1"/>
  <c r="I6" i="6"/>
  <c r="I18" i="6" s="1"/>
  <c r="H6" i="6"/>
  <c r="H18" i="6" s="1"/>
  <c r="G6" i="6"/>
  <c r="G18" i="6" s="1"/>
  <c r="F6" i="6"/>
  <c r="F18" i="6" s="1"/>
  <c r="E6" i="6"/>
  <c r="E18" i="6" s="1"/>
  <c r="D6" i="6"/>
  <c r="D18" i="6" s="1"/>
  <c r="C6" i="6"/>
  <c r="C18" i="6" s="1"/>
  <c r="B6" i="6"/>
  <c r="B18" i="6" s="1"/>
  <c r="K5" i="6"/>
  <c r="K17" i="6" s="1"/>
  <c r="J5" i="6"/>
  <c r="J17" i="6" s="1"/>
  <c r="I5" i="6"/>
  <c r="I17" i="6" s="1"/>
  <c r="H5" i="6"/>
  <c r="H17" i="6" s="1"/>
  <c r="G5" i="6"/>
  <c r="G17" i="6" s="1"/>
  <c r="F5" i="6"/>
  <c r="F17" i="6" s="1"/>
  <c r="E5" i="6"/>
  <c r="E17" i="6" s="1"/>
  <c r="D5" i="6"/>
  <c r="D17" i="6" s="1"/>
  <c r="C5" i="6"/>
  <c r="C17" i="6" s="1"/>
  <c r="B5" i="6"/>
  <c r="K4" i="6"/>
  <c r="K16" i="6" s="1"/>
  <c r="J4" i="6"/>
  <c r="J16" i="6" s="1"/>
  <c r="I4" i="6"/>
  <c r="I16" i="6" s="1"/>
  <c r="H4" i="6"/>
  <c r="H16" i="6" s="1"/>
  <c r="G4" i="6"/>
  <c r="G16" i="6" s="1"/>
  <c r="F4" i="6"/>
  <c r="F16" i="6" s="1"/>
  <c r="E4" i="6"/>
  <c r="E16" i="6" s="1"/>
  <c r="D4" i="6"/>
  <c r="D16" i="6" s="1"/>
  <c r="C4" i="6"/>
  <c r="C16" i="6" s="1"/>
  <c r="B4" i="6"/>
  <c r="B16" i="6" s="1"/>
  <c r="L3" i="6"/>
  <c r="L2" i="6"/>
  <c r="K15" i="12" l="1"/>
  <c r="C15" i="12"/>
  <c r="J15" i="12"/>
  <c r="I15" i="12"/>
  <c r="H15" i="12"/>
  <c r="D15" i="12"/>
  <c r="G15" i="12"/>
  <c r="F15" i="12"/>
  <c r="E15" i="12"/>
  <c r="O13" i="11"/>
  <c r="O12" i="11"/>
  <c r="O14" i="11"/>
  <c r="O11" i="11"/>
  <c r="O15" i="11"/>
  <c r="O10" i="11"/>
  <c r="O16" i="11"/>
  <c r="L21" i="7"/>
  <c r="K22" i="7"/>
  <c r="L22" i="8"/>
  <c r="V16" i="8" s="1"/>
  <c r="L21" i="8"/>
  <c r="V15" i="8" s="1"/>
  <c r="L20" i="8"/>
  <c r="V14" i="8" s="1"/>
  <c r="P19" i="8" s="1" a="1"/>
  <c r="J22" i="7"/>
  <c r="L20" i="7"/>
  <c r="I23" i="7"/>
  <c r="K21" i="7"/>
  <c r="I22" i="7"/>
  <c r="K20" i="7"/>
  <c r="G20" i="7" s="1" a="1"/>
  <c r="J21" i="7"/>
  <c r="U4" i="6"/>
  <c r="T5" i="6"/>
  <c r="L20" i="6"/>
  <c r="L10" i="6"/>
  <c r="L8" i="6"/>
  <c r="L4" i="6"/>
  <c r="L5" i="6"/>
  <c r="L9" i="6"/>
  <c r="L6" i="6"/>
  <c r="L15" i="6"/>
  <c r="L7" i="6"/>
  <c r="T1" i="6" s="1"/>
  <c r="L16" i="6"/>
  <c r="B17" i="6"/>
  <c r="L17" i="6" s="1"/>
  <c r="L18" i="6"/>
  <c r="B11" i="5"/>
  <c r="B7" i="5"/>
  <c r="B6" i="5"/>
  <c r="C10" i="5"/>
  <c r="D10" i="5"/>
  <c r="E10" i="5"/>
  <c r="F10" i="5"/>
  <c r="G10" i="5"/>
  <c r="H10" i="5"/>
  <c r="I10" i="5"/>
  <c r="J10" i="5"/>
  <c r="K10" i="5"/>
  <c r="B10" i="5"/>
  <c r="C9" i="5"/>
  <c r="D9" i="5"/>
  <c r="E9" i="5"/>
  <c r="F9" i="5"/>
  <c r="G9" i="5"/>
  <c r="H9" i="5"/>
  <c r="I9" i="5"/>
  <c r="J9" i="5"/>
  <c r="K9" i="5"/>
  <c r="B9" i="5"/>
  <c r="K11" i="5"/>
  <c r="J11" i="5"/>
  <c r="I11" i="5"/>
  <c r="H11" i="5"/>
  <c r="G11" i="5"/>
  <c r="F11" i="5"/>
  <c r="E11" i="5"/>
  <c r="D11" i="5"/>
  <c r="C11" i="5"/>
  <c r="K8" i="5"/>
  <c r="J8" i="5"/>
  <c r="I8" i="5"/>
  <c r="H8" i="5"/>
  <c r="G8" i="5"/>
  <c r="F8" i="5"/>
  <c r="E8" i="5"/>
  <c r="D8" i="5"/>
  <c r="C8" i="5"/>
  <c r="B8" i="5"/>
  <c r="K7" i="5"/>
  <c r="J7" i="5"/>
  <c r="I7" i="5"/>
  <c r="H7" i="5"/>
  <c r="G7" i="5"/>
  <c r="F7" i="5"/>
  <c r="E7" i="5"/>
  <c r="D7" i="5"/>
  <c r="C7" i="5"/>
  <c r="K6" i="5"/>
  <c r="J6" i="5"/>
  <c r="I6" i="5"/>
  <c r="I14" i="5" s="1"/>
  <c r="H6" i="5"/>
  <c r="G6" i="5"/>
  <c r="F6" i="5"/>
  <c r="E6" i="5"/>
  <c r="D6" i="5"/>
  <c r="C6" i="5"/>
  <c r="K5" i="5"/>
  <c r="K13" i="5" s="1"/>
  <c r="J5" i="5"/>
  <c r="J13" i="5" s="1"/>
  <c r="I5" i="5"/>
  <c r="I13" i="5" s="1"/>
  <c r="H5" i="5"/>
  <c r="H13" i="5" s="1"/>
  <c r="G5" i="5"/>
  <c r="G13" i="5" s="1"/>
  <c r="F5" i="5"/>
  <c r="F13" i="5" s="1"/>
  <c r="E5" i="5"/>
  <c r="E13" i="5" s="1"/>
  <c r="D5" i="5"/>
  <c r="D13" i="5" s="1"/>
  <c r="C5" i="5"/>
  <c r="C13" i="5" s="1"/>
  <c r="B5" i="5"/>
  <c r="B13" i="5" s="1"/>
  <c r="K4" i="5"/>
  <c r="K12" i="5" s="1"/>
  <c r="J4" i="5"/>
  <c r="J12" i="5" s="1"/>
  <c r="I4" i="5"/>
  <c r="I12" i="5" s="1"/>
  <c r="H4" i="5"/>
  <c r="H12" i="5" s="1"/>
  <c r="G4" i="5"/>
  <c r="G12" i="5" s="1"/>
  <c r="F4" i="5"/>
  <c r="F12" i="5" s="1"/>
  <c r="E4" i="5"/>
  <c r="E12" i="5" s="1"/>
  <c r="D4" i="5"/>
  <c r="D12" i="5" s="1"/>
  <c r="C4" i="5"/>
  <c r="C12" i="5" s="1"/>
  <c r="B4" i="5"/>
  <c r="B12" i="5" s="1"/>
  <c r="L3" i="5"/>
  <c r="O19" i="5" s="1"/>
  <c r="L2" i="5"/>
  <c r="K19" i="5" s="1"/>
  <c r="K7" i="4"/>
  <c r="J7" i="4"/>
  <c r="I7" i="4"/>
  <c r="H7" i="4"/>
  <c r="G7" i="4"/>
  <c r="F7" i="4"/>
  <c r="E7" i="4"/>
  <c r="D7" i="4"/>
  <c r="C7" i="4"/>
  <c r="B7" i="4"/>
  <c r="K6" i="4"/>
  <c r="J6" i="4"/>
  <c r="I6" i="4"/>
  <c r="H6" i="4"/>
  <c r="G6" i="4"/>
  <c r="F6" i="4"/>
  <c r="E6" i="4"/>
  <c r="D6" i="4"/>
  <c r="C6" i="4"/>
  <c r="B6" i="4"/>
  <c r="K5" i="4"/>
  <c r="J5" i="4"/>
  <c r="I5" i="4"/>
  <c r="H5" i="4"/>
  <c r="G5" i="4"/>
  <c r="F5" i="4"/>
  <c r="E5" i="4"/>
  <c r="D5" i="4"/>
  <c r="C5" i="4"/>
  <c r="B5" i="4"/>
  <c r="K4" i="4"/>
  <c r="K8" i="4" s="1"/>
  <c r="J4" i="4"/>
  <c r="J8" i="4" s="1"/>
  <c r="I4" i="4"/>
  <c r="I8" i="4" s="1"/>
  <c r="H4" i="4"/>
  <c r="H8" i="4" s="1"/>
  <c r="G4" i="4"/>
  <c r="G8" i="4" s="1"/>
  <c r="F4" i="4"/>
  <c r="F8" i="4" s="1"/>
  <c r="E4" i="4"/>
  <c r="E8" i="4" s="1"/>
  <c r="D4" i="4"/>
  <c r="D8" i="4" s="1"/>
  <c r="C4" i="4"/>
  <c r="C8" i="4" s="1"/>
  <c r="B4" i="4"/>
  <c r="L4" i="4" s="1"/>
  <c r="L20" i="4" s="1"/>
  <c r="L3" i="4"/>
  <c r="O19" i="4" s="1"/>
  <c r="L2" i="4"/>
  <c r="K20" i="4" s="1"/>
  <c r="I20" i="3"/>
  <c r="C8" i="3"/>
  <c r="D8" i="3"/>
  <c r="E8" i="3"/>
  <c r="F8" i="3"/>
  <c r="G8" i="3"/>
  <c r="H8" i="3"/>
  <c r="I8" i="3"/>
  <c r="J8" i="3"/>
  <c r="K8" i="3"/>
  <c r="B8" i="3"/>
  <c r="L8" i="3" s="1"/>
  <c r="L23" i="3" s="1"/>
  <c r="C7" i="3"/>
  <c r="D7" i="3"/>
  <c r="E7" i="3"/>
  <c r="F7" i="3"/>
  <c r="G7" i="3"/>
  <c r="H7" i="3"/>
  <c r="I7" i="3"/>
  <c r="J7" i="3"/>
  <c r="K7" i="3"/>
  <c r="B7" i="3"/>
  <c r="B9" i="3"/>
  <c r="L9" i="3" s="1"/>
  <c r="M21" i="3" s="1"/>
  <c r="C9" i="3"/>
  <c r="D9" i="3"/>
  <c r="E9" i="3"/>
  <c r="F9" i="3"/>
  <c r="G9" i="3"/>
  <c r="H9" i="3"/>
  <c r="I9" i="3"/>
  <c r="J9" i="3"/>
  <c r="K9" i="3"/>
  <c r="K6" i="3"/>
  <c r="K5" i="3"/>
  <c r="K11" i="3" s="1"/>
  <c r="C5" i="3"/>
  <c r="C11" i="3" s="1"/>
  <c r="J6" i="3"/>
  <c r="I6" i="3"/>
  <c r="H6" i="3"/>
  <c r="G6" i="3"/>
  <c r="F6" i="3"/>
  <c r="E6" i="3"/>
  <c r="D6" i="3"/>
  <c r="C6" i="3"/>
  <c r="B6" i="3"/>
  <c r="J5" i="3"/>
  <c r="J11" i="3" s="1"/>
  <c r="I5" i="3"/>
  <c r="I11" i="3" s="1"/>
  <c r="H5" i="3"/>
  <c r="H11" i="3" s="1"/>
  <c r="G5" i="3"/>
  <c r="G11" i="3" s="1"/>
  <c r="F5" i="3"/>
  <c r="E5" i="3"/>
  <c r="E11" i="3" s="1"/>
  <c r="D5" i="3"/>
  <c r="D11" i="3" s="1"/>
  <c r="B5" i="3"/>
  <c r="B11" i="3" s="1"/>
  <c r="K4" i="3"/>
  <c r="K10" i="3" s="1"/>
  <c r="J4" i="3"/>
  <c r="J10" i="3" s="1"/>
  <c r="I4" i="3"/>
  <c r="I10" i="3" s="1"/>
  <c r="H4" i="3"/>
  <c r="H10" i="3" s="1"/>
  <c r="G4" i="3"/>
  <c r="G10" i="3" s="1"/>
  <c r="F4" i="3"/>
  <c r="F10" i="3" s="1"/>
  <c r="E4" i="3"/>
  <c r="E10" i="3" s="1"/>
  <c r="D4" i="3"/>
  <c r="D10" i="3" s="1"/>
  <c r="C4" i="3"/>
  <c r="C10" i="3" s="1"/>
  <c r="B4" i="3"/>
  <c r="F22" i="11" l="1"/>
  <c r="F23" i="11" s="1"/>
  <c r="E22" i="11"/>
  <c r="E23" i="11" s="1"/>
  <c r="D22" i="11"/>
  <c r="D23" i="11" s="1"/>
  <c r="G22" i="11"/>
  <c r="G23" i="11" s="1"/>
  <c r="K22" i="11"/>
  <c r="K23" i="11" s="1"/>
  <c r="C22" i="11"/>
  <c r="C23" i="11" s="1"/>
  <c r="J22" i="11"/>
  <c r="J23" i="11" s="1"/>
  <c r="B23" i="11"/>
  <c r="H22" i="11"/>
  <c r="H23" i="11" s="1"/>
  <c r="I22" i="11"/>
  <c r="I23" i="11" s="1"/>
  <c r="P19" i="8"/>
  <c r="P22" i="8"/>
  <c r="P24" i="8"/>
  <c r="P23" i="8"/>
  <c r="P25" i="8"/>
  <c r="P20" i="8"/>
  <c r="P26" i="8"/>
  <c r="P21" i="8"/>
  <c r="G23" i="7"/>
  <c r="G22" i="7"/>
  <c r="G20" i="7"/>
  <c r="G21" i="7"/>
  <c r="L4" i="3"/>
  <c r="K21" i="4"/>
  <c r="L19" i="4"/>
  <c r="T4" i="6"/>
  <c r="U3" i="6"/>
  <c r="L6" i="3"/>
  <c r="M19" i="4"/>
  <c r="B8" i="4"/>
  <c r="L8" i="4" s="1"/>
  <c r="O21" i="4" s="1"/>
  <c r="L5" i="4"/>
  <c r="L6" i="4"/>
  <c r="M21" i="4" s="1"/>
  <c r="U2" i="6"/>
  <c r="O10" i="6" a="1"/>
  <c r="L5" i="3"/>
  <c r="L7" i="3"/>
  <c r="L7" i="4"/>
  <c r="O20" i="4" s="1"/>
  <c r="L9" i="5"/>
  <c r="N22" i="5" s="1"/>
  <c r="L6" i="5"/>
  <c r="N19" i="5" s="1"/>
  <c r="B14" i="5"/>
  <c r="G14" i="5"/>
  <c r="F14" i="5"/>
  <c r="L7" i="5"/>
  <c r="N20" i="5" s="1"/>
  <c r="E14" i="5"/>
  <c r="D14" i="5"/>
  <c r="L8" i="5"/>
  <c r="N21" i="5" s="1"/>
  <c r="K14" i="5"/>
  <c r="C14" i="5"/>
  <c r="J14" i="5"/>
  <c r="H14" i="5"/>
  <c r="L11" i="5"/>
  <c r="O20" i="5" s="1"/>
  <c r="L10" i="5"/>
  <c r="N23" i="5" s="1"/>
  <c r="L12" i="5"/>
  <c r="O21" i="5" s="1"/>
  <c r="L13" i="5"/>
  <c r="O22" i="5" s="1"/>
  <c r="L4" i="5"/>
  <c r="L19" i="5" s="1"/>
  <c r="L5" i="5"/>
  <c r="M19" i="5" s="1"/>
  <c r="F11" i="3"/>
  <c r="L11" i="3" s="1"/>
  <c r="M23" i="3" s="1"/>
  <c r="B10" i="3"/>
  <c r="L10" i="3" s="1"/>
  <c r="M22" i="3" s="1"/>
  <c r="L3" i="3"/>
  <c r="M20" i="3" s="1"/>
  <c r="L2" i="3"/>
  <c r="J25" i="8" l="1"/>
  <c r="J26" i="8" s="1"/>
  <c r="D25" i="8"/>
  <c r="D26" i="8" s="1"/>
  <c r="H25" i="8"/>
  <c r="H26" i="8" s="1"/>
  <c r="E25" i="8"/>
  <c r="E26" i="8" s="1"/>
  <c r="F25" i="8"/>
  <c r="F26" i="8" s="1"/>
  <c r="I25" i="8"/>
  <c r="I26" i="8" s="1"/>
  <c r="C25" i="8"/>
  <c r="C26" i="8" s="1"/>
  <c r="B25" i="8"/>
  <c r="B26" i="8" s="1"/>
  <c r="K26" i="8"/>
  <c r="G25" i="8"/>
  <c r="G26" i="8" s="1"/>
  <c r="I17" i="7"/>
  <c r="I18" i="7" s="1"/>
  <c r="H17" i="7"/>
  <c r="H18" i="7" s="1"/>
  <c r="G17" i="7"/>
  <c r="G18" i="7" s="1"/>
  <c r="F17" i="7"/>
  <c r="F18" i="7" s="1"/>
  <c r="M17" i="7"/>
  <c r="E17" i="7"/>
  <c r="E18" i="7" s="1"/>
  <c r="L17" i="7"/>
  <c r="L18" i="7" s="1"/>
  <c r="D17" i="7"/>
  <c r="D18" i="7" s="1"/>
  <c r="J17" i="7"/>
  <c r="J18" i="7" s="1"/>
  <c r="K17" i="7"/>
  <c r="K18" i="7" s="1"/>
  <c r="C17" i="7"/>
  <c r="C18" i="7" s="1"/>
  <c r="K23" i="3"/>
  <c r="L22" i="3"/>
  <c r="O10" i="6"/>
  <c r="O13" i="6"/>
  <c r="O12" i="6"/>
  <c r="O16" i="6"/>
  <c r="O11" i="6"/>
  <c r="O15" i="6"/>
  <c r="O14" i="6"/>
  <c r="L20" i="3"/>
  <c r="K21" i="3"/>
  <c r="I23" i="3"/>
  <c r="J22" i="3"/>
  <c r="J20" i="3"/>
  <c r="I21" i="3"/>
  <c r="L21" i="3"/>
  <c r="J23" i="3"/>
  <c r="K22" i="3"/>
  <c r="L21" i="4"/>
  <c r="M20" i="4"/>
  <c r="G19" i="4" s="1" a="1"/>
  <c r="K20" i="3"/>
  <c r="J21" i="3"/>
  <c r="I22" i="3"/>
  <c r="L14" i="5"/>
  <c r="O23" i="5" s="1"/>
  <c r="G19" i="5" a="1"/>
  <c r="G19" i="5" s="1"/>
  <c r="I8" i="2"/>
  <c r="J8" i="2"/>
  <c r="C7" i="2"/>
  <c r="D7" i="2"/>
  <c r="E7" i="2"/>
  <c r="F7" i="2"/>
  <c r="G7" i="2"/>
  <c r="H7" i="2"/>
  <c r="I7" i="2"/>
  <c r="J7" i="2"/>
  <c r="K7" i="2"/>
  <c r="B7" i="2"/>
  <c r="C6" i="2"/>
  <c r="D6" i="2"/>
  <c r="E6" i="2"/>
  <c r="F6" i="2"/>
  <c r="G6" i="2"/>
  <c r="H6" i="2"/>
  <c r="I6" i="2"/>
  <c r="J6" i="2"/>
  <c r="K6" i="2"/>
  <c r="B6" i="2"/>
  <c r="C5" i="2"/>
  <c r="D5" i="2"/>
  <c r="E5" i="2"/>
  <c r="F5" i="2"/>
  <c r="G5" i="2"/>
  <c r="H5" i="2"/>
  <c r="I5" i="2"/>
  <c r="J5" i="2"/>
  <c r="K5" i="2"/>
  <c r="B5" i="2"/>
  <c r="C4" i="2"/>
  <c r="C8" i="2" s="1"/>
  <c r="D4" i="2"/>
  <c r="D8" i="2" s="1"/>
  <c r="E4" i="2"/>
  <c r="E8" i="2" s="1"/>
  <c r="F4" i="2"/>
  <c r="F8" i="2" s="1"/>
  <c r="G4" i="2"/>
  <c r="G8" i="2" s="1"/>
  <c r="H4" i="2"/>
  <c r="H8" i="2" s="1"/>
  <c r="I4" i="2"/>
  <c r="J4" i="2"/>
  <c r="K4" i="2"/>
  <c r="K8" i="2" s="1"/>
  <c r="B4" i="2"/>
  <c r="L3" i="2"/>
  <c r="L2" i="2"/>
  <c r="L19" i="2" s="1"/>
  <c r="C20" i="7" l="1"/>
  <c r="M26" i="8"/>
  <c r="G21" i="4"/>
  <c r="G20" i="4"/>
  <c r="G19" i="4"/>
  <c r="L4" i="2"/>
  <c r="B8" i="2"/>
  <c r="G20" i="3" a="1"/>
  <c r="L5" i="2"/>
  <c r="M20" i="2" s="1"/>
  <c r="L6" i="2"/>
  <c r="M21" i="2" s="1"/>
  <c r="I22" i="6"/>
  <c r="I23" i="6" s="1"/>
  <c r="S20" i="6"/>
  <c r="AA20" i="6"/>
  <c r="AI20" i="6"/>
  <c r="AQ20" i="6"/>
  <c r="AY20" i="6"/>
  <c r="BG20" i="6"/>
  <c r="BO20" i="6"/>
  <c r="BW20" i="6"/>
  <c r="CE20" i="6"/>
  <c r="CM20" i="6"/>
  <c r="AC20" i="6"/>
  <c r="AS20" i="6"/>
  <c r="BQ20" i="6"/>
  <c r="CG20" i="6"/>
  <c r="V20" i="6"/>
  <c r="AD20" i="6"/>
  <c r="AT20" i="6"/>
  <c r="BJ20" i="6"/>
  <c r="BZ20" i="6"/>
  <c r="E22" i="6"/>
  <c r="E23" i="6" s="1"/>
  <c r="CP20" i="6"/>
  <c r="AE20" i="6"/>
  <c r="AU20" i="6"/>
  <c r="BK20" i="6"/>
  <c r="CA20" i="6"/>
  <c r="F22" i="6"/>
  <c r="F23" i="6" s="1"/>
  <c r="X20" i="6"/>
  <c r="AN20" i="6"/>
  <c r="BD20" i="6"/>
  <c r="BT20" i="6"/>
  <c r="CJ20" i="6"/>
  <c r="G22" i="6"/>
  <c r="G23" i="6" s="1"/>
  <c r="Y20" i="6"/>
  <c r="AO20" i="6"/>
  <c r="BE20" i="6"/>
  <c r="BU20" i="6"/>
  <c r="CK20" i="6"/>
  <c r="H22" i="6"/>
  <c r="H23" i="6" s="1"/>
  <c r="Z20" i="6"/>
  <c r="AP20" i="6"/>
  <c r="BF20" i="6"/>
  <c r="BV20" i="6"/>
  <c r="CL20" i="6"/>
  <c r="J22" i="6"/>
  <c r="J23" i="6" s="1"/>
  <c r="T20" i="6"/>
  <c r="AB20" i="6"/>
  <c r="AJ20" i="6"/>
  <c r="AR20" i="6"/>
  <c r="AZ20" i="6"/>
  <c r="BH20" i="6"/>
  <c r="BP20" i="6"/>
  <c r="BX20" i="6"/>
  <c r="CF20" i="6"/>
  <c r="CN20" i="6"/>
  <c r="C22" i="6"/>
  <c r="C23" i="6" s="1"/>
  <c r="K22" i="6"/>
  <c r="K23" i="6" s="1"/>
  <c r="U20" i="6"/>
  <c r="AK20" i="6"/>
  <c r="BA20" i="6"/>
  <c r="BI20" i="6"/>
  <c r="BY20" i="6"/>
  <c r="CO20" i="6"/>
  <c r="D22" i="6"/>
  <c r="D23" i="6" s="1"/>
  <c r="AL20" i="6"/>
  <c r="BB20" i="6"/>
  <c r="BR20" i="6"/>
  <c r="CH20" i="6"/>
  <c r="W20" i="6"/>
  <c r="AM20" i="6"/>
  <c r="BC20" i="6"/>
  <c r="BS20" i="6"/>
  <c r="CI20" i="6"/>
  <c r="P20" i="6"/>
  <c r="AF20" i="6"/>
  <c r="AV20" i="6"/>
  <c r="BL20" i="6"/>
  <c r="CB20" i="6"/>
  <c r="Q20" i="6"/>
  <c r="AG20" i="6"/>
  <c r="AW20" i="6"/>
  <c r="BM20" i="6"/>
  <c r="CC20" i="6"/>
  <c r="R20" i="6"/>
  <c r="AH20" i="6"/>
  <c r="AX20" i="6"/>
  <c r="BN20" i="6"/>
  <c r="CD20" i="6"/>
  <c r="O20" i="6"/>
  <c r="N20" i="6"/>
  <c r="L7" i="2"/>
  <c r="O20" i="2" s="1"/>
  <c r="G21" i="5"/>
  <c r="G22" i="5"/>
  <c r="G20" i="5"/>
  <c r="G23" i="5"/>
  <c r="L21" i="2"/>
  <c r="K21" i="2"/>
  <c r="L20" i="2"/>
  <c r="M19" i="2"/>
  <c r="K20" i="2"/>
  <c r="L8" i="2"/>
  <c r="O21" i="2" s="1"/>
  <c r="B27" i="5" l="1"/>
  <c r="G20" i="3"/>
  <c r="G21" i="3"/>
  <c r="G23" i="3"/>
  <c r="G22" i="3"/>
  <c r="H27" i="5"/>
  <c r="L27" i="5"/>
  <c r="G23" i="4" a="1"/>
  <c r="J16" i="4"/>
  <c r="B16" i="4"/>
  <c r="I16" i="4"/>
  <c r="H16" i="4"/>
  <c r="D16" i="4"/>
  <c r="G16" i="4"/>
  <c r="F16" i="4"/>
  <c r="E16" i="4"/>
  <c r="A16" i="4"/>
  <c r="C16" i="4"/>
  <c r="E27" i="5"/>
  <c r="F27" i="5"/>
  <c r="G19" i="2" a="1"/>
  <c r="G20" i="2" s="1"/>
  <c r="J27" i="5"/>
  <c r="I27" i="5"/>
  <c r="G27" i="5"/>
  <c r="C27" i="5"/>
  <c r="K27" i="5"/>
  <c r="D27" i="5"/>
  <c r="G25" i="4" l="1"/>
  <c r="G23" i="4"/>
  <c r="G24" i="4"/>
  <c r="G21" i="2"/>
  <c r="G19" i="2"/>
  <c r="K16" i="2" s="1"/>
  <c r="L17" i="3"/>
  <c r="J17" i="3"/>
  <c r="C17" i="3"/>
  <c r="K17" i="3"/>
  <c r="D17" i="3"/>
  <c r="B17" i="3"/>
  <c r="E17" i="3"/>
  <c r="H17" i="3"/>
  <c r="F17" i="3"/>
  <c r="G17" i="3"/>
  <c r="I17" i="3"/>
  <c r="C16" i="2"/>
  <c r="C17" i="2" s="1"/>
  <c r="A16" i="2"/>
  <c r="A17" i="2" s="1"/>
  <c r="D16" i="2"/>
  <c r="D17" i="2" s="1"/>
  <c r="E16" i="2"/>
  <c r="E17" i="2" s="1"/>
  <c r="F16" i="2"/>
  <c r="F17" i="2" s="1"/>
  <c r="I16" i="2" l="1"/>
  <c r="I17" i="2" s="1"/>
  <c r="H16" i="2"/>
  <c r="H17" i="2" s="1"/>
  <c r="J16" i="2"/>
  <c r="J17" i="2" s="1"/>
  <c r="G16" i="2"/>
  <c r="G17" i="2" s="1"/>
  <c r="B16" i="2"/>
  <c r="B17" i="2" s="1"/>
  <c r="G19" i="10" a="1"/>
  <c r="G20" i="10" s="1"/>
  <c r="G19" i="10" l="1"/>
  <c r="G22" i="10"/>
  <c r="G23" i="10"/>
  <c r="G21" i="10"/>
  <c r="C27" i="10" l="1"/>
  <c r="H27" i="10"/>
  <c r="E27" i="10"/>
  <c r="F27" i="10"/>
  <c r="D27" i="10"/>
  <c r="J27" i="10"/>
  <c r="I27" i="10"/>
  <c r="K27" i="10"/>
  <c r="B27" i="10"/>
</calcChain>
</file>

<file path=xl/comments1.xml><?xml version="1.0" encoding="utf-8"?>
<comments xmlns="http://schemas.openxmlformats.org/spreadsheetml/2006/main">
  <authors>
    <author>Автор</author>
  </authors>
  <commentList>
    <comment ref="I20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Автор:
</t>
        </r>
      </text>
    </comment>
  </commentList>
</comments>
</file>

<file path=xl/comments2.xml><?xml version="1.0" encoding="utf-8"?>
<comments xmlns="http://schemas.openxmlformats.org/spreadsheetml/2006/main">
  <authors>
    <author>Автор</author>
  </authors>
  <commentList>
    <comment ref="I20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Автор:
</t>
        </r>
      </text>
    </comment>
  </commentList>
</comments>
</file>

<file path=xl/sharedStrings.xml><?xml version="1.0" encoding="utf-8"?>
<sst xmlns="http://schemas.openxmlformats.org/spreadsheetml/2006/main" count="322" uniqueCount="81">
  <si>
    <t>x</t>
  </si>
  <si>
    <t>y</t>
  </si>
  <si>
    <t>a + bx + cx^2</t>
  </si>
  <si>
    <t>n</t>
  </si>
  <si>
    <t>сумма</t>
  </si>
  <si>
    <t>x^2</t>
  </si>
  <si>
    <t>x^3</t>
  </si>
  <si>
    <t>yx</t>
  </si>
  <si>
    <t>yx^2</t>
  </si>
  <si>
    <t>x^4</t>
  </si>
  <si>
    <t>a</t>
  </si>
  <si>
    <t>b</t>
  </si>
  <si>
    <t>c</t>
  </si>
  <si>
    <t>x^5</t>
  </si>
  <si>
    <t>x^6</t>
  </si>
  <si>
    <t>yx^3</t>
  </si>
  <si>
    <t>d</t>
  </si>
  <si>
    <t>x^7</t>
  </si>
  <si>
    <t>x^8</t>
  </si>
  <si>
    <t>yx^4</t>
  </si>
  <si>
    <t>e</t>
  </si>
  <si>
    <t>x^9</t>
  </si>
  <si>
    <t>x^10</t>
  </si>
  <si>
    <t>yx^5</t>
  </si>
  <si>
    <t>f</t>
  </si>
  <si>
    <t>x^11</t>
  </si>
  <si>
    <t>x^12</t>
  </si>
  <si>
    <t>yx^6</t>
  </si>
  <si>
    <t>g</t>
  </si>
  <si>
    <t>Q</t>
  </si>
  <si>
    <t>A</t>
  </si>
  <si>
    <t>проверка</t>
  </si>
  <si>
    <t>yx^7</t>
  </si>
  <si>
    <t>x^13</t>
  </si>
  <si>
    <t>x^14</t>
  </si>
  <si>
    <t>h</t>
  </si>
  <si>
    <t>x2</t>
  </si>
  <si>
    <t>x3</t>
  </si>
  <si>
    <t>x4</t>
  </si>
  <si>
    <t>x5</t>
  </si>
  <si>
    <t>x6</t>
  </si>
  <si>
    <t>yx2</t>
  </si>
  <si>
    <t>yx3</t>
  </si>
  <si>
    <t>Qmax</t>
  </si>
  <si>
    <t>Q = (y_i - y(x_i))^2</t>
  </si>
  <si>
    <t>a + be^x + ce^x2</t>
  </si>
  <si>
    <t>e^x_i</t>
  </si>
  <si>
    <t>e^2x_i</t>
  </si>
  <si>
    <t>e^3x_i</t>
  </si>
  <si>
    <t>e^4x_i</t>
  </si>
  <si>
    <t>e^5x_i</t>
  </si>
  <si>
    <t>e^6x_i</t>
  </si>
  <si>
    <t>ye^x_i</t>
  </si>
  <si>
    <t>ye^2x_i</t>
  </si>
  <si>
    <t>ye^3x_i</t>
  </si>
  <si>
    <t>Матрица Коэффицентов</t>
  </si>
  <si>
    <t>X-матрица</t>
  </si>
  <si>
    <t>B-матрица</t>
  </si>
  <si>
    <t>x - матрица</t>
  </si>
  <si>
    <t>1/x</t>
  </si>
  <si>
    <t>1/x^2</t>
  </si>
  <si>
    <t>1/x^3</t>
  </si>
  <si>
    <t>1/x^4</t>
  </si>
  <si>
    <t>1/x^5</t>
  </si>
  <si>
    <t>1/x^6</t>
  </si>
  <si>
    <t>y/x</t>
  </si>
  <si>
    <t>y/x^2</t>
  </si>
  <si>
    <t>y/x^3</t>
  </si>
  <si>
    <t>summa</t>
  </si>
  <si>
    <t>1/x^7</t>
  </si>
  <si>
    <t>1/x^8</t>
  </si>
  <si>
    <t>y/x^4</t>
  </si>
  <si>
    <t>1/x^9</t>
  </si>
  <si>
    <t>1/x^10</t>
  </si>
  <si>
    <t>y/x^5</t>
  </si>
  <si>
    <t>y/x^6</t>
  </si>
  <si>
    <t>1/x^11</t>
  </si>
  <si>
    <t>1/x^12</t>
  </si>
  <si>
    <t>y/x^7</t>
  </si>
  <si>
    <t>1/x^13</t>
  </si>
  <si>
    <t>1/x^14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</si>
</sst>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3" fillId="0" borderId="0" xfId="0" applyFont="1"/>
    <xf numFmtId="0" fontId="0" fillId="0" borderId="19" xfId="0" applyBorder="1"/>
    <xf numFmtId="0" fontId="0" fillId="0" borderId="19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7" xfId="0" applyBorder="1" applyAlignment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7" xfId="0" applyBorder="1" applyAlignment="1">
      <alignment horizontal="center"/>
    </xf>
    <xf numFmtId="0" fontId="0" fillId="0" borderId="19" xfId="0" applyBorder="1" applyAlignment="1">
      <alignment horizont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159388243432948"/>
          <c:y val="8.351489887293502E-2"/>
          <c:w val="0.62649778363726194"/>
          <c:h val="0.80506746950748809"/>
        </c:manualLayout>
      </c:layout>
      <c:scatterChart>
        <c:scatterStyle val="lineMarker"/>
        <c:varyColors val="0"/>
        <c:ser>
          <c:idx val="0"/>
          <c:order val="0"/>
          <c:tx>
            <c:v>исходные</c:v>
          </c:tx>
          <c:spPr>
            <a:ln w="19050">
              <a:noFill/>
            </a:ln>
          </c:spPr>
          <c:xVal>
            <c:numRef>
              <c:f>'задача 1(квадрат)'!$B$2:$K$2</c:f>
              <c:numCache>
                <c:formatCode>General</c:formatCode>
                <c:ptCount val="10"/>
                <c:pt idx="0">
                  <c:v>10</c:v>
                </c:pt>
                <c:pt idx="1">
                  <c:v>30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</c:numCache>
            </c:numRef>
          </c:xVal>
          <c:yVal>
            <c:numRef>
              <c:f>'задача 1(квадрат)'!$B$3:$K$3</c:f>
              <c:numCache>
                <c:formatCode>General</c:formatCode>
                <c:ptCount val="10"/>
                <c:pt idx="0">
                  <c:v>10</c:v>
                </c:pt>
                <c:pt idx="1">
                  <c:v>90.2</c:v>
                </c:pt>
                <c:pt idx="2">
                  <c:v>359</c:v>
                </c:pt>
                <c:pt idx="3">
                  <c:v>638</c:v>
                </c:pt>
                <c:pt idx="4">
                  <c:v>999.9</c:v>
                </c:pt>
                <c:pt idx="5">
                  <c:v>1438</c:v>
                </c:pt>
                <c:pt idx="6">
                  <c:v>1961</c:v>
                </c:pt>
                <c:pt idx="7">
                  <c:v>2562</c:v>
                </c:pt>
                <c:pt idx="8">
                  <c:v>3240</c:v>
                </c:pt>
                <c:pt idx="9">
                  <c:v>4001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5D-4976-965C-3E38C55DF59B}"/>
            </c:ext>
          </c:extLst>
        </c:ser>
        <c:ser>
          <c:idx val="1"/>
          <c:order val="1"/>
          <c:tx>
            <c:v>полученные</c:v>
          </c:tx>
          <c:spPr>
            <a:ln w="22225">
              <a:solidFill>
                <a:srgbClr val="70AD47"/>
              </a:solidFill>
            </a:ln>
          </c:spPr>
          <c:marker>
            <c:symbol val="none"/>
          </c:marker>
          <c:xVal>
            <c:numRef>
              <c:f>'задача 1(квадрат)'!$A$15:$K$15</c:f>
              <c:numCache>
                <c:formatCode>General</c:formatCode>
                <c:ptCount val="11"/>
                <c:pt idx="0">
                  <c:v>10</c:v>
                </c:pt>
                <c:pt idx="1">
                  <c:v>30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  <c:pt idx="10">
                  <c:v>220</c:v>
                </c:pt>
              </c:numCache>
            </c:numRef>
          </c:xVal>
          <c:yVal>
            <c:numRef>
              <c:f>'задача 1(квадрат)'!$A$16:$K$16</c:f>
              <c:numCache>
                <c:formatCode>General</c:formatCode>
                <c:ptCount val="11"/>
                <c:pt idx="0">
                  <c:v>9.9614025931697672</c:v>
                </c:pt>
                <c:pt idx="1">
                  <c:v>89.590126714404434</c:v>
                </c:pt>
                <c:pt idx="2">
                  <c:v>359.2682992277434</c:v>
                </c:pt>
                <c:pt idx="3">
                  <c:v>639.2104717909607</c:v>
                </c:pt>
                <c:pt idx="4">
                  <c:v>999.27802373097109</c:v>
                </c:pt>
                <c:pt idx="5">
                  <c:v>1439.4709550477744</c:v>
                </c:pt>
                <c:pt idx="6">
                  <c:v>1959.7892657413709</c:v>
                </c:pt>
                <c:pt idx="7">
                  <c:v>2560.2329558117603</c:v>
                </c:pt>
                <c:pt idx="8">
                  <c:v>3240.8020252589431</c:v>
                </c:pt>
                <c:pt idx="9">
                  <c:v>4001.4964740829187</c:v>
                </c:pt>
                <c:pt idx="10">
                  <c:v>4842.316302283687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65D-4976-965C-3E38C55DF5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131904"/>
        <c:axId val="51072000"/>
      </c:scatterChart>
      <c:valAx>
        <c:axId val="5113190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78659846623323182"/>
              <c:y val="0.9089998456075343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51072000"/>
        <c:crosses val="autoZero"/>
        <c:crossBetween val="midCat"/>
      </c:valAx>
      <c:valAx>
        <c:axId val="51072000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y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5.7663818698679925E-2"/>
              <c:y val="1.5058205959549174E-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51131904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697790581501399E-2"/>
          <c:y val="9.7222222222222224E-2"/>
          <c:w val="0.837134082130645"/>
          <c:h val="0.69720691163604553"/>
        </c:manualLayout>
      </c:layout>
      <c:scatterChart>
        <c:scatterStyle val="lineMarker"/>
        <c:varyColors val="0"/>
        <c:ser>
          <c:idx val="0"/>
          <c:order val="0"/>
          <c:tx>
            <c:v>исходные данные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'задача 1(куб)'!$C$2:$L$2</c:f>
              <c:numCache>
                <c:formatCode>General</c:formatCode>
                <c:ptCount val="10"/>
                <c:pt idx="0">
                  <c:v>10</c:v>
                </c:pt>
                <c:pt idx="1">
                  <c:v>30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</c:numCache>
            </c:numRef>
          </c:xVal>
          <c:yVal>
            <c:numRef>
              <c:f>'задача 1(куб)'!$C$3:$L$3</c:f>
              <c:numCache>
                <c:formatCode>General</c:formatCode>
                <c:ptCount val="10"/>
                <c:pt idx="0">
                  <c:v>10</c:v>
                </c:pt>
                <c:pt idx="1">
                  <c:v>90.2</c:v>
                </c:pt>
                <c:pt idx="2">
                  <c:v>359</c:v>
                </c:pt>
                <c:pt idx="3">
                  <c:v>638</c:v>
                </c:pt>
                <c:pt idx="4">
                  <c:v>999.9</c:v>
                </c:pt>
                <c:pt idx="5">
                  <c:v>1438</c:v>
                </c:pt>
                <c:pt idx="6">
                  <c:v>1961</c:v>
                </c:pt>
                <c:pt idx="7">
                  <c:v>2562</c:v>
                </c:pt>
                <c:pt idx="8">
                  <c:v>3240</c:v>
                </c:pt>
                <c:pt idx="9">
                  <c:v>4001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32-4346-B5D3-4237661816AE}"/>
            </c:ext>
          </c:extLst>
        </c:ser>
        <c:ser>
          <c:idx val="1"/>
          <c:order val="1"/>
          <c:tx>
            <c:v>полученные данные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'задача 1(куб)'!$C$16:$M$16</c:f>
              <c:numCache>
                <c:formatCode>General</c:formatCode>
                <c:ptCount val="11"/>
                <c:pt idx="0">
                  <c:v>10</c:v>
                </c:pt>
                <c:pt idx="1">
                  <c:v>30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  <c:pt idx="10">
                  <c:v>220</c:v>
                </c:pt>
              </c:numCache>
            </c:numRef>
          </c:xVal>
          <c:yVal>
            <c:numRef>
              <c:f>'задача 1(куб)'!$C$17:$M$17</c:f>
              <c:numCache>
                <c:formatCode>General</c:formatCode>
                <c:ptCount val="11"/>
                <c:pt idx="0">
                  <c:v>10.513532080899687</c:v>
                </c:pt>
                <c:pt idx="1">
                  <c:v>89.375965440499584</c:v>
                </c:pt>
                <c:pt idx="2">
                  <c:v>358.7205325902421</c:v>
                </c:pt>
                <c:pt idx="3">
                  <c:v>638.80711435469539</c:v>
                </c:pt>
                <c:pt idx="4">
                  <c:v>999.1708661903657</c:v>
                </c:pt>
                <c:pt idx="5">
                  <c:v>1439.6903656454108</c:v>
                </c:pt>
                <c:pt idx="6">
                  <c:v>1960.244190267988</c:v>
                </c:pt>
                <c:pt idx="7">
                  <c:v>2560.710917606255</c:v>
                </c:pt>
                <c:pt idx="8">
                  <c:v>3240.9691252083694</c:v>
                </c:pt>
                <c:pt idx="9">
                  <c:v>4000.8973906224887</c:v>
                </c:pt>
                <c:pt idx="10">
                  <c:v>4840.3742913967699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132-4346-B5D3-4237661816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7860463"/>
        <c:axId val="2017862127"/>
      </c:scatterChart>
      <c:valAx>
        <c:axId val="20178604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94347155537169158"/>
              <c:y val="0.75368037328667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17862127"/>
        <c:crosses val="autoZero"/>
        <c:crossBetween val="midCat"/>
      </c:valAx>
      <c:valAx>
        <c:axId val="2017862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8.0149007952008952E-2"/>
              <c:y val="1.248067949839603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178604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3948974046998264"/>
          <c:y val="0.13946704578594343"/>
          <c:w val="0.30088974095357873"/>
          <c:h val="0.1562510936132983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059470691163606"/>
          <c:y val="0.1111111111111111"/>
          <c:w val="0.80984973753280853"/>
          <c:h val="0.68331802274715658"/>
        </c:manualLayout>
      </c:layout>
      <c:scatterChart>
        <c:scatterStyle val="lineMarker"/>
        <c:varyColors val="0"/>
        <c:ser>
          <c:idx val="0"/>
          <c:order val="0"/>
          <c:tx>
            <c:v>Исходные данные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'задача 1(4 степень)'!$B$2:$K$2</c:f>
              <c:numCache>
                <c:formatCode>General</c:formatCode>
                <c:ptCount val="10"/>
                <c:pt idx="0">
                  <c:v>10</c:v>
                </c:pt>
                <c:pt idx="1">
                  <c:v>30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</c:numCache>
            </c:numRef>
          </c:xVal>
          <c:yVal>
            <c:numRef>
              <c:f>'задача 1(4 степень)'!$B$3:$K$3</c:f>
              <c:numCache>
                <c:formatCode>General</c:formatCode>
                <c:ptCount val="10"/>
                <c:pt idx="0">
                  <c:v>10</c:v>
                </c:pt>
                <c:pt idx="1">
                  <c:v>90.2</c:v>
                </c:pt>
                <c:pt idx="2">
                  <c:v>359</c:v>
                </c:pt>
                <c:pt idx="3">
                  <c:v>638</c:v>
                </c:pt>
                <c:pt idx="4">
                  <c:v>999.9</c:v>
                </c:pt>
                <c:pt idx="5">
                  <c:v>1438</c:v>
                </c:pt>
                <c:pt idx="6">
                  <c:v>1961</c:v>
                </c:pt>
                <c:pt idx="7">
                  <c:v>2562</c:v>
                </c:pt>
                <c:pt idx="8">
                  <c:v>3240</c:v>
                </c:pt>
                <c:pt idx="9">
                  <c:v>4001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D0-44E0-86BE-A98CD49349E1}"/>
            </c:ext>
          </c:extLst>
        </c:ser>
        <c:ser>
          <c:idx val="1"/>
          <c:order val="1"/>
          <c:tx>
            <c:v>Полученные данные</c:v>
          </c:tx>
          <c:spPr>
            <a:ln w="254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'задача 1(4 степень)'!$B$26:$L$26</c:f>
              <c:numCache>
                <c:formatCode>General</c:formatCode>
                <c:ptCount val="11"/>
                <c:pt idx="0">
                  <c:v>10</c:v>
                </c:pt>
                <c:pt idx="1">
                  <c:v>30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  <c:pt idx="10">
                  <c:v>220</c:v>
                </c:pt>
              </c:numCache>
            </c:numRef>
          </c:xVal>
          <c:yVal>
            <c:numRef>
              <c:f>'задача 1(4 степень)'!$B$27:$L$27</c:f>
              <c:numCache>
                <c:formatCode>General</c:formatCode>
                <c:ptCount val="11"/>
                <c:pt idx="0">
                  <c:v>10.17445042473179</c:v>
                </c:pt>
                <c:pt idx="1">
                  <c:v>89.835454492526026</c:v>
                </c:pt>
                <c:pt idx="2">
                  <c:v>358.98556037119135</c:v>
                </c:pt>
                <c:pt idx="3">
                  <c:v>638.69666563182818</c:v>
                </c:pt>
                <c:pt idx="4">
                  <c:v>998.83277833988245</c:v>
                </c:pt>
                <c:pt idx="5">
                  <c:v>1439.395142686403</c:v>
                </c:pt>
                <c:pt idx="6">
                  <c:v>1960.2315591916026</c:v>
                </c:pt>
                <c:pt idx="7">
                  <c:v>2561.0363847048575</c:v>
                </c:pt>
                <c:pt idx="8">
                  <c:v>3241.3505324047082</c:v>
                </c:pt>
                <c:pt idx="9">
                  <c:v>4000.5614717988597</c:v>
                </c:pt>
                <c:pt idx="10">
                  <c:v>4837.9032287241798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BD0-44E0-86BE-A98CD49349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1428495"/>
        <c:axId val="1681431407"/>
      </c:scatterChart>
      <c:valAx>
        <c:axId val="1681428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9568320209973753"/>
              <c:y val="0.758310002916302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81431407"/>
        <c:crosses val="autoZero"/>
        <c:crossBetween val="midCat"/>
      </c:valAx>
      <c:valAx>
        <c:axId val="1681431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12222222222222222"/>
              <c:y val="2.6369568387284922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814284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9370822397200352"/>
          <c:y val="0.19039297171186939"/>
          <c:w val="0.30198222446031081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rich>
      </c:tx>
      <c:layout>
        <c:manualLayout>
          <c:xMode val="edge"/>
          <c:yMode val="edge"/>
          <c:x val="0.31779155730533676"/>
          <c:y val="2.777777777777779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221984748774116"/>
          <c:y val="4.1904592197040694E-2"/>
          <c:w val="0.87753018372703406"/>
          <c:h val="0.61498432487605703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'задача 2(куб)'!$B$2:$K$2</c:f>
              <c:numCache>
                <c:formatCode>General</c:formatCode>
                <c:ptCount val="10"/>
                <c:pt idx="0">
                  <c:v>1</c:v>
                </c:pt>
                <c:pt idx="1">
                  <c:v>1.2</c:v>
                </c:pt>
                <c:pt idx="2">
                  <c:v>1.4</c:v>
                </c:pt>
                <c:pt idx="3">
                  <c:v>1.7</c:v>
                </c:pt>
                <c:pt idx="4">
                  <c:v>2</c:v>
                </c:pt>
                <c:pt idx="5">
                  <c:v>2.4</c:v>
                </c:pt>
                <c:pt idx="6">
                  <c:v>2.8</c:v>
                </c:pt>
                <c:pt idx="7">
                  <c:v>3.2</c:v>
                </c:pt>
                <c:pt idx="8">
                  <c:v>3.6</c:v>
                </c:pt>
                <c:pt idx="9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A0-43DA-AF33-1AC60651533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'задача 2(куб)'!$B$3:$K$3</c:f>
              <c:numCache>
                <c:formatCode>General</c:formatCode>
                <c:ptCount val="10"/>
                <c:pt idx="0">
                  <c:v>1100</c:v>
                </c:pt>
                <c:pt idx="1">
                  <c:v>920</c:v>
                </c:pt>
                <c:pt idx="2">
                  <c:v>850</c:v>
                </c:pt>
                <c:pt idx="3">
                  <c:v>830</c:v>
                </c:pt>
                <c:pt idx="4">
                  <c:v>800</c:v>
                </c:pt>
                <c:pt idx="5">
                  <c:v>785</c:v>
                </c:pt>
                <c:pt idx="6">
                  <c:v>770</c:v>
                </c:pt>
                <c:pt idx="7">
                  <c:v>760</c:v>
                </c:pt>
                <c:pt idx="8">
                  <c:v>750</c:v>
                </c:pt>
                <c:pt idx="9">
                  <c:v>745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A0-43DA-AF33-1AC6065153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817856"/>
        <c:axId val="133819392"/>
      </c:lineChart>
      <c:catAx>
        <c:axId val="1338178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3819392"/>
        <c:crosses val="autoZero"/>
        <c:auto val="1"/>
        <c:lblAlgn val="ctr"/>
        <c:lblOffset val="100"/>
        <c:noMultiLvlLbl val="0"/>
      </c:catAx>
      <c:valAx>
        <c:axId val="133819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3817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788508823370753"/>
          <c:y val="7.407407407407407E-2"/>
          <c:w val="0.86354396325459315"/>
          <c:h val="0.89814814814814814"/>
        </c:manualLayout>
      </c:layout>
      <c:scatterChart>
        <c:scatterStyle val="lineMarker"/>
        <c:varyColors val="0"/>
        <c:ser>
          <c:idx val="0"/>
          <c:order val="0"/>
          <c:tx>
            <c:v>Исходные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'задача 2(7 степень)'!$B$1:$K$1</c:f>
              <c:numCache>
                <c:formatCode>General</c:formatCode>
                <c:ptCount val="10"/>
                <c:pt idx="0">
                  <c:v>1</c:v>
                </c:pt>
                <c:pt idx="1">
                  <c:v>1.2</c:v>
                </c:pt>
                <c:pt idx="2">
                  <c:v>1.4</c:v>
                </c:pt>
                <c:pt idx="3">
                  <c:v>1.7</c:v>
                </c:pt>
                <c:pt idx="4">
                  <c:v>2</c:v>
                </c:pt>
                <c:pt idx="5">
                  <c:v>2.4</c:v>
                </c:pt>
                <c:pt idx="6">
                  <c:v>2.8</c:v>
                </c:pt>
                <c:pt idx="7">
                  <c:v>3.2</c:v>
                </c:pt>
                <c:pt idx="8">
                  <c:v>3.6</c:v>
                </c:pt>
                <c:pt idx="9">
                  <c:v>4</c:v>
                </c:pt>
              </c:numCache>
            </c:numRef>
          </c:xVal>
          <c:yVal>
            <c:numRef>
              <c:f>'задача 2(7 степень)'!$B$2:$K$2</c:f>
              <c:numCache>
                <c:formatCode>General</c:formatCode>
                <c:ptCount val="10"/>
                <c:pt idx="0">
                  <c:v>1100</c:v>
                </c:pt>
                <c:pt idx="1">
                  <c:v>920</c:v>
                </c:pt>
                <c:pt idx="2">
                  <c:v>850</c:v>
                </c:pt>
                <c:pt idx="3">
                  <c:v>830</c:v>
                </c:pt>
                <c:pt idx="4">
                  <c:v>800</c:v>
                </c:pt>
                <c:pt idx="5">
                  <c:v>785</c:v>
                </c:pt>
                <c:pt idx="6">
                  <c:v>770</c:v>
                </c:pt>
                <c:pt idx="7">
                  <c:v>760</c:v>
                </c:pt>
                <c:pt idx="8">
                  <c:v>750</c:v>
                </c:pt>
                <c:pt idx="9">
                  <c:v>745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7E9-4248-8054-01E39B8C5711}"/>
            </c:ext>
          </c:extLst>
        </c:ser>
        <c:ser>
          <c:idx val="1"/>
          <c:order val="1"/>
          <c:tx>
            <c:v>Полученные</c:v>
          </c:tx>
          <c:spPr>
            <a:ln w="254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'задача 2(7 степень)'!$B$30:$B$50</c:f>
              <c:numCache>
                <c:formatCode>General</c:formatCode>
                <c:ptCount val="21"/>
                <c:pt idx="0">
                  <c:v>1</c:v>
                </c:pt>
                <c:pt idx="1">
                  <c:v>1.2</c:v>
                </c:pt>
                <c:pt idx="2">
                  <c:v>1.4</c:v>
                </c:pt>
                <c:pt idx="3">
                  <c:v>1.6</c:v>
                </c:pt>
                <c:pt idx="4">
                  <c:v>1.8</c:v>
                </c:pt>
                <c:pt idx="5">
                  <c:v>2</c:v>
                </c:pt>
                <c:pt idx="6">
                  <c:v>2.2000000000000002</c:v>
                </c:pt>
                <c:pt idx="7">
                  <c:v>2.4</c:v>
                </c:pt>
                <c:pt idx="8">
                  <c:v>2.6</c:v>
                </c:pt>
                <c:pt idx="9">
                  <c:v>2.8</c:v>
                </c:pt>
                <c:pt idx="10">
                  <c:v>3</c:v>
                </c:pt>
                <c:pt idx="11">
                  <c:v>3.2</c:v>
                </c:pt>
                <c:pt idx="12">
                  <c:v>3.4</c:v>
                </c:pt>
                <c:pt idx="13">
                  <c:v>3.6</c:v>
                </c:pt>
                <c:pt idx="14">
                  <c:v>3.8</c:v>
                </c:pt>
                <c:pt idx="15">
                  <c:v>4</c:v>
                </c:pt>
                <c:pt idx="16">
                  <c:v>4.2</c:v>
                </c:pt>
                <c:pt idx="17">
                  <c:v>4.4000000000000004</c:v>
                </c:pt>
                <c:pt idx="18">
                  <c:v>4.5999999999999996</c:v>
                </c:pt>
                <c:pt idx="19">
                  <c:v>4.8</c:v>
                </c:pt>
                <c:pt idx="20">
                  <c:v>5</c:v>
                </c:pt>
              </c:numCache>
            </c:numRef>
          </c:xVal>
          <c:yVal>
            <c:numRef>
              <c:f>'задача 2(7 степень)'!$C$30:$C$50</c:f>
              <c:numCache>
                <c:formatCode>General</c:formatCode>
                <c:ptCount val="21"/>
                <c:pt idx="0">
                  <c:v>1100.3440750092268</c:v>
                </c:pt>
                <c:pt idx="1">
                  <c:v>917.89376193532019</c:v>
                </c:pt>
                <c:pt idx="2">
                  <c:v>854.09830514764622</c:v>
                </c:pt>
                <c:pt idx="3">
                  <c:v>831.67206972710403</c:v>
                </c:pt>
                <c:pt idx="4">
                  <c:v>818.15107742308237</c:v>
                </c:pt>
                <c:pt idx="5">
                  <c:v>804.65027046203613</c:v>
                </c:pt>
                <c:pt idx="6">
                  <c:v>791.90057650674953</c:v>
                </c:pt>
                <c:pt idx="7">
                  <c:v>782.20797795985891</c:v>
                </c:pt>
                <c:pt idx="8">
                  <c:v>775.97678880265812</c:v>
                </c:pt>
                <c:pt idx="9">
                  <c:v>771.43934216353227</c:v>
                </c:pt>
                <c:pt idx="10">
                  <c:v>766.23429180681705</c:v>
                </c:pt>
                <c:pt idx="11">
                  <c:v>759.47573073640524</c:v>
                </c:pt>
                <c:pt idx="12">
                  <c:v>752.95533010574582</c:v>
                </c:pt>
                <c:pt idx="13">
                  <c:v>750.11970162513899</c:v>
                </c:pt>
                <c:pt idx="14">
                  <c:v>751.46518666532938</c:v>
                </c:pt>
                <c:pt idx="15">
                  <c:v>744.99227523803711</c:v>
                </c:pt>
                <c:pt idx="16">
                  <c:v>690.36185806029243</c:v>
                </c:pt>
                <c:pt idx="17">
                  <c:v>495.39551488554571</c:v>
                </c:pt>
                <c:pt idx="18">
                  <c:v>-16.437957704300061</c:v>
                </c:pt>
                <c:pt idx="19">
                  <c:v>-1148.9075758538675</c:v>
                </c:pt>
                <c:pt idx="20">
                  <c:v>-3387.6345521360636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7E9-4248-8054-01E39B8C57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4739439"/>
        <c:axId val="1754742351"/>
      </c:scatterChart>
      <c:valAx>
        <c:axId val="1754739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97014640652760642"/>
              <c:y val="0.290717410323709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54742351"/>
        <c:crosses val="autoZero"/>
        <c:crossBetween val="midCat"/>
      </c:valAx>
      <c:valAx>
        <c:axId val="1754742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10497383702213629"/>
              <c:y val="6.4698162729658797E-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547394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773366140738897"/>
          <c:y val="0.70891149023038791"/>
          <c:w val="0.21492011895584745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7575663737598138E-2"/>
          <c:y val="7.407407407407407E-2"/>
          <c:w val="0.87193922197305906"/>
          <c:h val="0.8416746864975212"/>
        </c:manualLayout>
      </c:layout>
      <c:scatterChart>
        <c:scatterStyle val="lineMarker"/>
        <c:varyColors val="0"/>
        <c:ser>
          <c:idx val="0"/>
          <c:order val="0"/>
          <c:tx>
            <c:v>исходные данные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'задача 2(гипербола 7 степень)'!$B$2:$K$2</c:f>
              <c:numCache>
                <c:formatCode>General</c:formatCode>
                <c:ptCount val="10"/>
                <c:pt idx="0">
                  <c:v>1</c:v>
                </c:pt>
                <c:pt idx="1">
                  <c:v>1.2</c:v>
                </c:pt>
                <c:pt idx="2">
                  <c:v>1.4</c:v>
                </c:pt>
                <c:pt idx="3">
                  <c:v>1.7</c:v>
                </c:pt>
                <c:pt idx="4">
                  <c:v>2</c:v>
                </c:pt>
                <c:pt idx="5">
                  <c:v>2.4</c:v>
                </c:pt>
                <c:pt idx="6">
                  <c:v>2.8</c:v>
                </c:pt>
                <c:pt idx="7">
                  <c:v>3.2</c:v>
                </c:pt>
                <c:pt idx="8">
                  <c:v>3.6</c:v>
                </c:pt>
                <c:pt idx="9">
                  <c:v>4</c:v>
                </c:pt>
              </c:numCache>
            </c:numRef>
          </c:xVal>
          <c:yVal>
            <c:numRef>
              <c:f>'задача 2(гипербола 7 степень)'!$B$3:$K$3</c:f>
              <c:numCache>
                <c:formatCode>General</c:formatCode>
                <c:ptCount val="10"/>
                <c:pt idx="0">
                  <c:v>1100</c:v>
                </c:pt>
                <c:pt idx="1">
                  <c:v>920</c:v>
                </c:pt>
                <c:pt idx="2">
                  <c:v>850</c:v>
                </c:pt>
                <c:pt idx="3">
                  <c:v>830</c:v>
                </c:pt>
                <c:pt idx="4">
                  <c:v>800</c:v>
                </c:pt>
                <c:pt idx="5">
                  <c:v>785</c:v>
                </c:pt>
                <c:pt idx="6">
                  <c:v>770</c:v>
                </c:pt>
                <c:pt idx="7">
                  <c:v>760</c:v>
                </c:pt>
                <c:pt idx="8">
                  <c:v>750</c:v>
                </c:pt>
                <c:pt idx="9">
                  <c:v>745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BB-4357-AB0D-8E99A791CF70}"/>
            </c:ext>
          </c:extLst>
        </c:ser>
        <c:ser>
          <c:idx val="1"/>
          <c:order val="1"/>
          <c:tx>
            <c:v>полученные данные</c:v>
          </c:tx>
          <c:spPr>
            <a:ln w="254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'задача 2(гипербола 7 степень)'!$T$24:$T$44</c:f>
              <c:numCache>
                <c:formatCode>General</c:formatCode>
                <c:ptCount val="21"/>
                <c:pt idx="0">
                  <c:v>1</c:v>
                </c:pt>
                <c:pt idx="1">
                  <c:v>1.2</c:v>
                </c:pt>
                <c:pt idx="2">
                  <c:v>1.4</c:v>
                </c:pt>
                <c:pt idx="3">
                  <c:v>1.6</c:v>
                </c:pt>
                <c:pt idx="4">
                  <c:v>1.8</c:v>
                </c:pt>
                <c:pt idx="5">
                  <c:v>2</c:v>
                </c:pt>
                <c:pt idx="6">
                  <c:v>2.2000000000000002</c:v>
                </c:pt>
                <c:pt idx="7">
                  <c:v>2.4</c:v>
                </c:pt>
                <c:pt idx="8">
                  <c:v>2.6</c:v>
                </c:pt>
                <c:pt idx="9">
                  <c:v>2.8</c:v>
                </c:pt>
                <c:pt idx="10">
                  <c:v>3</c:v>
                </c:pt>
                <c:pt idx="11">
                  <c:v>3.2</c:v>
                </c:pt>
                <c:pt idx="12">
                  <c:v>3.4</c:v>
                </c:pt>
                <c:pt idx="13">
                  <c:v>3.6</c:v>
                </c:pt>
                <c:pt idx="14">
                  <c:v>3.8</c:v>
                </c:pt>
                <c:pt idx="15">
                  <c:v>4</c:v>
                </c:pt>
                <c:pt idx="16">
                  <c:v>4.2</c:v>
                </c:pt>
                <c:pt idx="17">
                  <c:v>4.4000000000000004</c:v>
                </c:pt>
                <c:pt idx="18">
                  <c:v>4.5999999999999996</c:v>
                </c:pt>
                <c:pt idx="19">
                  <c:v>4.8</c:v>
                </c:pt>
                <c:pt idx="20">
                  <c:v>5</c:v>
                </c:pt>
              </c:numCache>
            </c:numRef>
          </c:xVal>
          <c:yVal>
            <c:numRef>
              <c:f>'задача 2(гипербола 7 степень)'!$U$24:$U$44</c:f>
              <c:numCache>
                <c:formatCode>General</c:formatCode>
                <c:ptCount val="21"/>
                <c:pt idx="0">
                  <c:v>1099.92431640625</c:v>
                </c:pt>
                <c:pt idx="1">
                  <c:v>919.95381027815165</c:v>
                </c:pt>
                <c:pt idx="2">
                  <c:v>850.16422506618983</c:v>
                </c:pt>
                <c:pt idx="3">
                  <c:v>838.46145148856158</c:v>
                </c:pt>
                <c:pt idx="4">
                  <c:v>819.23549382127021</c:v>
                </c:pt>
                <c:pt idx="5">
                  <c:v>801.53282165527344</c:v>
                </c:pt>
                <c:pt idx="6">
                  <c:v>789.92167629893902</c:v>
                </c:pt>
                <c:pt idx="7">
                  <c:v>782.73804880655689</c:v>
                </c:pt>
                <c:pt idx="8">
                  <c:v>777.28239996338084</c:v>
                </c:pt>
                <c:pt idx="9">
                  <c:v>771.86444553651381</c:v>
                </c:pt>
                <c:pt idx="10">
                  <c:v>765.95774011738365</c:v>
                </c:pt>
                <c:pt idx="11">
                  <c:v>759.80330165326325</c:v>
                </c:pt>
                <c:pt idx="12">
                  <c:v>754.00612117188928</c:v>
                </c:pt>
                <c:pt idx="13">
                  <c:v>749.26039319183656</c:v>
                </c:pt>
                <c:pt idx="14">
                  <c:v>746.19745072132923</c:v>
                </c:pt>
                <c:pt idx="15">
                  <c:v>745.31851375102997</c:v>
                </c:pt>
                <c:pt idx="16">
                  <c:v>746.97765304096276</c:v>
                </c:pt>
                <c:pt idx="17">
                  <c:v>751.39091025225332</c:v>
                </c:pt>
                <c:pt idx="18">
                  <c:v>758.65683450013125</c:v>
                </c:pt>
                <c:pt idx="19">
                  <c:v>768.78018449293506</c:v>
                </c:pt>
                <c:pt idx="20">
                  <c:v>781.69459630624988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DBB-4357-AB0D-8E99A791CF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8656847"/>
        <c:axId val="778646863"/>
      </c:scatterChart>
      <c:valAx>
        <c:axId val="778656847"/>
        <c:scaling>
          <c:orientation val="minMax"/>
          <c:max val="5.2"/>
          <c:min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95304603410152522"/>
              <c:y val="0.906458151064450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78646863"/>
        <c:crosses val="autoZero"/>
        <c:crossBetween val="midCat"/>
        <c:majorUnit val="0.5"/>
      </c:valAx>
      <c:valAx>
        <c:axId val="778646863"/>
        <c:scaling>
          <c:orientation val="minMax"/>
          <c:min val="7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6.3520658022696075E-2"/>
              <c:y val="6.0108632254301467E-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786568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261808188054202"/>
          <c:y val="0.11168926800816567"/>
          <c:w val="0.3007682753070664"/>
          <c:h val="0.1562510936132983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489439</xdr:colOff>
      <xdr:row>5</xdr:row>
      <xdr:rowOff>60081</xdr:rowOff>
    </xdr:from>
    <xdr:ext cx="3046347" cy="112364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8642839" y="1012581"/>
              <a:ext cx="3046347" cy="11236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{"/>
                        <m:endChr m:val=""/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f>
                              <m:fPr>
                                <m:ctrlPr>
                                  <a:rPr lang="ru-RU" sz="110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ru-RU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𝜕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𝑄</m:t>
                                </m:r>
                              </m:num>
                              <m:den>
                                <m:r>
                                  <a:rPr lang="ru-RU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𝜕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𝑎</m:t>
                                </m:r>
                              </m:den>
                            </m:f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=2</m:t>
                            </m:r>
                            <m:nary>
                              <m:naryPr>
                                <m:chr m:val="∑"/>
                                <m:limLoc m:val="subSup"/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5"/>
                                  </m:r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 </m:t>
                                </m:r>
                              </m:sup>
                              <m:e>
                                <m:d>
                                  <m:d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𝑦</m:t>
                                        </m:r>
                                      </m:e>
                                      <m:sub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 − 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𝑎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−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𝑏</m:t>
                                    </m:r>
                                    <m:sSup>
                                      <m:sSup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p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𝑒</m:t>
                                        </m:r>
                                      </m:e>
                                      <m:sup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sup>
                                    </m:s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−</m:t>
                                    </m:r>
                                    <m:r>
                                      <a:rPr lang="ru-RU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с</m:t>
                                    </m:r>
                                    <m:sSup>
                                      <m:sSupPr>
                                        <m:ctrlPr>
                                          <a:rPr lang="ru-RU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p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𝑒</m:t>
                                        </m:r>
                                      </m:e>
                                      <m:sup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2</m:t>
                                        </m:r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sup>
                                    </m:sSup>
                                  </m:e>
                                </m:d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(−1)</m:t>
                                </m:r>
                              </m:e>
                            </m:nary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=0</m:t>
                            </m:r>
                          </m:e>
                          <m:e>
                            <m:f>
                              <m:fPr>
                                <m:ctrlPr>
                                  <a:rPr lang="ru-RU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ru-RU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𝜕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𝑄</m:t>
                                </m:r>
                              </m:num>
                              <m:den>
                                <m:r>
                                  <a:rPr lang="ru-RU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𝜕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𝑏</m:t>
                                </m:r>
                              </m:den>
                            </m:f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= 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  <m:nary>
                              <m:naryPr>
                                <m:chr m:val="∑"/>
                                <m:limLoc m:val="subSup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5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</m:sup>
                              <m:e>
                                <m:d>
                                  <m:d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𝑦</m:t>
                                        </m:r>
                                      </m:e>
                                      <m:sub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 − 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𝑎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−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𝑏</m:t>
                                    </m:r>
                                    <m:sSup>
                                      <m:sSup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p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𝑒</m:t>
                                        </m:r>
                                      </m:e>
                                      <m:sup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sup>
                                    </m:s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−</m:t>
                                    </m:r>
                                    <m:r>
                                      <a:rPr lang="ru-RU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с</m:t>
                                    </m:r>
                                    <m:sSup>
                                      <m:sSupPr>
                                        <m:ctrlPr>
                                          <a:rPr lang="ru-RU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p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𝑒</m:t>
                                        </m:r>
                                      </m:e>
                                      <m:sup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2</m:t>
                                        </m:r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sup>
                                    </m:sSup>
                                  </m:e>
                                </m:d>
                                <m:d>
                                  <m:d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−</m:t>
                                    </m:r>
                                    <m:sSup>
                                      <m:sSup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p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𝑒</m:t>
                                        </m:r>
                                      </m:e>
                                      <m:sup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sup>
                                    </m:sSup>
                                  </m:e>
                                </m:d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=0</m:t>
                                </m:r>
                              </m:e>
                            </m:nary>
                          </m:e>
                          <m:e>
                            <m:f>
                              <m:fPr>
                                <m:ctrlPr>
                                  <a:rPr lang="ru-RU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ru-RU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𝜕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𝑄</m:t>
                                </m:r>
                              </m:num>
                              <m:den>
                                <m:r>
                                  <a:rPr lang="ru-RU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𝜕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𝑐</m:t>
                                </m:r>
                              </m:den>
                            </m:f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= 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  <m:nary>
                              <m:naryPr>
                                <m:chr m:val="∑"/>
                                <m:limLoc m:val="subSup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5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</m:sup>
                              <m:e>
                                <m:d>
                                  <m:d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𝑦</m:t>
                                        </m:r>
                                      </m:e>
                                      <m:sub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 − 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𝑎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−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𝑏</m:t>
                                    </m:r>
                                    <m:sSup>
                                      <m:sSup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p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𝑒</m:t>
                                        </m:r>
                                      </m:e>
                                      <m:sup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sup>
                                    </m:s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−</m:t>
                                    </m:r>
                                    <m:r>
                                      <a:rPr lang="ru-RU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с</m:t>
                                    </m:r>
                                    <m:sSup>
                                      <m:sSupPr>
                                        <m:ctrlPr>
                                          <a:rPr lang="ru-RU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p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𝑒</m:t>
                                        </m:r>
                                      </m:e>
                                      <m:sup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2</m:t>
                                        </m:r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sup>
                                    </m:sSup>
                                  </m:e>
                                </m:d>
                                <m:d>
                                  <m:d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−</m:t>
                                    </m:r>
                                    <m:sSup>
                                      <m:sSup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p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𝑒</m:t>
                                        </m:r>
                                      </m:e>
                                      <m:sup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2</m:t>
                                        </m:r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sup>
                                    </m:sSup>
                                  </m:e>
                                </m:d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=0</m:t>
                                </m:r>
                              </m:e>
                            </m:nary>
                          </m:e>
                        </m:eqArr>
                      </m:e>
                    </m:d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8642839" y="1012581"/>
              <a:ext cx="3046347" cy="11236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i="0">
                  <a:latin typeface="Cambria Math" panose="02040503050406030204" pitchFamily="18" charset="0"/>
                </a:rPr>
                <a:t>{█(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𝜕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𝑄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𝜕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</a:t>
              </a:r>
              <a:r>
                <a:rPr lang="en-US" sz="1100" b="0" i="0">
                  <a:latin typeface="Cambria Math" panose="02040503050406030204" pitchFamily="18" charset="0"/>
                </a:rPr>
                <a:t>=2∑2_(𝑖=1)^(𝑛 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▒〖(𝑦_𝑖  − 𝑎−𝑏𝑒^𝑥−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с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𝑒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2𝑥 )(−1)〗</a:t>
              </a:r>
              <a:r>
                <a:rPr lang="en-US" sz="1100" b="0" i="0">
                  <a:latin typeface="Cambria Math" panose="02040503050406030204" pitchFamily="18" charset="0"/>
                </a:rPr>
                <a:t>=0@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𝜕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𝑄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𝜕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en-US" b="0" i="0">
                  <a:latin typeface="Cambria Math" panose="02040503050406030204" pitchFamily="18" charset="0"/>
                </a:rPr>
                <a:t>=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2∑2_(𝑖=1)^(𝑛 )▒〖(𝑦_𝑖  − 𝑎−𝑏𝑒^𝑥−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с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𝑒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2𝑥 )(−𝑒^𝑥 )=0〗@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𝜕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𝑄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𝜕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en-US" b="0" i="0">
                  <a:latin typeface="Cambria Math" panose="02040503050406030204" pitchFamily="18" charset="0"/>
                </a:rPr>
                <a:t>=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2∑2_(𝑖=1)^(𝑛 )▒〖(𝑦_𝑖  − 𝑎−𝑏𝑒^𝑥−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с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𝑒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2𝑥 )(−𝑒^2𝑥 )=0〗)┤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12</xdr:col>
      <xdr:colOff>426427</xdr:colOff>
      <xdr:row>13</xdr:row>
      <xdr:rowOff>21981</xdr:rowOff>
    </xdr:from>
    <xdr:ext cx="3502754" cy="113338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8579827" y="2498481"/>
              <a:ext cx="3502754" cy="113338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{"/>
                        <m:endChr m:val=""/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ru-RU" sz="1100" b="0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𝑎𝑛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  <m:nary>
                              <m:naryPr>
                                <m:chr m:val="∑"/>
                                <m:limLoc m:val="subSup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5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</m:sup>
                              <m:e>
                                <m:sSup>
                                  <m:s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𝑒</m:t>
                                    </m:r>
                                  </m:e>
                                  <m:sup>
                                    <m:sSub>
                                      <m:sSub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</m:sup>
                                </m:sSup>
                              </m:e>
                            </m:nary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nary>
                              <m:naryPr>
                                <m:chr m:val="∑"/>
                                <m:limLoc m:val="subSup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5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</m:sup>
                              <m:e>
                                <m:sSup>
                                  <m:s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𝑒</m:t>
                                    </m:r>
                                  </m:e>
                                  <m:sup>
                                    <m:sSub>
                                      <m:sSub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2</m:t>
                                        </m:r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</m:sup>
                                </m:sSup>
                              </m:e>
                            </m:nary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 </m:t>
                            </m:r>
                            <m:nary>
                              <m:naryPr>
                                <m:chr m:val="∑"/>
                                <m:limLoc m:val="subSup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5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</m:sup>
                              <m:e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𝑦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</m:e>
                            </m:nary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</m:e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</m:e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</m:t>
                            </m:r>
                            <m:nary>
                              <m:naryPr>
                                <m:chr m:val="∑"/>
                                <m:limLoc m:val="subSup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5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</m:sup>
                              <m:e>
                                <m:sSup>
                                  <m:s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𝑒</m:t>
                                    </m:r>
                                  </m:e>
                                  <m:sup>
                                    <m:sSub>
                                      <m:sSub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</m:sup>
                                </m:sSup>
                              </m:e>
                            </m:nary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𝑏</m:t>
                            </m:r>
                            <m:nary>
                              <m:naryPr>
                                <m:chr m:val="∑"/>
                                <m:limLoc m:val="subSup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5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</m:sup>
                              <m:e>
                                <m:sSup>
                                  <m:s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𝑒</m:t>
                                    </m:r>
                                  </m:e>
                                  <m:sup>
                                    <m:sSub>
                                      <m:sSub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2</m:t>
                                        </m:r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</m:sup>
                                </m:sSup>
                              </m:e>
                            </m:nary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nary>
                              <m:naryPr>
                                <m:chr m:val="∑"/>
                                <m:limLoc m:val="subSup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5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</m:sup>
                              <m:e>
                                <m:sSup>
                                  <m:s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𝑒</m:t>
                                    </m:r>
                                  </m:e>
                                  <m:sup>
                                    <m:sSub>
                                      <m:sSub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3</m:t>
                                        </m:r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</m:sup>
                                </m:sSup>
                              </m:e>
                            </m:nary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 </m:t>
                            </m:r>
                            <m:nary>
                              <m:naryPr>
                                <m:chr m:val="∑"/>
                                <m:limLoc m:val="subSup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5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</m:sup>
                              <m:e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𝑦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</m:e>
                            </m:nary>
                            <m:sSup>
                              <m:sSup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𝑒</m:t>
                                </m:r>
                              </m:e>
                              <m:sup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</m:sup>
                            </m:sSup>
                          </m:e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</m:t>
                            </m:r>
                            <m:nary>
                              <m:naryPr>
                                <m:chr m:val="∑"/>
                                <m:limLoc m:val="subSup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5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</m:sup>
                              <m:e>
                                <m:sSup>
                                  <m:s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𝑒</m:t>
                                    </m:r>
                                  </m:e>
                                  <m:sup>
                                    <m:sSub>
                                      <m:sSub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2</m:t>
                                        </m:r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</m:sup>
                                </m:sSup>
                              </m:e>
                            </m:nary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𝑏</m:t>
                            </m:r>
                            <m:nary>
                              <m:naryPr>
                                <m:chr m:val="∑"/>
                                <m:limLoc m:val="subSup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5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</m:sup>
                              <m:e>
                                <m:sSup>
                                  <m:s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𝑒</m:t>
                                    </m:r>
                                  </m:e>
                                  <m:sup>
                                    <m:sSub>
                                      <m:sSub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3</m:t>
                                        </m:r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</m:sup>
                                </m:sSup>
                              </m:e>
                            </m:nary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nary>
                              <m:naryPr>
                                <m:chr m:val="∑"/>
                                <m:limLoc m:val="subSup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5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</m:sup>
                              <m:e>
                                <m:sSup>
                                  <m:s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𝑒</m:t>
                                    </m:r>
                                  </m:e>
                                  <m:sup>
                                    <m:sSub>
                                      <m:sSub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4</m:t>
                                        </m:r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</m:sup>
                                </m:sSup>
                              </m:e>
                            </m:nary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 </m:t>
                            </m:r>
                            <m:nary>
                              <m:naryPr>
                                <m:chr m:val="∑"/>
                                <m:limLoc m:val="subSup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5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</m:sup>
                              <m:e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𝑦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</m:e>
                            </m:nary>
                            <m:sSup>
                              <m:sSup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𝑒</m:t>
                                </m:r>
                              </m:e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</m:sup>
                            </m:sSup>
                          </m:e>
                        </m:eqArr>
                      </m:e>
                    </m:d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8579827" y="2498481"/>
              <a:ext cx="3502754" cy="113338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i="0">
                  <a:latin typeface="Cambria Math" panose="02040503050406030204" pitchFamily="18" charset="0"/>
                </a:rPr>
                <a:t>{</a:t>
              </a:r>
              <a:r>
                <a:rPr lang="ru-RU" sz="1100" b="0" i="0">
                  <a:latin typeface="Cambria Math" panose="02040503050406030204" pitchFamily="18" charset="0"/>
                </a:rPr>
                <a:t>█(</a:t>
              </a:r>
              <a:r>
                <a:rPr lang="en-US" sz="1100" b="0" i="0">
                  <a:latin typeface="Cambria Math" panose="02040503050406030204" pitchFamily="18" charset="0"/>
                </a:rPr>
                <a:t>𝑎𝑛+𝑏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∑2_(𝑖=1)^(𝑛 )▒𝑒^(𝑥_𝑖 ) +𝑐 ∑2_(𝑖=1)^(𝑛 )▒𝑒^(〖2𝑥〗_𝑖 ) = ∑2_(𝑖=1)^(𝑛 )▒𝑦_𝑖   @</a:t>
              </a:r>
              <a:r>
                <a:rPr lang="en-US" sz="1100" b="0" i="0">
                  <a:latin typeface="Cambria Math" panose="02040503050406030204" pitchFamily="18" charset="0"/>
                </a:rPr>
                <a:t> @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𝑎∑2_(𝑖=1)^(𝑛 )▒𝑒^(𝑥_𝑖 ) +𝑏∑2_(𝑖=1)^(𝑛 )▒𝑒^(〖2𝑥〗_𝑖 ) +𝑐 ∑2_(𝑖=1)^(𝑛 )▒𝑒^(〖3𝑥〗_𝑖 ) = ∑2_(𝑖=1)^(𝑛 )▒𝑦_𝑖  𝑒^(𝑥_𝑖 )@𝑎∑2_(𝑖=1)^(𝑛 )▒𝑒^(〖2𝑥〗_𝑖 ) +𝑏∑2_(𝑖=1)^(𝑛 )▒𝑒^(〖3𝑥〗_𝑖 ) +𝑐 ∑2_(𝑖=1)^(𝑛 )▒𝑒^(〖4𝑥〗_𝑖 ) = ∑2_(𝑖=1)^(𝑛 )▒𝑦_𝑖  𝑒^(2𝑥_𝑖 ) )┤</a:t>
              </a:r>
              <a:endParaRPr lang="ru-RU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604631</xdr:colOff>
      <xdr:row>21</xdr:row>
      <xdr:rowOff>91110</xdr:rowOff>
    </xdr:from>
    <xdr:to>
      <xdr:col>14</xdr:col>
      <xdr:colOff>609071</xdr:colOff>
      <xdr:row>32</xdr:row>
      <xdr:rowOff>14658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07935" y="4091610"/>
          <a:ext cx="4228571" cy="2019048"/>
        </a:xfrm>
        <a:prstGeom prst="rect">
          <a:avLst/>
        </a:prstGeom>
      </xdr:spPr>
    </xdr:pic>
    <xdr:clientData/>
  </xdr:twoCellAnchor>
  <xdr:twoCellAnchor>
    <xdr:from>
      <xdr:col>14</xdr:col>
      <xdr:colOff>309769</xdr:colOff>
      <xdr:row>0</xdr:row>
      <xdr:rowOff>84068</xdr:rowOff>
    </xdr:from>
    <xdr:to>
      <xdr:col>22</xdr:col>
      <xdr:colOff>119269</xdr:colOff>
      <xdr:row>17</xdr:row>
      <xdr:rowOff>84068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578509</xdr:colOff>
      <xdr:row>0</xdr:row>
      <xdr:rowOff>36795</xdr:rowOff>
    </xdr:from>
    <xdr:to>
      <xdr:col>22</xdr:col>
      <xdr:colOff>275175</xdr:colOff>
      <xdr:row>14</xdr:row>
      <xdr:rowOff>112995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161925</xdr:colOff>
      <xdr:row>1</xdr:row>
      <xdr:rowOff>42862</xdr:rowOff>
    </xdr:from>
    <xdr:to>
      <xdr:col>19</xdr:col>
      <xdr:colOff>85725</xdr:colOff>
      <xdr:row>15</xdr:row>
      <xdr:rowOff>119062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552450</xdr:colOff>
      <xdr:row>1</xdr:row>
      <xdr:rowOff>142875</xdr:rowOff>
    </xdr:from>
    <xdr:to>
      <xdr:col>20</xdr:col>
      <xdr:colOff>523017</xdr:colOff>
      <xdr:row>12</xdr:row>
      <xdr:rowOff>66423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477250" y="333375"/>
          <a:ext cx="4237767" cy="201904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59121</xdr:colOff>
      <xdr:row>0</xdr:row>
      <xdr:rowOff>33502</xdr:rowOff>
    </xdr:from>
    <xdr:to>
      <xdr:col>22</xdr:col>
      <xdr:colOff>384285</xdr:colOff>
      <xdr:row>13</xdr:row>
      <xdr:rowOff>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14</xdr:col>
      <xdr:colOff>47625</xdr:colOff>
      <xdr:row>29</xdr:row>
      <xdr:rowOff>85725</xdr:rowOff>
    </xdr:from>
    <xdr:ext cx="65" cy="172227"/>
    <xdr:sp macro="" textlink="">
      <xdr:nvSpPr>
        <xdr:cNvPr id="4" name="TextBox 3"/>
        <xdr:cNvSpPr txBox="1"/>
      </xdr:nvSpPr>
      <xdr:spPr>
        <a:xfrm>
          <a:off x="8582025" y="56102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47625</xdr:colOff>
      <xdr:row>29</xdr:row>
      <xdr:rowOff>85725</xdr:rowOff>
    </xdr:from>
    <xdr:ext cx="65" cy="172227"/>
    <xdr:sp macro="" textlink="">
      <xdr:nvSpPr>
        <xdr:cNvPr id="5" name="TextBox 4"/>
        <xdr:cNvSpPr txBox="1"/>
      </xdr:nvSpPr>
      <xdr:spPr>
        <a:xfrm>
          <a:off x="8582025" y="56102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95250</xdr:colOff>
      <xdr:row>27</xdr:row>
      <xdr:rowOff>0</xdr:rowOff>
    </xdr:from>
    <xdr:ext cx="65" cy="172227"/>
    <xdr:sp macro="" textlink="">
      <xdr:nvSpPr>
        <xdr:cNvPr id="6" name="TextBox 5"/>
        <xdr:cNvSpPr txBox="1"/>
      </xdr:nvSpPr>
      <xdr:spPr>
        <a:xfrm>
          <a:off x="8676033" y="514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494055</xdr:colOff>
      <xdr:row>15</xdr:row>
      <xdr:rowOff>139688</xdr:rowOff>
    </xdr:from>
    <xdr:ext cx="2342418" cy="462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9657762" y="2997188"/>
              <a:ext cx="2342418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𝑄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𝑐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(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𝑦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sSub>
                              <m:sSubPr>
                                <m:ctrlPr>
                                  <a:rPr lang="ru-RU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 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 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𝑏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 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))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nary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9657762" y="2997188"/>
              <a:ext cx="2342418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𝑄(𝑎, 𝑏,𝑐,𝑝)=∑_(𝑖=1)^𝑛▒〖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〖(𝑦〗_𝑖−𝑦(𝑥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𝑖, 𝑎, 𝑏, 𝑐,𝑝))〗^</a:t>
              </a:r>
              <a:r>
                <a:rPr lang="en-US" sz="1100" b="0" i="0">
                  <a:latin typeface="Cambria Math" panose="02040503050406030204" pitchFamily="18" charset="0"/>
                </a:rPr>
                <a:t>2 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10</xdr:col>
      <xdr:colOff>505241</xdr:colOff>
      <xdr:row>28</xdr:row>
      <xdr:rowOff>91109</xdr:rowOff>
    </xdr:from>
    <xdr:ext cx="4747444" cy="172227"/>
    <xdr:sp macro="" textlink="">
      <xdr:nvSpPr>
        <xdr:cNvPr id="8" name="TextBox 7"/>
        <xdr:cNvSpPr txBox="1"/>
      </xdr:nvSpPr>
      <xdr:spPr>
        <a:xfrm>
          <a:off x="6634371" y="5425109"/>
          <a:ext cx="474744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106516</xdr:colOff>
      <xdr:row>29</xdr:row>
      <xdr:rowOff>118879</xdr:rowOff>
    </xdr:from>
    <xdr:ext cx="65" cy="172227"/>
    <xdr:sp macro="" textlink="">
      <xdr:nvSpPr>
        <xdr:cNvPr id="9" name="TextBox 8"/>
        <xdr:cNvSpPr txBox="1"/>
      </xdr:nvSpPr>
      <xdr:spPr>
        <a:xfrm>
          <a:off x="6235646" y="564337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367920</xdr:colOff>
      <xdr:row>16</xdr:row>
      <xdr:rowOff>80028</xdr:rowOff>
    </xdr:from>
    <xdr:ext cx="1251881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8309799" y="3128028"/>
              <a:ext cx="125188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sz="1100" b="0" i="1">
                      <a:latin typeface="Cambria Math" panose="02040503050406030204" pitchFamily="18" charset="0"/>
                    </a:rPr>
                    <m:t>𝑎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+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𝑏𝑥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+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𝑐</m:t>
                  </m:r>
                  <m:sSup>
                    <m:sSup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p>
                      <m:r>
                        <a:rPr lang="en-US" sz="1100" b="0" i="1">
                          <a:latin typeface="Cambria Math" panose="02040503050406030204" pitchFamily="18" charset="0"/>
                        </a:rPr>
                        <m:t>2</m:t>
                      </m:r>
                    </m:sup>
                  </m:sSup>
                  <m:r>
                    <a:rPr lang="en-US" sz="1100" b="0" i="1">
                      <a:latin typeface="Cambria Math" panose="02040503050406030204" pitchFamily="18" charset="0"/>
                    </a:rPr>
                    <m:t>+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𝑝</m:t>
                  </m:r>
                  <m:sSup>
                    <m:sSup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p>
                      <m:r>
                        <a:rPr lang="en-US" sz="1100" b="0" i="1">
                          <a:latin typeface="Cambria Math" panose="02040503050406030204" pitchFamily="18" charset="0"/>
                        </a:rPr>
                        <m:t>3</m:t>
                      </m:r>
                    </m:sup>
                  </m:sSup>
                </m:oMath>
              </a14:m>
              <a:r>
                <a:rPr lang="en-US" sz="1100"/>
                <a:t>  </a:t>
              </a:r>
              <a:endParaRPr lang="ru-RU" sz="1100"/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8309799" y="3128028"/>
              <a:ext cx="125188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𝑎+𝑏𝑥+𝑐𝑥^2+𝑝𝑥^3</a:t>
              </a:r>
              <a:r>
                <a:rPr lang="en-US" sz="1100"/>
                <a:t>  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13</xdr:col>
      <xdr:colOff>56320</xdr:colOff>
      <xdr:row>17</xdr:row>
      <xdr:rowOff>182216</xdr:rowOff>
    </xdr:from>
    <xdr:ext cx="3990163" cy="218261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/>
            <xdr:cNvSpPr txBox="1"/>
          </xdr:nvSpPr>
          <xdr:spPr>
            <a:xfrm>
              <a:off x="7998199" y="3420716"/>
              <a:ext cx="3990163" cy="21826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{"/>
                        <m:endChr m:val=""/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f>
                              <m:fPr>
                                <m:ctrlPr>
                                  <a:rPr lang="ru-RU" sz="110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𝑑𝑄</m:t>
                                </m:r>
                              </m:num>
                              <m:den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𝑑𝑎</m:t>
                                </m:r>
                              </m:den>
                            </m:f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=2</m:t>
                            </m:r>
                            <m:nary>
                              <m:naryPr>
                                <m:chr m:val="∑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  <m:e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(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𝑦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𝑎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𝑏</m:t>
                                </m:r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𝑐</m:t>
                                </m:r>
                                <m:sSubSup>
                                  <m:sSub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b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− 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𝑝</m:t>
                                </m:r>
                                <m:sSubSup>
                                  <m:sSub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p>
                                </m:sSub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)(−1)=0</m:t>
                                </m:r>
                              </m:e>
                            </m:nary>
                          </m:e>
                          <m:e>
                            <m:f>
                              <m:fPr>
                                <m:ctrlPr>
                                  <a:rPr lang="ru-RU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b="0" i="1">
                                    <a:latin typeface="Cambria Math" panose="02040503050406030204" pitchFamily="18" charset="0"/>
                                  </a:rPr>
                                  <m:t>𝑑𝑄</m:t>
                                </m:r>
                              </m:num>
                              <m:den>
                                <m:r>
                                  <a:rPr lang="en-US" b="0" i="1">
                                    <a:latin typeface="Cambria Math" panose="02040503050406030204" pitchFamily="18" charset="0"/>
                                  </a:rPr>
                                  <m:t>𝑑𝑏</m:t>
                                </m:r>
                              </m:den>
                            </m:f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=2</m:t>
                            </m:r>
                            <m:nary>
                              <m:naryPr>
                                <m:chr m:val="∑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  <m:e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(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𝑦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𝑎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𝑏</m:t>
                                </m:r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𝑐</m:t>
                                </m:r>
                                <m:sSubSup>
                                  <m:sSub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b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− 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𝑝</m:t>
                                </m:r>
                                <m:sSubSup>
                                  <m:sSub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p>
                                </m:sSub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)(−</m:t>
                                </m:r>
                              </m:e>
                            </m:nary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)=0</m:t>
                            </m:r>
                          </m:e>
                          <m:e>
                            <m:f>
                              <m:fPr>
                                <m:ctrlPr>
                                  <a:rPr lang="ru-RU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b="0" i="1">
                                    <a:latin typeface="Cambria Math" panose="02040503050406030204" pitchFamily="18" charset="0"/>
                                  </a:rPr>
                                  <m:t>𝑑𝑄</m:t>
                                </m:r>
                              </m:num>
                              <m:den>
                                <m:r>
                                  <a:rPr lang="en-US" b="0" i="1">
                                    <a:latin typeface="Cambria Math" panose="02040503050406030204" pitchFamily="18" charset="0"/>
                                  </a:rPr>
                                  <m:t>𝑑𝑐</m:t>
                                </m:r>
                              </m:den>
                            </m:f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=2</m:t>
                            </m:r>
                            <m:nary>
                              <m:naryPr>
                                <m:chr m:val="∑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  <m:e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(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𝑦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𝑎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𝑏</m:t>
                                </m:r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𝑐</m:t>
                                </m:r>
                                <m:sSubSup>
                                  <m:sSub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b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− 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𝑝</m:t>
                                </m:r>
                                <m:sSubSup>
                                  <m:sSub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p>
                                </m:sSub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)(−</m:t>
                                </m:r>
                                <m:sSubSup>
                                  <m:sSub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b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)=0</m:t>
                                </m:r>
                              </m:e>
                            </m:nary>
                          </m:e>
                          <m:e>
                            <m:f>
                              <m:fPr>
                                <m:ctrlPr>
                                  <a:rPr lang="ru-RU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b="0" i="1">
                                    <a:latin typeface="Cambria Math" panose="02040503050406030204" pitchFamily="18" charset="0"/>
                                  </a:rPr>
                                  <m:t>𝑑𝑄</m:t>
                                </m:r>
                              </m:num>
                              <m:den>
                                <m:r>
                                  <a:rPr lang="en-US" b="0" i="1">
                                    <a:latin typeface="Cambria Math" panose="02040503050406030204" pitchFamily="18" charset="0"/>
                                  </a:rPr>
                                  <m:t>𝑑𝑝</m:t>
                                </m:r>
                              </m:den>
                            </m:f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=2</m:t>
                            </m:r>
                            <m:nary>
                              <m:naryPr>
                                <m:chr m:val="∑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  <m:e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(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𝑦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𝑎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𝑏</m:t>
                                </m:r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𝑐</m:t>
                                </m:r>
                                <m:sSubSup>
                                  <m:sSub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b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− 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𝑝</m:t>
                                </m:r>
                                <m:sSubSup>
                                  <m:sSub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p>
                                </m:sSub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)(−</m:t>
                                </m:r>
                                <m:sSubSup>
                                  <m:sSub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p>
                                </m:sSub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)=0</m:t>
                                </m:r>
                              </m:e>
                            </m:nary>
                          </m:e>
                        </m:eqArr>
                      </m:e>
                    </m:d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7998199" y="3420716"/>
              <a:ext cx="3990163" cy="21826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{█(</a:t>
              </a:r>
              <a:r>
                <a:rPr lang="en-US" sz="1100" b="0" i="0">
                  <a:latin typeface="Cambria Math" panose="02040503050406030204" pitchFamily="18" charset="0"/>
                </a:rPr>
                <a:t>𝑑𝑄</a:t>
              </a:r>
              <a:r>
                <a:rPr lang="ru-RU" sz="1100" b="0" i="0">
                  <a:latin typeface="Cambria Math" panose="02040503050406030204" pitchFamily="18" charset="0"/>
                </a:rPr>
                <a:t>/</a:t>
              </a:r>
              <a:r>
                <a:rPr lang="en-US" sz="1100" b="0" i="0">
                  <a:latin typeface="Cambria Math" panose="02040503050406030204" pitchFamily="18" charset="0"/>
                </a:rPr>
                <a:t>𝑑𝑎=2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∑_(𝑖=1)^𝑛▒〖〖(𝑦〗_𝑖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−𝑎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−𝑏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𝑥_𝑖  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𝑐𝑥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_𝑖^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−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𝑝𝑥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_𝑖^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3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)(−1)=0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@</a:t>
              </a:r>
              <a:r>
                <a:rPr lang="en-US" b="0" i="0">
                  <a:latin typeface="Cambria Math" panose="02040503050406030204" pitchFamily="18" charset="0"/>
                </a:rPr>
                <a:t>𝑑𝑄</a:t>
              </a:r>
              <a:r>
                <a:rPr lang="ru-RU" b="0" i="0">
                  <a:latin typeface="Cambria Math" panose="02040503050406030204" pitchFamily="18" charset="0"/>
                </a:rPr>
                <a:t>/</a:t>
              </a:r>
              <a:r>
                <a:rPr lang="en-US" b="0" i="0">
                  <a:latin typeface="Cambria Math" panose="02040503050406030204" pitchFamily="18" charset="0"/>
                </a:rPr>
                <a:t>𝑑𝑏=2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∑_(𝑖=1)^𝑛▒〖〖(𝑦〗_𝑖  −𝑎−𝑏𝑥_𝑖  −𝑐𝑥_𝑖^2  − 𝑝𝑥_𝑖^3)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𝑥_𝑖)=0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@</a:t>
              </a:r>
              <a:r>
                <a:rPr lang="en-US" b="0" i="0">
                  <a:latin typeface="Cambria Math" panose="02040503050406030204" pitchFamily="18" charset="0"/>
                </a:rPr>
                <a:t>𝑑𝑄</a:t>
              </a:r>
              <a:r>
                <a:rPr lang="ru-RU" b="0" i="0">
                  <a:latin typeface="Cambria Math" panose="02040503050406030204" pitchFamily="18" charset="0"/>
                </a:rPr>
                <a:t>/</a:t>
              </a:r>
              <a:r>
                <a:rPr lang="en-US" b="0" i="0">
                  <a:latin typeface="Cambria Math" panose="02040503050406030204" pitchFamily="18" charset="0"/>
                </a:rPr>
                <a:t>𝑑𝑐=2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∑_(𝑖=1)^𝑛▒〖〖(𝑦〗_𝑖  −𝑎−𝑏𝑥_𝑖  −𝑐𝑥_𝑖^2  − 𝑝𝑥_𝑖^3)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(−𝑥_𝑖^2)=0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@</a:t>
              </a:r>
              <a:r>
                <a:rPr lang="en-US" b="0" i="0">
                  <a:latin typeface="Cambria Math" panose="02040503050406030204" pitchFamily="18" charset="0"/>
                </a:rPr>
                <a:t>𝑑𝑄</a:t>
              </a:r>
              <a:r>
                <a:rPr lang="ru-RU" b="0" i="0">
                  <a:latin typeface="Cambria Math" panose="02040503050406030204" pitchFamily="18" charset="0"/>
                </a:rPr>
                <a:t>/</a:t>
              </a:r>
              <a:r>
                <a:rPr lang="en-US" b="0" i="0">
                  <a:latin typeface="Cambria Math" panose="02040503050406030204" pitchFamily="18" charset="0"/>
                </a:rPr>
                <a:t>𝑑𝑝=2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∑_(𝑖=1)^𝑛▒〖〖(𝑦〗_𝑖  −𝑎−𝑏𝑥_𝑖  −𝑐𝑥_𝑖^2  − 𝑝𝑥_𝑖^3)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(−𝑥_𝑖^3)=0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)┤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13</xdr:col>
      <xdr:colOff>88025</xdr:colOff>
      <xdr:row>28</xdr:row>
      <xdr:rowOff>120866</xdr:rowOff>
    </xdr:from>
    <xdr:ext cx="3754821" cy="1968065"/>
    <xdr:sp macro="" textlink="">
      <xdr:nvSpPr>
        <xdr:cNvPr id="12" name="TextBox 11"/>
        <xdr:cNvSpPr txBox="1"/>
      </xdr:nvSpPr>
      <xdr:spPr>
        <a:xfrm>
          <a:off x="8029904" y="5468004"/>
          <a:ext cx="3754821" cy="19680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noAutofit/>
        </a:bodyPr>
        <a:lstStyle/>
        <a:p>
          <a:endParaRPr lang="ru-RU" sz="1100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493058</xdr:colOff>
      <xdr:row>28</xdr:row>
      <xdr:rowOff>34737</xdr:rowOff>
    </xdr:from>
    <xdr:to>
      <xdr:col>15</xdr:col>
      <xdr:colOff>336176</xdr:colOff>
      <xdr:row>42</xdr:row>
      <xdr:rowOff>110937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441814</xdr:colOff>
      <xdr:row>0</xdr:row>
      <xdr:rowOff>165954</xdr:rowOff>
    </xdr:from>
    <xdr:ext cx="3752850" cy="6721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/>
            <xdr:cNvSpPr txBox="1"/>
          </xdr:nvSpPr>
          <xdr:spPr>
            <a:xfrm>
              <a:off x="7757014" y="165954"/>
              <a:ext cx="3752850" cy="6721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600" b="0" i="1">
                        <a:latin typeface="Cambria Math" panose="02040503050406030204" pitchFamily="18" charset="0"/>
                      </a:rPr>
                      <m:t>𝑄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= </m:t>
                    </m:r>
                    <m:nary>
                      <m:naryPr>
                        <m:chr m:val="∑"/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sz="16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p>
                          <m:sSupPr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(</m:t>
                                </m:r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𝑦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 − 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𝑎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sub>
                            </m:s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𝑎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</m:num>
                              <m:den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den>
                            </m:f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−</m:t>
                            </m:r>
                            <m:f>
                              <m:f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𝑎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</m:sSub>
                              </m:num>
                              <m:den>
                                <m:sSup>
                                  <m:s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p>
                              </m:den>
                            </m:f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−</m:t>
                            </m:r>
                            <m:f>
                              <m:f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𝑎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b>
                                </m:sSub>
                              </m:num>
                              <m:den>
                                <m:sSup>
                                  <m:s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p>
                                </m:sSup>
                              </m:den>
                            </m:f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  <m:sup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nary>
                  </m:oMath>
                </m:oMathPara>
              </a14:m>
              <a:endParaRPr lang="ru-RU" sz="1600"/>
            </a:p>
          </xdr:txBody>
        </xdr:sp>
      </mc:Choice>
      <mc:Fallback>
        <xdr:sp macro="" textlink="">
          <xdr:nvSpPr>
            <xdr:cNvPr id="2" name="TextBox 1"/>
            <xdr:cNvSpPr txBox="1"/>
          </xdr:nvSpPr>
          <xdr:spPr>
            <a:xfrm>
              <a:off x="7757014" y="165954"/>
              <a:ext cx="3752850" cy="6721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600" b="0" i="0">
                  <a:latin typeface="Cambria Math" panose="02040503050406030204" pitchFamily="18" charset="0"/>
                </a:rPr>
                <a:t>𝑄= ∑24_(𝑖=1)^𝑛▒〖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〖(𝑦_𝑖  − 𝑎〗_0−𝑎_1/𝑥  −𝑎_2/𝑥^2   −𝑎_3/𝑥^3 )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〗^</a:t>
              </a:r>
              <a:r>
                <a:rPr lang="en-US" sz="1600" b="0" i="0">
                  <a:latin typeface="Cambria Math" panose="02040503050406030204" pitchFamily="18" charset="0"/>
                </a:rPr>
                <a:t>2 </a:t>
              </a:r>
              <a:endParaRPr lang="ru-RU" sz="1600"/>
            </a:p>
          </xdr:txBody>
        </xdr:sp>
      </mc:Fallback>
    </mc:AlternateContent>
    <xdr:clientData/>
  </xdr:oneCellAnchor>
  <xdr:oneCellAnchor>
    <xdr:from>
      <xdr:col>13</xdr:col>
      <xdr:colOff>99646</xdr:colOff>
      <xdr:row>5</xdr:row>
      <xdr:rowOff>157528</xdr:rowOff>
    </xdr:from>
    <xdr:ext cx="3922834" cy="196028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/>
            <xdr:cNvSpPr txBox="1"/>
          </xdr:nvSpPr>
          <xdr:spPr>
            <a:xfrm>
              <a:off x="8148271" y="1110028"/>
              <a:ext cx="3922834" cy="19602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{"/>
                        <m:endChr m:val=""/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ru-RU" sz="1100" b="0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f>
                              <m:f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ru-RU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𝜕</m:t>
                                </m:r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𝑄</m:t>
                                </m:r>
                              </m:num>
                              <m:den>
                                <m:r>
                                  <a:rPr lang="ru-RU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𝜕</m:t>
                                </m:r>
                                <m:sSub>
                                  <m:sSubPr>
                                    <m:ctrlP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𝑎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0</m:t>
                                    </m:r>
                                  </m:sub>
                                </m:sSub>
                              </m:den>
                            </m:f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=2</m:t>
                            </m:r>
                            <m:nary>
                              <m:naryPr>
                                <m:chr m:val="∑"/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p>
                              <m:e>
                                <m:sSup>
                                  <m:s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sSub>
                                      <m:sSub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(</m:t>
                                        </m:r>
                                        <m:sSub>
                                          <m:sSubPr>
                                            <m:ctrlP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𝑦</m:t>
                                            </m:r>
                                          </m:e>
                                          <m:sub>
                                            <m: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𝑖</m:t>
                                            </m:r>
                                          </m:sub>
                                        </m:sSub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 − </m:t>
                                        </m:r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𝑎</m:t>
                                        </m:r>
                                      </m:e>
                                      <m:sub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0</m:t>
                                        </m:r>
                                      </m:sub>
                                    </m:s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−</m:t>
                                    </m:r>
                                    <m:f>
                                      <m:f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fPr>
                                      <m:num>
                                        <m:sSub>
                                          <m:sSubPr>
                                            <m:ctrlP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𝑎</m:t>
                                            </m:r>
                                          </m:e>
                                          <m:sub>
                                            <m: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1</m:t>
                                            </m:r>
                                          </m:sub>
                                        </m:sSub>
                                      </m:num>
                                      <m:den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den>
                                    </m:f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 −</m:t>
                                    </m:r>
                                    <m:f>
                                      <m:f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fPr>
                                      <m:num>
                                        <m:sSub>
                                          <m:sSubPr>
                                            <m:ctrlP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𝑎</m:t>
                                            </m:r>
                                          </m:e>
                                          <m:sub>
                                            <m: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2</m:t>
                                            </m:r>
                                          </m:sub>
                                        </m:sSub>
                                      </m:num>
                                      <m:den>
                                        <m:sSup>
                                          <m:sSupPr>
                                            <m:ctrlP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pPr>
                                          <m:e>
                                            <m: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𝑥</m:t>
                                            </m:r>
                                          </m:e>
                                          <m:sup>
                                            <m: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2</m:t>
                                            </m:r>
                                          </m:sup>
                                        </m:sSup>
                                      </m:den>
                                    </m:f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 −</m:t>
                                    </m:r>
                                    <m:f>
                                      <m:f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fPr>
                                      <m:num>
                                        <m:sSub>
                                          <m:sSubPr>
                                            <m:ctrlP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𝑎</m:t>
                                            </m:r>
                                          </m:e>
                                          <m:sub>
                                            <m: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3</m:t>
                                            </m:r>
                                          </m:sub>
                                        </m:sSub>
                                      </m:num>
                                      <m:den>
                                        <m:sSup>
                                          <m:sSupPr>
                                            <m:ctrlP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pPr>
                                          <m:e>
                                            <m: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𝑥</m:t>
                                            </m:r>
                                          </m:e>
                                          <m:sup>
                                            <m: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3</m:t>
                                            </m:r>
                                          </m:sup>
                                        </m:sSup>
                                      </m:den>
                                    </m:f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)</m:t>
                                    </m:r>
                                  </m:e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(−1)</m:t>
                                </m:r>
                              </m:e>
                            </m:nary>
                          </m:e>
                          <m:e>
                            <m:f>
                              <m:f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ru-RU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𝜕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𝑄</m:t>
                                </m:r>
                              </m:num>
                              <m:den>
                                <m:r>
                                  <a:rPr lang="ru-RU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𝜕</m:t>
                                </m:r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𝑎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</m:den>
                            </m:f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=2</m:t>
                            </m:r>
                            <m:nary>
                              <m:naryPr>
                                <m:chr m:val="∑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  <m:e>
                                <m:sSup>
                                  <m:s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sSub>
                                      <m:sSub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(</m:t>
                                        </m:r>
                                        <m:sSub>
                                          <m:sSubPr>
                                            <m:ctrlP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𝑦</m:t>
                                            </m:r>
                                          </m:e>
                                          <m:sub>
                                            <m: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𝑖</m:t>
                                            </m:r>
                                          </m:sub>
                                        </m:sSub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 − </m:t>
                                        </m:r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𝑎</m:t>
                                        </m:r>
                                      </m:e>
                                      <m:sub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0</m:t>
                                        </m:r>
                                      </m:sub>
                                    </m:s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−</m:t>
                                    </m:r>
                                    <m:f>
                                      <m:f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fPr>
                                      <m:num>
                                        <m:sSub>
                                          <m:sSubPr>
                                            <m:ctrlP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𝑎</m:t>
                                            </m:r>
                                          </m:e>
                                          <m:sub>
                                            <m: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1</m:t>
                                            </m:r>
                                          </m:sub>
                                        </m:sSub>
                                      </m:num>
                                      <m:den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den>
                                    </m:f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 −</m:t>
                                    </m:r>
                                    <m:f>
                                      <m:f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fPr>
                                      <m:num>
                                        <m:sSub>
                                          <m:sSubPr>
                                            <m:ctrlP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𝑎</m:t>
                                            </m:r>
                                          </m:e>
                                          <m:sub>
                                            <m: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2</m:t>
                                            </m:r>
                                          </m:sub>
                                        </m:sSub>
                                      </m:num>
                                      <m:den>
                                        <m:sSup>
                                          <m:sSupPr>
                                            <m:ctrlP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pPr>
                                          <m:e>
                                            <m: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𝑥</m:t>
                                            </m:r>
                                          </m:e>
                                          <m:sup>
                                            <m: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2</m:t>
                                            </m:r>
                                          </m:sup>
                                        </m:sSup>
                                      </m:den>
                                    </m:f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 −</m:t>
                                    </m:r>
                                    <m:f>
                                      <m:f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fPr>
                                      <m:num>
                                        <m:sSub>
                                          <m:sSubPr>
                                            <m:ctrlP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𝑎</m:t>
                                            </m:r>
                                          </m:e>
                                          <m:sub>
                                            <m: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3</m:t>
                                            </m:r>
                                          </m:sub>
                                        </m:sSub>
                                      </m:num>
                                      <m:den>
                                        <m:sSup>
                                          <m:sSupPr>
                                            <m:ctrlP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pPr>
                                          <m:e>
                                            <m: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𝑥</m:t>
                                            </m:r>
                                          </m:e>
                                          <m:sup>
                                            <m: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3</m:t>
                                            </m:r>
                                          </m:sup>
                                        </m:sSup>
                                      </m:den>
                                    </m:f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)</m:t>
                                    </m:r>
                                  </m:e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 (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>
                                  <m:f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num>
                                  <m:den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den>
                                </m:f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)</m:t>
                                </m:r>
                              </m:e>
                            </m:nary>
                          </m:e>
                          <m:e>
                            <m:f>
                              <m:f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ru-RU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𝜕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𝑄</m:t>
                                </m:r>
                              </m:num>
                              <m:den>
                                <m:r>
                                  <a:rPr lang="ru-RU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𝜕</m:t>
                                </m:r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𝑎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</m:sSub>
                              </m:den>
                            </m:f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=2</m:t>
                            </m:r>
                            <m:nary>
                              <m:naryPr>
                                <m:chr m:val="∑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  <m:e>
                                <m:sSup>
                                  <m:s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sSub>
                                      <m:sSub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(</m:t>
                                        </m:r>
                                        <m:sSub>
                                          <m:sSubPr>
                                            <m:ctrlP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𝑦</m:t>
                                            </m:r>
                                          </m:e>
                                          <m:sub>
                                            <m: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𝑖</m:t>
                                            </m:r>
                                          </m:sub>
                                        </m:sSub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 − </m:t>
                                        </m:r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𝑎</m:t>
                                        </m:r>
                                      </m:e>
                                      <m:sub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0</m:t>
                                        </m:r>
                                      </m:sub>
                                    </m:s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−</m:t>
                                    </m:r>
                                    <m:f>
                                      <m:f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fPr>
                                      <m:num>
                                        <m:sSub>
                                          <m:sSubPr>
                                            <m:ctrlP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𝑎</m:t>
                                            </m:r>
                                          </m:e>
                                          <m:sub>
                                            <m: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1</m:t>
                                            </m:r>
                                          </m:sub>
                                        </m:sSub>
                                      </m:num>
                                      <m:den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den>
                                    </m:f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 −</m:t>
                                    </m:r>
                                    <m:f>
                                      <m:f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fPr>
                                      <m:num>
                                        <m:sSub>
                                          <m:sSubPr>
                                            <m:ctrlP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𝑎</m:t>
                                            </m:r>
                                          </m:e>
                                          <m:sub>
                                            <m: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2</m:t>
                                            </m:r>
                                          </m:sub>
                                        </m:sSub>
                                      </m:num>
                                      <m:den>
                                        <m:sSup>
                                          <m:sSupPr>
                                            <m:ctrlP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pPr>
                                          <m:e>
                                            <m: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𝑥</m:t>
                                            </m:r>
                                          </m:e>
                                          <m:sup>
                                            <m: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2</m:t>
                                            </m:r>
                                          </m:sup>
                                        </m:sSup>
                                      </m:den>
                                    </m:f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 −</m:t>
                                    </m:r>
                                    <m:f>
                                      <m:f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fPr>
                                      <m:num>
                                        <m:sSub>
                                          <m:sSubPr>
                                            <m:ctrlP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𝑎</m:t>
                                            </m:r>
                                          </m:e>
                                          <m:sub>
                                            <m: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3</m:t>
                                            </m:r>
                                          </m:sub>
                                        </m:sSub>
                                      </m:num>
                                      <m:den>
                                        <m:sSup>
                                          <m:sSupPr>
                                            <m:ctrlP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pPr>
                                          <m:e>
                                            <m: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𝑥</m:t>
                                            </m:r>
                                          </m:e>
                                          <m:sup>
                                            <m: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3</m:t>
                                            </m:r>
                                          </m:sup>
                                        </m:sSup>
                                      </m:den>
                                    </m:f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)</m:t>
                                    </m:r>
                                  </m:e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 (−</m:t>
                                </m:r>
                                <m:f>
                                  <m:f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num>
                                  <m:den>
                                    <m:sSup>
                                      <m:sSup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p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  <m:sup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2</m:t>
                                        </m:r>
                                      </m:sup>
                                    </m:sSup>
                                  </m:den>
                                </m:f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)</m:t>
                                </m:r>
                              </m:e>
                            </m:nary>
                          </m:e>
                          <m:e>
                            <m:f>
                              <m:f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ru-RU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𝜕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𝑄</m:t>
                                </m:r>
                              </m:num>
                              <m:den>
                                <m:r>
                                  <a:rPr lang="ru-RU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𝜕</m:t>
                                </m:r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𝑎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b>
                                </m:sSub>
                              </m:den>
                            </m:f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=2</m:t>
                            </m:r>
                            <m:nary>
                              <m:naryPr>
                                <m:chr m:val="∑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  <m:e>
                                <m:sSup>
                                  <m:s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sSub>
                                      <m:sSub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(</m:t>
                                        </m:r>
                                        <m:sSub>
                                          <m:sSubPr>
                                            <m:ctrlP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𝑦</m:t>
                                            </m:r>
                                          </m:e>
                                          <m:sub>
                                            <m: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𝑖</m:t>
                                            </m:r>
                                          </m:sub>
                                        </m:sSub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 − </m:t>
                                        </m:r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𝑎</m:t>
                                        </m:r>
                                      </m:e>
                                      <m:sub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0</m:t>
                                        </m:r>
                                      </m:sub>
                                    </m:s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−</m:t>
                                    </m:r>
                                    <m:f>
                                      <m:f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fPr>
                                      <m:num>
                                        <m:sSub>
                                          <m:sSubPr>
                                            <m:ctrlP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𝑎</m:t>
                                            </m:r>
                                          </m:e>
                                          <m:sub>
                                            <m: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1</m:t>
                                            </m:r>
                                          </m:sub>
                                        </m:sSub>
                                      </m:num>
                                      <m:den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den>
                                    </m:f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 −</m:t>
                                    </m:r>
                                    <m:f>
                                      <m:f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fPr>
                                      <m:num>
                                        <m:sSub>
                                          <m:sSubPr>
                                            <m:ctrlP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𝑎</m:t>
                                            </m:r>
                                          </m:e>
                                          <m:sub>
                                            <m: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2</m:t>
                                            </m:r>
                                          </m:sub>
                                        </m:sSub>
                                      </m:num>
                                      <m:den>
                                        <m:sSup>
                                          <m:sSupPr>
                                            <m:ctrlP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pPr>
                                          <m:e>
                                            <m: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𝑥</m:t>
                                            </m:r>
                                          </m:e>
                                          <m:sup>
                                            <m: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2</m:t>
                                            </m:r>
                                          </m:sup>
                                        </m:sSup>
                                      </m:den>
                                    </m:f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 −</m:t>
                                    </m:r>
                                    <m:f>
                                      <m:f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fPr>
                                      <m:num>
                                        <m:sSub>
                                          <m:sSubPr>
                                            <m:ctrlP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𝑎</m:t>
                                            </m:r>
                                          </m:e>
                                          <m:sub>
                                            <m: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3</m:t>
                                            </m:r>
                                          </m:sub>
                                        </m:sSub>
                                      </m:num>
                                      <m:den>
                                        <m:sSup>
                                          <m:sSupPr>
                                            <m:ctrlP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pPr>
                                          <m:e>
                                            <m: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𝑥</m:t>
                                            </m:r>
                                          </m:e>
                                          <m:sup>
                                            <m: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3</m:t>
                                            </m:r>
                                          </m:sup>
                                        </m:sSup>
                                      </m:den>
                                    </m:f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)</m:t>
                                    </m:r>
                                  </m:e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 (−</m:t>
                                </m:r>
                                <m:f>
                                  <m:f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num>
                                  <m:den>
                                    <m:sSup>
                                      <m:sSup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p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  <m:sup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3</m:t>
                                        </m:r>
                                      </m:sup>
                                    </m:sSup>
                                  </m:den>
                                </m:f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)</m:t>
                                </m:r>
                              </m:e>
                            </m:nary>
                          </m:e>
                        </m:eqArr>
                      </m:e>
                    </m:d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3" name="TextBox 2"/>
            <xdr:cNvSpPr txBox="1"/>
          </xdr:nvSpPr>
          <xdr:spPr>
            <a:xfrm>
              <a:off x="8148271" y="1110028"/>
              <a:ext cx="3922834" cy="19602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{</a:t>
              </a:r>
              <a:r>
                <a:rPr lang="ru-RU" sz="1100" b="0" i="0">
                  <a:latin typeface="Cambria Math" panose="02040503050406030204" pitchFamily="18" charset="0"/>
                </a:rPr>
                <a:t>█(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𝜕</a:t>
              </a:r>
              <a:r>
                <a:rPr lang="en-US" sz="1100" b="0" i="0">
                  <a:latin typeface="Cambria Math" panose="02040503050406030204" pitchFamily="18" charset="0"/>
                </a:rPr>
                <a:t>𝑄/(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𝜕</a:t>
              </a:r>
              <a:r>
                <a:rPr lang="en-US" sz="1100" b="0" i="0">
                  <a:latin typeface="Cambria Math" panose="02040503050406030204" pitchFamily="18" charset="0"/>
                </a:rPr>
                <a:t>𝑎_0 )=2∑24_(𝑖=1)^𝑛▒〖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〖〖(𝑦_𝑖  − 𝑎〗_0−𝑎_1/𝑥  −𝑎_2/𝑥^2   −𝑎_3/𝑥^3 )〗^2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(−1)〗@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𝜕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𝑄/(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𝜕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𝑎_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)=2∑_(𝑖=1)^𝑛▒〖〖〖(𝑦_𝑖  − 𝑎〗_0−𝑎_1/𝑥  −𝑎_2/𝑥^2   −𝑎_3/𝑥^3 )〗^2  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−1/𝑥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)〗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@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𝜕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𝑄/(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𝜕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𝑎_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)=2∑_(𝑖=1)^𝑛▒〖〖〖(𝑦_𝑖  − 𝑎〗_0−𝑎_1/𝑥  −𝑎_2/𝑥^2   −𝑎_3/𝑥^3 )〗^2  (−1/𝑥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)〗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@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𝜕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𝑄/(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𝜕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𝑎_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)=2∑_(𝑖=1)^𝑛▒〖〖〖(𝑦_𝑖  − 𝑎〗_0−𝑎_1/𝑥  −𝑎_2/𝑥^2   −𝑎_3/𝑥^3 )〗^2  (−1/𝑥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^3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)〗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┤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14</xdr:col>
      <xdr:colOff>79131</xdr:colOff>
      <xdr:row>17</xdr:row>
      <xdr:rowOff>186836</xdr:rowOff>
    </xdr:from>
    <xdr:ext cx="3399649" cy="195527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/>
            <xdr:cNvSpPr txBox="1"/>
          </xdr:nvSpPr>
          <xdr:spPr>
            <a:xfrm>
              <a:off x="8737356" y="3425336"/>
              <a:ext cx="3399649" cy="19552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{"/>
                        <m:endChr m:val=""/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eqArrPr>
                          <m:e>
                            <m:nary>
                              <m:naryPr>
                                <m:chr m:val="∑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  <m:e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𝑦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 </m:t>
                                    </m:r>
                                  </m:sub>
                                </m:s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=</m:t>
                                </m:r>
                                <m:sSub>
                                  <m:sSubPr>
                                    <m:ctrlPr>
                                      <a:rPr lang="ru-RU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𝑎</m:t>
                                    </m:r>
                                  </m:e>
                                  <m:sub>
                                    <m:r>
                                      <a:rPr lang="ru-RU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  <m:r>
                                  <a:rPr lang="ru-RU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+</m:t>
                                </m:r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𝑎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  <m:nary>
                                  <m:naryPr>
                                    <m:chr m:val="∑"/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naryPr>
                                  <m:sub>
                                    <m:r>
                                      <m:rPr>
                                        <m:brk m:alnAt="23"/>
                                      </m:r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=1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𝑛</m:t>
                                    </m:r>
                                  </m:sup>
                                  <m:e>
                                    <m:f>
                                      <m:f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fPr>
                                      <m:num>
                                        <m:r>
                                          <a:rPr lang="ru-RU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1</m:t>
                                        </m:r>
                                      </m:num>
                                      <m:den>
                                        <m:sSub>
                                          <m:sSubPr>
                                            <m:ctrlP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𝑥</m:t>
                                            </m:r>
                                          </m:e>
                                          <m:sub>
                                            <m: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𝑖</m:t>
                                            </m:r>
                                          </m:sub>
                                        </m:sSub>
                                      </m:den>
                                    </m:f>
                                  </m:e>
                                </m:nary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+</m:t>
                                </m:r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𝑎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</m:sSub>
                                <m:nary>
                                  <m:naryPr>
                                    <m:chr m:val="∑"/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naryPr>
                                  <m:sub>
                                    <m:r>
                                      <m:rPr>
                                        <m:brk m:alnAt="23"/>
                                      </m:r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=1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𝑛</m:t>
                                    </m:r>
                                  </m:sup>
                                  <m:e>
                                    <m:f>
                                      <m:f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fPr>
                                      <m:num>
                                        <m:r>
                                          <a:rPr lang="ru-RU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1</m:t>
                                        </m:r>
                                      </m:num>
                                      <m:den>
                                        <m:sSubSup>
                                          <m:sSubSupPr>
                                            <m:ctrlP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SupPr>
                                          <m:e>
                                            <m: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𝑥</m:t>
                                            </m:r>
                                          </m:e>
                                          <m:sub>
                                            <m: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𝑖</m:t>
                                            </m:r>
                                          </m:sub>
                                          <m:sup>
                                            <m: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2</m:t>
                                            </m:r>
                                          </m:sup>
                                        </m:sSubSup>
                                      </m:den>
                                    </m:f>
                                  </m:e>
                                </m:nary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+</m:t>
                                </m:r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𝑎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b>
                                </m:sSub>
                                <m:nary>
                                  <m:naryPr>
                                    <m:chr m:val="∑"/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naryPr>
                                  <m:sub>
                                    <m:r>
                                      <m:rPr>
                                        <m:brk m:alnAt="23"/>
                                      </m:r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=1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𝑛</m:t>
                                    </m:r>
                                  </m:sup>
                                  <m:e>
                                    <m:f>
                                      <m:f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fPr>
                                      <m:num>
                                        <m:r>
                                          <a:rPr lang="ru-RU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1</m:t>
                                        </m:r>
                                      </m:num>
                                      <m:den>
                                        <m:sSubSup>
                                          <m:sSubSupPr>
                                            <m:ctrlP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SupPr>
                                          <m:e>
                                            <m: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𝑥</m:t>
                                            </m:r>
                                          </m:e>
                                          <m:sub>
                                            <m: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𝑖</m:t>
                                            </m:r>
                                          </m:sub>
                                          <m:sup>
                                            <m: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3</m:t>
                                            </m:r>
                                          </m:sup>
                                        </m:sSubSup>
                                      </m:den>
                                    </m:f>
                                  </m:e>
                                </m:nary>
                              </m:e>
                            </m:nary>
                          </m:e>
                          <m:e>
                            <m:nary>
                              <m:naryPr>
                                <m:chr m:val="∑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  <m:e>
                                <m:f>
                                  <m:f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sSub>
                                      <m:sSub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𝑦</m:t>
                                        </m:r>
                                      </m:e>
                                      <m:sub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</m:num>
                                  <m:den>
                                    <m:sSub>
                                      <m:sSub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</m:den>
                                </m:f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=</m:t>
                                </m:r>
                                <m:sSub>
                                  <m:sSubPr>
                                    <m:ctrlPr>
                                      <a:rPr lang="ru-RU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𝑎</m:t>
                                    </m:r>
                                  </m:e>
                                  <m:sub>
                                    <m:r>
                                      <a:rPr lang="ru-RU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  <m:nary>
                                  <m:naryPr>
                                    <m:chr m:val="∑"/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naryPr>
                                  <m:sub>
                                    <m:r>
                                      <m:rPr>
                                        <m:brk m:alnAt="23"/>
                                      </m:r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=1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𝑛</m:t>
                                    </m:r>
                                  </m:sup>
                                  <m:e>
                                    <m:f>
                                      <m:f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fPr>
                                      <m:num>
                                        <m:r>
                                          <a:rPr lang="ru-RU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1</m:t>
                                        </m:r>
                                      </m:num>
                                      <m:den>
                                        <m:sSub>
                                          <m:sSubPr>
                                            <m:ctrlP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𝑥</m:t>
                                            </m:r>
                                          </m:e>
                                          <m:sub>
                                            <m: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𝑖</m:t>
                                            </m:r>
                                          </m:sub>
                                        </m:sSub>
                                      </m:den>
                                    </m:f>
                                  </m:e>
                                </m:nary>
                                <m:r>
                                  <a:rPr lang="ru-RU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+</m:t>
                                </m:r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𝑎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  <m:nary>
                                  <m:naryPr>
                                    <m:chr m:val="∑"/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naryPr>
                                  <m:sub>
                                    <m:r>
                                      <m:rPr>
                                        <m:brk m:alnAt="23"/>
                                      </m:r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=1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𝑛</m:t>
                                    </m:r>
                                  </m:sup>
                                  <m:e>
                                    <m:f>
                                      <m:f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fPr>
                                      <m:num>
                                        <m:r>
                                          <a:rPr lang="ru-RU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1</m:t>
                                        </m:r>
                                      </m:num>
                                      <m:den>
                                        <m:sSubSup>
                                          <m:sSubSupPr>
                                            <m:ctrlP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SupPr>
                                          <m:e>
                                            <m: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𝑥</m:t>
                                            </m:r>
                                          </m:e>
                                          <m:sub>
                                            <m: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𝑖</m:t>
                                            </m:r>
                                          </m:sub>
                                          <m:sup>
                                            <m: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2</m:t>
                                            </m:r>
                                          </m:sup>
                                        </m:sSubSup>
                                      </m:den>
                                    </m:f>
                                  </m:e>
                                </m:nary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+</m:t>
                                </m:r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𝑎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</m:sSub>
                                <m:nary>
                                  <m:naryPr>
                                    <m:chr m:val="∑"/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naryPr>
                                  <m:sub>
                                    <m:r>
                                      <m:rPr>
                                        <m:brk m:alnAt="23"/>
                                      </m:r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=1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𝑛</m:t>
                                    </m:r>
                                  </m:sup>
                                  <m:e>
                                    <m:f>
                                      <m:f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fPr>
                                      <m:num>
                                        <m:r>
                                          <a:rPr lang="ru-RU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1</m:t>
                                        </m:r>
                                      </m:num>
                                      <m:den>
                                        <m:sSubSup>
                                          <m:sSubSupPr>
                                            <m:ctrlP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SupPr>
                                          <m:e>
                                            <m: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𝑥</m:t>
                                            </m:r>
                                          </m:e>
                                          <m:sub>
                                            <m: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𝑖</m:t>
                                            </m:r>
                                          </m:sub>
                                          <m:sup>
                                            <m: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3</m:t>
                                            </m:r>
                                          </m:sup>
                                        </m:sSubSup>
                                      </m:den>
                                    </m:f>
                                  </m:e>
                                </m:nary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+</m:t>
                                </m:r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𝑎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b>
                                </m:sSub>
                                <m:nary>
                                  <m:naryPr>
                                    <m:chr m:val="∑"/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naryPr>
                                  <m:sub>
                                    <m:r>
                                      <m:rPr>
                                        <m:brk m:alnAt="23"/>
                                      </m:r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=1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𝑛</m:t>
                                    </m:r>
                                  </m:sup>
                                  <m:e>
                                    <m:f>
                                      <m:f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fPr>
                                      <m:num>
                                        <m:r>
                                          <a:rPr lang="ru-RU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1</m:t>
                                        </m:r>
                                      </m:num>
                                      <m:den>
                                        <m:sSubSup>
                                          <m:sSubSupPr>
                                            <m:ctrlP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SupPr>
                                          <m:e>
                                            <m: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𝑥</m:t>
                                            </m:r>
                                          </m:e>
                                          <m:sub>
                                            <m: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𝑖</m:t>
                                            </m:r>
                                          </m:sub>
                                          <m:sup>
                                            <m: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4</m:t>
                                            </m:r>
                                          </m:sup>
                                        </m:sSubSup>
                                      </m:den>
                                    </m:f>
                                  </m:e>
                                </m:nary>
                              </m:e>
                            </m:nary>
                          </m:e>
                          <m:e>
                            <m:nary>
                              <m:naryPr>
                                <m:chr m:val="∑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  <m:e>
                                <m:f>
                                  <m:f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sSub>
                                      <m:sSub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𝑦</m:t>
                                        </m:r>
                                      </m:e>
                                      <m:sub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</m:num>
                                  <m:den>
                                    <m:sSubSup>
                                      <m:sSubSup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Sup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𝑖</m:t>
                                        </m:r>
                                      </m:sub>
                                      <m:sup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2</m:t>
                                        </m:r>
                                      </m:sup>
                                    </m:sSubSup>
                                  </m:den>
                                </m:f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=</m:t>
                                </m:r>
                                <m:sSub>
                                  <m:sSubPr>
                                    <m:ctrlPr>
                                      <a:rPr lang="ru-RU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𝑎</m:t>
                                    </m:r>
                                  </m:e>
                                  <m:sub>
                                    <m:r>
                                      <a:rPr lang="ru-RU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  <m:nary>
                                  <m:naryPr>
                                    <m:chr m:val="∑"/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naryPr>
                                  <m:sub>
                                    <m:r>
                                      <m:rPr>
                                        <m:brk m:alnAt="23"/>
                                      </m:r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=1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𝑛</m:t>
                                    </m:r>
                                  </m:sup>
                                  <m:e>
                                    <m:f>
                                      <m:f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fPr>
                                      <m:num>
                                        <m:r>
                                          <a:rPr lang="ru-RU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1</m:t>
                                        </m:r>
                                      </m:num>
                                      <m:den>
                                        <m:sSubSup>
                                          <m:sSubSupPr>
                                            <m:ctrlP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SupPr>
                                          <m:e>
                                            <m: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𝑥</m:t>
                                            </m:r>
                                          </m:e>
                                          <m:sub>
                                            <m: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𝑖</m:t>
                                            </m:r>
                                          </m:sub>
                                          <m:sup>
                                            <m: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2</m:t>
                                            </m:r>
                                          </m:sup>
                                        </m:sSubSup>
                                      </m:den>
                                    </m:f>
                                  </m:e>
                                </m:nary>
                                <m:r>
                                  <a:rPr lang="ru-RU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+</m:t>
                                </m:r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𝑎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  <m:nary>
                                  <m:naryPr>
                                    <m:chr m:val="∑"/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naryPr>
                                  <m:sub>
                                    <m:r>
                                      <m:rPr>
                                        <m:brk m:alnAt="23"/>
                                      </m:r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=1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𝑛</m:t>
                                    </m:r>
                                  </m:sup>
                                  <m:e>
                                    <m:f>
                                      <m:f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fPr>
                                      <m:num>
                                        <m:r>
                                          <a:rPr lang="ru-RU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1</m:t>
                                        </m:r>
                                      </m:num>
                                      <m:den>
                                        <m:sSubSup>
                                          <m:sSubSupPr>
                                            <m:ctrlP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SupPr>
                                          <m:e>
                                            <m: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𝑥</m:t>
                                            </m:r>
                                          </m:e>
                                          <m:sub>
                                            <m: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𝑖</m:t>
                                            </m:r>
                                          </m:sub>
                                          <m:sup>
                                            <m: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3</m:t>
                                            </m:r>
                                          </m:sup>
                                        </m:sSubSup>
                                      </m:den>
                                    </m:f>
                                  </m:e>
                                </m:nary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+</m:t>
                                </m:r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𝑎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</m:sSub>
                                <m:nary>
                                  <m:naryPr>
                                    <m:chr m:val="∑"/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naryPr>
                                  <m:sub>
                                    <m:r>
                                      <m:rPr>
                                        <m:brk m:alnAt="23"/>
                                      </m:r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=1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𝑛</m:t>
                                    </m:r>
                                  </m:sup>
                                  <m:e>
                                    <m:f>
                                      <m:f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fPr>
                                      <m:num>
                                        <m:r>
                                          <a:rPr lang="ru-RU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1</m:t>
                                        </m:r>
                                      </m:num>
                                      <m:den>
                                        <m:sSubSup>
                                          <m:sSubSupPr>
                                            <m:ctrlP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SupPr>
                                          <m:e>
                                            <m: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𝑥</m:t>
                                            </m:r>
                                          </m:e>
                                          <m:sub>
                                            <m: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𝑖</m:t>
                                            </m:r>
                                          </m:sub>
                                          <m:sup>
                                            <m: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4</m:t>
                                            </m:r>
                                          </m:sup>
                                        </m:sSubSup>
                                      </m:den>
                                    </m:f>
                                  </m:e>
                                </m:nary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+</m:t>
                                </m:r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𝑎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b>
                                </m:sSub>
                                <m:nary>
                                  <m:naryPr>
                                    <m:chr m:val="∑"/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naryPr>
                                  <m:sub>
                                    <m:r>
                                      <m:rPr>
                                        <m:brk m:alnAt="23"/>
                                      </m:r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=1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𝑛</m:t>
                                    </m:r>
                                  </m:sup>
                                  <m:e>
                                    <m:f>
                                      <m:f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fPr>
                                      <m:num>
                                        <m:r>
                                          <a:rPr lang="ru-RU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1</m:t>
                                        </m:r>
                                      </m:num>
                                      <m:den>
                                        <m:sSubSup>
                                          <m:sSubSupPr>
                                            <m:ctrlP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SupPr>
                                          <m:e>
                                            <m: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𝑥</m:t>
                                            </m:r>
                                          </m:e>
                                          <m:sub>
                                            <m: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𝑖</m:t>
                                            </m:r>
                                          </m:sub>
                                          <m:sup>
                                            <m: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5</m:t>
                                            </m:r>
                                          </m:sup>
                                        </m:sSubSup>
                                      </m:den>
                                    </m:f>
                                  </m:e>
                                </m:nary>
                              </m:e>
                            </m:nary>
                          </m:e>
                          <m:e>
                            <m:nary>
                              <m:naryPr>
                                <m:chr m:val="∑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  <m:e>
                                <m:f>
                                  <m:f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sSub>
                                      <m:sSub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𝑦</m:t>
                                        </m:r>
                                      </m:e>
                                      <m:sub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</m:num>
                                  <m:den>
                                    <m:sSubSup>
                                      <m:sSubSup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Sup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𝑖</m:t>
                                        </m:r>
                                      </m:sub>
                                      <m:sup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4</m:t>
                                        </m:r>
                                      </m:sup>
                                    </m:sSubSup>
                                  </m:den>
                                </m:f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=</m:t>
                                </m:r>
                                <m:sSub>
                                  <m:sSubPr>
                                    <m:ctrlPr>
                                      <a:rPr lang="ru-RU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𝑎</m:t>
                                    </m:r>
                                  </m:e>
                                  <m:sub>
                                    <m:r>
                                      <a:rPr lang="ru-RU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  <m:nary>
                                  <m:naryPr>
                                    <m:chr m:val="∑"/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naryPr>
                                  <m:sub>
                                    <m:r>
                                      <m:rPr>
                                        <m:brk m:alnAt="23"/>
                                      </m:r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=1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𝑛</m:t>
                                    </m:r>
                                  </m:sup>
                                  <m:e>
                                    <m:f>
                                      <m:f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fPr>
                                      <m:num>
                                        <m:r>
                                          <a:rPr lang="ru-RU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1</m:t>
                                        </m:r>
                                      </m:num>
                                      <m:den>
                                        <m:sSubSup>
                                          <m:sSubSupPr>
                                            <m:ctrlP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SupPr>
                                          <m:e>
                                            <m: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𝑥</m:t>
                                            </m:r>
                                          </m:e>
                                          <m:sub>
                                            <m: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𝑖</m:t>
                                            </m:r>
                                          </m:sub>
                                          <m:sup>
                                            <m: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3</m:t>
                                            </m:r>
                                          </m:sup>
                                        </m:sSubSup>
                                      </m:den>
                                    </m:f>
                                  </m:e>
                                </m:nary>
                                <m:r>
                                  <a:rPr lang="ru-RU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+</m:t>
                                </m:r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𝑎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  <m:nary>
                                  <m:naryPr>
                                    <m:chr m:val="∑"/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naryPr>
                                  <m:sub>
                                    <m:r>
                                      <m:rPr>
                                        <m:brk m:alnAt="23"/>
                                      </m:r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=1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𝑛</m:t>
                                    </m:r>
                                  </m:sup>
                                  <m:e>
                                    <m:f>
                                      <m:f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fPr>
                                      <m:num>
                                        <m:r>
                                          <a:rPr lang="ru-RU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1</m:t>
                                        </m:r>
                                      </m:num>
                                      <m:den>
                                        <m:sSubSup>
                                          <m:sSubSupPr>
                                            <m:ctrlP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SupPr>
                                          <m:e>
                                            <m: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𝑥</m:t>
                                            </m:r>
                                          </m:e>
                                          <m:sub>
                                            <m: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𝑖</m:t>
                                            </m:r>
                                          </m:sub>
                                          <m:sup>
                                            <m: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4</m:t>
                                            </m:r>
                                          </m:sup>
                                        </m:sSubSup>
                                      </m:den>
                                    </m:f>
                                  </m:e>
                                </m:nary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+</m:t>
                                </m:r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𝑎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</m:sSub>
                                <m:nary>
                                  <m:naryPr>
                                    <m:chr m:val="∑"/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naryPr>
                                  <m:sub>
                                    <m:r>
                                      <m:rPr>
                                        <m:brk m:alnAt="23"/>
                                      </m:r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=1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𝑛</m:t>
                                    </m:r>
                                  </m:sup>
                                  <m:e>
                                    <m:f>
                                      <m:f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fPr>
                                      <m:num>
                                        <m:r>
                                          <a:rPr lang="ru-RU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1</m:t>
                                        </m:r>
                                      </m:num>
                                      <m:den>
                                        <m:sSubSup>
                                          <m:sSubSupPr>
                                            <m:ctrlP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SupPr>
                                          <m:e>
                                            <m: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𝑥</m:t>
                                            </m:r>
                                          </m:e>
                                          <m:sub>
                                            <m: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𝑖</m:t>
                                            </m:r>
                                          </m:sub>
                                          <m:sup>
                                            <m: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5</m:t>
                                            </m:r>
                                          </m:sup>
                                        </m:sSubSup>
                                      </m:den>
                                    </m:f>
                                  </m:e>
                                </m:nary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+</m:t>
                                </m:r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𝑎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b>
                                </m:sSub>
                                <m:nary>
                                  <m:naryPr>
                                    <m:chr m:val="∑"/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naryPr>
                                  <m:sub>
                                    <m:r>
                                      <m:rPr>
                                        <m:brk m:alnAt="23"/>
                                      </m:r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=1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𝑛</m:t>
                                    </m:r>
                                  </m:sup>
                                  <m:e>
                                    <m:f>
                                      <m:f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fPr>
                                      <m:num>
                                        <m:r>
                                          <a:rPr lang="ru-RU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1</m:t>
                                        </m:r>
                                      </m:num>
                                      <m:den>
                                        <m:sSubSup>
                                          <m:sSubSupPr>
                                            <m:ctrlP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SupPr>
                                          <m:e>
                                            <m: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𝑥</m:t>
                                            </m:r>
                                          </m:e>
                                          <m:sub>
                                            <m: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𝑖</m:t>
                                            </m:r>
                                          </m:sub>
                                          <m:sup>
                                            <m: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6</m:t>
                                            </m:r>
                                          </m:sup>
                                        </m:sSubSup>
                                      </m:den>
                                    </m:f>
                                  </m:e>
                                </m:nary>
                              </m:e>
                            </m:nary>
                          </m:e>
                        </m:eqArr>
                      </m:e>
                    </m:d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4" name="TextBox 3"/>
            <xdr:cNvSpPr txBox="1"/>
          </xdr:nvSpPr>
          <xdr:spPr>
            <a:xfrm>
              <a:off x="8737356" y="3425336"/>
              <a:ext cx="3399649" cy="19552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{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█(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∑_(𝑖=1)^𝑛▒〖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𝑦_(𝑖 )=𝑎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_0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𝑛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𝑎_1 ∑_(𝑖=1)^𝑛▒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/𝑥_𝑖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+𝑎_2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∑_(𝑖=1)^𝑛▒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/(𝑥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+𝑎_3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∑_(𝑖=1)^𝑛▒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/(𝑥_𝑖^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)〗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@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∑_(𝑖=1)^𝑛▒〖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𝑦_𝑖/𝑥_𝑖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=𝑎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_0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∑_(𝑖=1)^𝑛▒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/𝑥_𝑖 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𝑎_1 ∑_(𝑖=1)^𝑛▒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/(𝑥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)+𝑎_2 ∑_(𝑖=1)^𝑛▒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/(𝑥_𝑖^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)+𝑎_3 ∑_(𝑖=1)^𝑛▒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/(𝑥_𝑖^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)〗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@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∑_(𝑖=1)^𝑛▒〖𝑦_𝑖/(𝑥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)=𝑎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_0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∑_(𝑖=1)^𝑛▒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/(𝑥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)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𝑎_1 ∑_(𝑖=1)^𝑛▒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/(𝑥_𝑖^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)+𝑎_2 ∑_(𝑖=1)^𝑛▒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/(𝑥_𝑖^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)+𝑎_3 ∑_(𝑖=1)^𝑛▒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/(𝑥_𝑖^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)〗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@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∑_(𝑖=1)^𝑛▒〖𝑦_𝑖/(𝑥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^4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)=𝑎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_0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∑_(𝑖=1)^𝑛▒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/(𝑥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^3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)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𝑎_1 ∑_(𝑖=1)^𝑛▒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/(𝑥_𝑖^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)+𝑎_2 ∑_(𝑖=1)^𝑛▒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/(𝑥_𝑖^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)+𝑎_3 ∑_(𝑖=1)^𝑛▒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/(𝑥_𝑖^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6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)〗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┤</a:t>
              </a:r>
              <a:endParaRPr lang="ru-RU" sz="1100"/>
            </a:p>
          </xdr:txBody>
        </xdr:sp>
      </mc:Fallback>
    </mc:AlternateContent>
    <xdr:clientData/>
  </xdr:oneCellAnchor>
  <xdr:twoCellAnchor editAs="oneCell">
    <xdr:from>
      <xdr:col>20</xdr:col>
      <xdr:colOff>304800</xdr:colOff>
      <xdr:row>1</xdr:row>
      <xdr:rowOff>142875</xdr:rowOff>
    </xdr:from>
    <xdr:to>
      <xdr:col>28</xdr:col>
      <xdr:colOff>28000</xdr:colOff>
      <xdr:row>30</xdr:row>
      <xdr:rowOff>8851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20625" y="333375"/>
          <a:ext cx="4600000" cy="5390476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50110</xdr:colOff>
      <xdr:row>3</xdr:row>
      <xdr:rowOff>66260</xdr:rowOff>
    </xdr:from>
    <xdr:to>
      <xdr:col>20</xdr:col>
      <xdr:colOff>358223</xdr:colOff>
      <xdr:row>17</xdr:row>
      <xdr:rowOff>142460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>
      <selection activeCell="B16" sqref="B16"/>
    </sheetView>
  </sheetViews>
  <sheetFormatPr defaultRowHeight="15" x14ac:dyDescent="0.25"/>
  <cols>
    <col min="8" max="8" width="10.85546875" bestFit="1" customWidth="1"/>
    <col min="9" max="9" width="12" bestFit="1" customWidth="1"/>
    <col min="10" max="10" width="13.140625" bestFit="1" customWidth="1"/>
    <col min="12" max="12" width="13.140625" bestFit="1" customWidth="1"/>
  </cols>
  <sheetData>
    <row r="1" spans="1:14" x14ac:dyDescent="0.25">
      <c r="L1" t="s">
        <v>4</v>
      </c>
      <c r="N1" t="s">
        <v>44</v>
      </c>
    </row>
    <row r="2" spans="1:14" x14ac:dyDescent="0.25">
      <c r="A2" t="s">
        <v>0</v>
      </c>
      <c r="B2">
        <v>1</v>
      </c>
      <c r="C2">
        <v>1.2</v>
      </c>
      <c r="D2">
        <v>1.4</v>
      </c>
      <c r="E2">
        <v>1.7</v>
      </c>
      <c r="F2">
        <v>2</v>
      </c>
      <c r="G2">
        <v>2.4</v>
      </c>
      <c r="H2">
        <v>2.8</v>
      </c>
      <c r="I2">
        <v>3.2</v>
      </c>
      <c r="J2">
        <v>3.6</v>
      </c>
      <c r="K2">
        <v>4</v>
      </c>
      <c r="L2">
        <f>SUM(B2:K2)</f>
        <v>23.3</v>
      </c>
      <c r="N2" t="s">
        <v>45</v>
      </c>
    </row>
    <row r="3" spans="1:14" x14ac:dyDescent="0.25">
      <c r="A3" t="s">
        <v>1</v>
      </c>
      <c r="B3">
        <v>1100</v>
      </c>
      <c r="C3">
        <v>920</v>
      </c>
      <c r="D3">
        <v>850</v>
      </c>
      <c r="E3">
        <v>830</v>
      </c>
      <c r="F3">
        <v>800</v>
      </c>
      <c r="G3">
        <v>785</v>
      </c>
      <c r="H3">
        <v>770</v>
      </c>
      <c r="I3">
        <v>760</v>
      </c>
      <c r="J3">
        <v>750</v>
      </c>
      <c r="K3">
        <v>745</v>
      </c>
      <c r="L3">
        <f t="shared" ref="L3:L12" si="0">SUM(B3:K3)</f>
        <v>8310</v>
      </c>
    </row>
    <row r="4" spans="1:14" x14ac:dyDescent="0.25">
      <c r="A4" t="s">
        <v>46</v>
      </c>
      <c r="B4">
        <f>(EXP(B2))</f>
        <v>2.7182818284590451</v>
      </c>
      <c r="C4">
        <f t="shared" ref="C4:K4" si="1">(EXP(C2))</f>
        <v>3.3201169227365472</v>
      </c>
      <c r="D4">
        <f t="shared" si="1"/>
        <v>4.0551999668446745</v>
      </c>
      <c r="E4">
        <f t="shared" si="1"/>
        <v>5.4739473917271999</v>
      </c>
      <c r="F4">
        <f t="shared" si="1"/>
        <v>7.3890560989306504</v>
      </c>
      <c r="G4">
        <f t="shared" si="1"/>
        <v>11.023176380641601</v>
      </c>
      <c r="H4">
        <f t="shared" si="1"/>
        <v>16.444646771097048</v>
      </c>
      <c r="I4">
        <f t="shared" si="1"/>
        <v>24.532530197109352</v>
      </c>
      <c r="J4">
        <f t="shared" si="1"/>
        <v>36.598234443677988</v>
      </c>
      <c r="K4">
        <f t="shared" si="1"/>
        <v>54.598150033144236</v>
      </c>
      <c r="L4">
        <f t="shared" si="0"/>
        <v>166.15334003436834</v>
      </c>
    </row>
    <row r="5" spans="1:14" x14ac:dyDescent="0.25">
      <c r="A5" t="s">
        <v>47</v>
      </c>
      <c r="B5">
        <f>EXP(B2 * 2)</f>
        <v>7.3890560989306504</v>
      </c>
      <c r="C5">
        <f t="shared" ref="C5:K5" si="2">EXP(C2 * 2)</f>
        <v>11.023176380641601</v>
      </c>
      <c r="D5">
        <f t="shared" si="2"/>
        <v>16.444646771097048</v>
      </c>
      <c r="E5">
        <f t="shared" si="2"/>
        <v>29.964100047397011</v>
      </c>
      <c r="F5">
        <f t="shared" si="2"/>
        <v>54.598150033144236</v>
      </c>
      <c r="G5">
        <f t="shared" si="2"/>
        <v>121.51041751873485</v>
      </c>
      <c r="H5">
        <f t="shared" si="2"/>
        <v>270.42640742615254</v>
      </c>
      <c r="I5">
        <f t="shared" si="2"/>
        <v>601.84503787208223</v>
      </c>
      <c r="J5">
        <f t="shared" si="2"/>
        <v>1339.430764394418</v>
      </c>
      <c r="K5">
        <f t="shared" si="2"/>
        <v>2980.9579870417283</v>
      </c>
      <c r="L5">
        <f t="shared" si="0"/>
        <v>5433.5897435843262</v>
      </c>
    </row>
    <row r="6" spans="1:14" x14ac:dyDescent="0.25">
      <c r="A6" t="s">
        <v>48</v>
      </c>
      <c r="B6">
        <f>EXP(B2 * 3)</f>
        <v>20.085536923187668</v>
      </c>
      <c r="C6">
        <f t="shared" ref="C6:K6" si="3">EXP(C2 * 3)</f>
        <v>36.598234443677974</v>
      </c>
      <c r="D6">
        <f t="shared" si="3"/>
        <v>66.686331040925097</v>
      </c>
      <c r="E6">
        <f t="shared" si="3"/>
        <v>164.0219072999017</v>
      </c>
      <c r="F6">
        <f t="shared" si="3"/>
        <v>403.42879349273511</v>
      </c>
      <c r="G6">
        <f t="shared" si="3"/>
        <v>1339.4307643944169</v>
      </c>
      <c r="H6">
        <f t="shared" si="3"/>
        <v>4447.0667476998497</v>
      </c>
      <c r="I6">
        <f t="shared" si="3"/>
        <v>14764.781565577294</v>
      </c>
      <c r="J6">
        <f t="shared" si="3"/>
        <v>49020.80113638175</v>
      </c>
      <c r="K6">
        <f t="shared" si="3"/>
        <v>162754.79141900392</v>
      </c>
      <c r="L6">
        <f t="shared" si="0"/>
        <v>233017.69243625767</v>
      </c>
    </row>
    <row r="7" spans="1:14" x14ac:dyDescent="0.25">
      <c r="A7" t="s">
        <v>49</v>
      </c>
      <c r="B7">
        <f>EXP(B2*4)</f>
        <v>54.598150033144236</v>
      </c>
      <c r="C7">
        <f t="shared" ref="C7:K7" si="4">EXP(C2*4)</f>
        <v>121.51041751873485</v>
      </c>
      <c r="D7">
        <f t="shared" si="4"/>
        <v>270.42640742615254</v>
      </c>
      <c r="E7">
        <f t="shared" si="4"/>
        <v>897.84729165041756</v>
      </c>
      <c r="F7">
        <f t="shared" si="4"/>
        <v>2980.9579870417283</v>
      </c>
      <c r="G7">
        <f t="shared" si="4"/>
        <v>14764.781565577267</v>
      </c>
      <c r="H7">
        <f t="shared" si="4"/>
        <v>73130.441833415447</v>
      </c>
      <c r="I7">
        <f t="shared" si="4"/>
        <v>362217.44961124816</v>
      </c>
      <c r="J7">
        <f>EXP(J2*4)</f>
        <v>1794074.772606215</v>
      </c>
      <c r="K7">
        <f t="shared" si="4"/>
        <v>8886110.5205078721</v>
      </c>
      <c r="L7">
        <f t="shared" si="0"/>
        <v>11134623.306377998</v>
      </c>
    </row>
    <row r="8" spans="1:14" x14ac:dyDescent="0.25">
      <c r="A8" t="s">
        <v>50</v>
      </c>
      <c r="B8">
        <f>EXP(B2 * 5)</f>
        <v>148.4131591025766</v>
      </c>
      <c r="C8">
        <f t="shared" ref="C8:K8" si="5">EXP(C2 * 5)</f>
        <v>403.42879349273511</v>
      </c>
      <c r="D8">
        <f t="shared" si="5"/>
        <v>1096.6331584284585</v>
      </c>
      <c r="E8">
        <f t="shared" si="5"/>
        <v>4914.7688402991344</v>
      </c>
      <c r="F8">
        <f t="shared" si="5"/>
        <v>22026.465794806718</v>
      </c>
      <c r="G8">
        <f t="shared" si="5"/>
        <v>162754.79141900392</v>
      </c>
      <c r="H8">
        <f t="shared" si="5"/>
        <v>1202604.2841647768</v>
      </c>
      <c r="I8">
        <f t="shared" si="5"/>
        <v>8886110.5205078721</v>
      </c>
      <c r="J8">
        <f t="shared" si="5"/>
        <v>65659969.13733051</v>
      </c>
      <c r="K8">
        <f t="shared" si="5"/>
        <v>485165195.40979028</v>
      </c>
      <c r="L8">
        <f t="shared" si="0"/>
        <v>561105223.85295856</v>
      </c>
    </row>
    <row r="9" spans="1:14" x14ac:dyDescent="0.25">
      <c r="A9" t="s">
        <v>51</v>
      </c>
      <c r="B9">
        <f>EXP(B2*6)</f>
        <v>403.42879349273511</v>
      </c>
      <c r="C9">
        <f t="shared" ref="C9:K9" si="6">EXP(C2*6)</f>
        <v>1339.4307643944169</v>
      </c>
      <c r="D9">
        <f t="shared" si="6"/>
        <v>4447.0667476998497</v>
      </c>
      <c r="E9">
        <f t="shared" si="6"/>
        <v>26903.18607429754</v>
      </c>
      <c r="F9">
        <f t="shared" si="6"/>
        <v>162754.79141900392</v>
      </c>
      <c r="G9">
        <f t="shared" si="6"/>
        <v>1794074.7726062119</v>
      </c>
      <c r="H9">
        <f t="shared" si="6"/>
        <v>19776402.658497721</v>
      </c>
      <c r="I9">
        <f t="shared" si="6"/>
        <v>217998774.67921108</v>
      </c>
      <c r="J9">
        <f t="shared" si="6"/>
        <v>2403038944.0526867</v>
      </c>
      <c r="K9">
        <f t="shared" si="6"/>
        <v>26489122129.843472</v>
      </c>
      <c r="L9">
        <f t="shared" si="0"/>
        <v>29131926173.910271</v>
      </c>
    </row>
    <row r="10" spans="1:14" x14ac:dyDescent="0.25">
      <c r="A10" t="s">
        <v>52</v>
      </c>
      <c r="B10">
        <f t="shared" ref="B10:K10" si="7">B3*B4</f>
        <v>2990.1100113049497</v>
      </c>
      <c r="C10">
        <f t="shared" si="7"/>
        <v>3054.5075689176233</v>
      </c>
      <c r="D10">
        <f t="shared" si="7"/>
        <v>3446.9199718179734</v>
      </c>
      <c r="E10">
        <f t="shared" si="7"/>
        <v>4543.3763351335756</v>
      </c>
      <c r="F10">
        <f t="shared" si="7"/>
        <v>5911.2448791445204</v>
      </c>
      <c r="G10">
        <f t="shared" si="7"/>
        <v>8653.1934588036565</v>
      </c>
      <c r="H10">
        <f t="shared" si="7"/>
        <v>12662.378013744727</v>
      </c>
      <c r="I10">
        <f t="shared" si="7"/>
        <v>18644.722949803108</v>
      </c>
      <c r="J10">
        <f t="shared" si="7"/>
        <v>27448.67583275849</v>
      </c>
      <c r="K10">
        <f t="shared" si="7"/>
        <v>40675.621774692459</v>
      </c>
      <c r="L10">
        <f t="shared" si="0"/>
        <v>128030.75079612108</v>
      </c>
    </row>
    <row r="11" spans="1:14" x14ac:dyDescent="0.25">
      <c r="A11" t="s">
        <v>53</v>
      </c>
      <c r="B11">
        <f t="shared" ref="B11:K11" si="8">B3*B5</f>
        <v>8127.9617088237155</v>
      </c>
      <c r="C11">
        <f t="shared" si="8"/>
        <v>10141.322270190272</v>
      </c>
      <c r="D11">
        <f t="shared" si="8"/>
        <v>13977.949755432492</v>
      </c>
      <c r="E11">
        <f t="shared" si="8"/>
        <v>24870.203039339518</v>
      </c>
      <c r="F11">
        <f t="shared" si="8"/>
        <v>43678.520026515391</v>
      </c>
      <c r="G11">
        <f t="shared" si="8"/>
        <v>95385.677752206859</v>
      </c>
      <c r="H11">
        <f t="shared" si="8"/>
        <v>208228.33371813747</v>
      </c>
      <c r="I11">
        <f t="shared" si="8"/>
        <v>457402.22878278251</v>
      </c>
      <c r="J11">
        <f t="shared" si="8"/>
        <v>1004573.0732958135</v>
      </c>
      <c r="K11">
        <f t="shared" si="8"/>
        <v>2220813.7003460876</v>
      </c>
      <c r="L11">
        <f t="shared" si="0"/>
        <v>4087198.9706953294</v>
      </c>
    </row>
    <row r="12" spans="1:14" x14ac:dyDescent="0.25">
      <c r="A12" t="s">
        <v>54</v>
      </c>
      <c r="B12">
        <f>B3 * B6</f>
        <v>22094.090615506433</v>
      </c>
      <c r="C12">
        <f t="shared" ref="C12:K12" si="9">C3 * C6</f>
        <v>33670.375688183733</v>
      </c>
      <c r="D12">
        <f t="shared" si="9"/>
        <v>56683.381384786335</v>
      </c>
      <c r="E12">
        <f t="shared" si="9"/>
        <v>136138.1830589184</v>
      </c>
      <c r="F12">
        <f t="shared" si="9"/>
        <v>322743.0347941881</v>
      </c>
      <c r="G12">
        <f t="shared" si="9"/>
        <v>1051453.1500496173</v>
      </c>
      <c r="H12">
        <f>H3 * H6</f>
        <v>3424241.3957288843</v>
      </c>
      <c r="I12">
        <f t="shared" si="9"/>
        <v>11221233.989838744</v>
      </c>
      <c r="J12">
        <f t="shared" si="9"/>
        <v>36765600.852286309</v>
      </c>
      <c r="K12">
        <f t="shared" si="9"/>
        <v>121252319.60715792</v>
      </c>
      <c r="L12">
        <f t="shared" si="0"/>
        <v>174286178.06060305</v>
      </c>
    </row>
    <row r="14" spans="1:14" x14ac:dyDescent="0.25">
      <c r="B14">
        <v>1</v>
      </c>
      <c r="C14">
        <v>1.2</v>
      </c>
      <c r="D14">
        <v>1.4</v>
      </c>
      <c r="E14">
        <v>1.7</v>
      </c>
      <c r="F14">
        <v>2</v>
      </c>
      <c r="G14">
        <v>2.4</v>
      </c>
      <c r="H14">
        <v>2.8</v>
      </c>
      <c r="I14">
        <v>3.2</v>
      </c>
      <c r="J14">
        <v>3.6</v>
      </c>
      <c r="K14">
        <v>4</v>
      </c>
    </row>
    <row r="15" spans="1:14" x14ac:dyDescent="0.25">
      <c r="B15">
        <f>$E$22 + $E$23 * EXP(B2) + $E$24 * EXP(B2*2) + $E$25 * EXP(B2 * 3)</f>
        <v>958.56326052410884</v>
      </c>
      <c r="C15">
        <f t="shared" ref="C15:K15" si="10">$E$22 + $E$23 * EXP(C2) + $E$24 * EXP(C2*2) + $E$25 * EXP(C2 * 3)</f>
        <v>940.8288846288882</v>
      </c>
      <c r="D15">
        <f t="shared" si="10"/>
        <v>920.30665572759676</v>
      </c>
      <c r="E15">
        <f t="shared" si="10"/>
        <v>884.12699578336708</v>
      </c>
      <c r="F15">
        <f t="shared" si="10"/>
        <v>842.11217898829068</v>
      </c>
      <c r="G15">
        <f t="shared" si="10"/>
        <v>782.08153379296436</v>
      </c>
      <c r="H15">
        <f t="shared" si="10"/>
        <v>733.37562413417322</v>
      </c>
      <c r="I15">
        <f>$E$22 + $E$23 * EXP(I2) + $E$24 * EXP(I2*2) + $E$25 * EXP(I2 * 3)</f>
        <v>726.92789565405997</v>
      </c>
      <c r="J15">
        <f t="shared" si="10"/>
        <v>782.66569227695186</v>
      </c>
      <c r="K15">
        <f t="shared" si="10"/>
        <v>739.0112784905441</v>
      </c>
    </row>
    <row r="22" spans="5:12" x14ac:dyDescent="0.25">
      <c r="E22">
        <f t="array" ref="E22:E25">MMULT(MINVERSE(G22:J25), L22:L25)</f>
        <v>1049.6020795584718</v>
      </c>
      <c r="G22">
        <v>10</v>
      </c>
      <c r="H22">
        <f>L4</f>
        <v>166.15334003436834</v>
      </c>
      <c r="I22">
        <f>L5</f>
        <v>5433.5897435843262</v>
      </c>
      <c r="J22">
        <f>L6</f>
        <v>233017.69243625767</v>
      </c>
      <c r="L22">
        <f>L3</f>
        <v>8310</v>
      </c>
    </row>
    <row r="23" spans="5:12" x14ac:dyDescent="0.25">
      <c r="E23">
        <v>-36.905000879444742</v>
      </c>
      <c r="G23">
        <f>L4</f>
        <v>166.15334003436834</v>
      </c>
      <c r="H23">
        <f>L5</f>
        <v>5433.5897435843262</v>
      </c>
      <c r="I23">
        <f>L6</f>
        <v>233017.69243625767</v>
      </c>
      <c r="J23">
        <f>L7</f>
        <v>11134623.306377998</v>
      </c>
      <c r="L23">
        <f>L10</f>
        <v>128030.75079612108</v>
      </c>
    </row>
    <row r="24" spans="5:12" x14ac:dyDescent="0.25">
      <c r="E24">
        <v>1.2916695715750848</v>
      </c>
      <c r="G24">
        <f>L5</f>
        <v>5433.5897435843262</v>
      </c>
      <c r="H24">
        <f>L6</f>
        <v>233017.69243625767</v>
      </c>
      <c r="I24">
        <f>L7</f>
        <v>11134623.306377998</v>
      </c>
      <c r="J24">
        <f>L8</f>
        <v>561105223.85295856</v>
      </c>
      <c r="L24">
        <f>L11</f>
        <v>4087198.9706953294</v>
      </c>
    </row>
    <row r="25" spans="5:12" x14ac:dyDescent="0.25">
      <c r="E25">
        <v>-1.3185840695523865E-2</v>
      </c>
      <c r="G25">
        <f>L6</f>
        <v>233017.69243625767</v>
      </c>
      <c r="H25">
        <f>L7</f>
        <v>11134623.306377998</v>
      </c>
      <c r="I25">
        <f>L8</f>
        <v>561105223.85295856</v>
      </c>
      <c r="J25">
        <f>L9</f>
        <v>29131926173.910271</v>
      </c>
      <c r="L25">
        <f>L12</f>
        <v>174286178.06060305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opLeftCell="A4" zoomScaleNormal="100" workbookViewId="0">
      <selection activeCell="K12" sqref="K12"/>
    </sheetView>
  </sheetViews>
  <sheetFormatPr defaultRowHeight="15" x14ac:dyDescent="0.25"/>
  <cols>
    <col min="11" max="11" width="11.140625" bestFit="1" customWidth="1"/>
    <col min="12" max="13" width="12.28515625" bestFit="1" customWidth="1"/>
    <col min="15" max="15" width="11.140625" bestFit="1" customWidth="1"/>
  </cols>
  <sheetData>
    <row r="1" spans="1:14" x14ac:dyDescent="0.25">
      <c r="L1" t="s">
        <v>4</v>
      </c>
      <c r="N1" t="s">
        <v>2</v>
      </c>
    </row>
    <row r="2" spans="1:14" x14ac:dyDescent="0.25">
      <c r="A2" t="s">
        <v>0</v>
      </c>
      <c r="B2">
        <v>10</v>
      </c>
      <c r="C2">
        <v>30</v>
      </c>
      <c r="D2">
        <v>60</v>
      </c>
      <c r="E2">
        <v>80</v>
      </c>
      <c r="F2">
        <v>100</v>
      </c>
      <c r="G2">
        <v>120</v>
      </c>
      <c r="H2">
        <v>140</v>
      </c>
      <c r="I2">
        <v>160</v>
      </c>
      <c r="J2">
        <v>180</v>
      </c>
      <c r="K2">
        <v>200</v>
      </c>
      <c r="L2">
        <f>SUM(B2:K2)</f>
        <v>1080</v>
      </c>
    </row>
    <row r="3" spans="1:14" x14ac:dyDescent="0.25">
      <c r="A3" t="s">
        <v>1</v>
      </c>
      <c r="B3">
        <v>10</v>
      </c>
      <c r="C3">
        <v>90.2</v>
      </c>
      <c r="D3">
        <v>359</v>
      </c>
      <c r="E3">
        <v>638</v>
      </c>
      <c r="F3">
        <v>999.9</v>
      </c>
      <c r="G3">
        <v>1438</v>
      </c>
      <c r="H3">
        <v>1961</v>
      </c>
      <c r="I3">
        <v>2562</v>
      </c>
      <c r="J3">
        <v>3240</v>
      </c>
      <c r="K3">
        <v>4001</v>
      </c>
      <c r="L3">
        <f>SUM(B3:K3)</f>
        <v>15299.1</v>
      </c>
      <c r="N3" t="s">
        <v>3</v>
      </c>
    </row>
    <row r="4" spans="1:14" x14ac:dyDescent="0.25">
      <c r="A4" t="s">
        <v>5</v>
      </c>
      <c r="B4">
        <f>POWER(B2,2)</f>
        <v>100</v>
      </c>
      <c r="C4">
        <f t="shared" ref="C4:K4" si="0">POWER(C2,2)</f>
        <v>900</v>
      </c>
      <c r="D4">
        <f t="shared" si="0"/>
        <v>3600</v>
      </c>
      <c r="E4">
        <f t="shared" si="0"/>
        <v>6400</v>
      </c>
      <c r="F4">
        <f t="shared" si="0"/>
        <v>10000</v>
      </c>
      <c r="G4">
        <f t="shared" si="0"/>
        <v>14400</v>
      </c>
      <c r="H4">
        <f t="shared" si="0"/>
        <v>19600</v>
      </c>
      <c r="I4">
        <f t="shared" si="0"/>
        <v>25600</v>
      </c>
      <c r="J4">
        <f t="shared" si="0"/>
        <v>32400</v>
      </c>
      <c r="K4">
        <f t="shared" si="0"/>
        <v>40000</v>
      </c>
      <c r="L4">
        <f>SUM(B4:K4)</f>
        <v>153000</v>
      </c>
      <c r="N4">
        <v>10</v>
      </c>
    </row>
    <row r="5" spans="1:14" x14ac:dyDescent="0.25">
      <c r="A5" t="s">
        <v>6</v>
      </c>
      <c r="B5">
        <f>POWER(B2,3)</f>
        <v>1000</v>
      </c>
      <c r="C5">
        <f t="shared" ref="C5:K5" si="1">POWER(C2,3)</f>
        <v>27000</v>
      </c>
      <c r="D5">
        <f t="shared" si="1"/>
        <v>216000</v>
      </c>
      <c r="E5">
        <f t="shared" si="1"/>
        <v>512000</v>
      </c>
      <c r="F5">
        <f t="shared" si="1"/>
        <v>1000000</v>
      </c>
      <c r="G5">
        <f t="shared" si="1"/>
        <v>1728000</v>
      </c>
      <c r="H5">
        <f t="shared" si="1"/>
        <v>2744000</v>
      </c>
      <c r="I5">
        <f t="shared" si="1"/>
        <v>4096000</v>
      </c>
      <c r="J5">
        <f t="shared" si="1"/>
        <v>5832000</v>
      </c>
      <c r="K5">
        <f t="shared" si="1"/>
        <v>8000000</v>
      </c>
      <c r="L5">
        <f t="shared" ref="L5:L8" si="2">SUM(B5:K5)</f>
        <v>24156000</v>
      </c>
    </row>
    <row r="6" spans="1:14" x14ac:dyDescent="0.25">
      <c r="A6" t="s">
        <v>9</v>
      </c>
      <c r="B6">
        <f>POWER(B2,4)</f>
        <v>10000</v>
      </c>
      <c r="C6">
        <f t="shared" ref="C6:K6" si="3">POWER(C2,4)</f>
        <v>810000</v>
      </c>
      <c r="D6">
        <f t="shared" si="3"/>
        <v>12960000</v>
      </c>
      <c r="E6">
        <f t="shared" si="3"/>
        <v>40960000</v>
      </c>
      <c r="F6">
        <f t="shared" si="3"/>
        <v>100000000</v>
      </c>
      <c r="G6">
        <f t="shared" si="3"/>
        <v>207360000</v>
      </c>
      <c r="H6">
        <f t="shared" si="3"/>
        <v>384160000</v>
      </c>
      <c r="I6">
        <f t="shared" si="3"/>
        <v>655360000</v>
      </c>
      <c r="J6">
        <f t="shared" si="3"/>
        <v>1049760000</v>
      </c>
      <c r="K6">
        <f t="shared" si="3"/>
        <v>1600000000</v>
      </c>
      <c r="L6">
        <f t="shared" si="2"/>
        <v>4051380000</v>
      </c>
    </row>
    <row r="7" spans="1:14" x14ac:dyDescent="0.25">
      <c r="A7" t="s">
        <v>7</v>
      </c>
      <c r="B7">
        <f>B3 * B2</f>
        <v>100</v>
      </c>
      <c r="C7">
        <f t="shared" ref="C7:K7" si="4">C3 * C2</f>
        <v>2706</v>
      </c>
      <c r="D7">
        <f t="shared" si="4"/>
        <v>21540</v>
      </c>
      <c r="E7">
        <f t="shared" si="4"/>
        <v>51040</v>
      </c>
      <c r="F7">
        <f t="shared" si="4"/>
        <v>99990</v>
      </c>
      <c r="G7">
        <f t="shared" si="4"/>
        <v>172560</v>
      </c>
      <c r="H7">
        <f t="shared" si="4"/>
        <v>274540</v>
      </c>
      <c r="I7">
        <f t="shared" si="4"/>
        <v>409920</v>
      </c>
      <c r="J7">
        <f t="shared" si="4"/>
        <v>583200</v>
      </c>
      <c r="K7">
        <f t="shared" si="4"/>
        <v>800200</v>
      </c>
      <c r="L7">
        <f t="shared" si="2"/>
        <v>2415796</v>
      </c>
    </row>
    <row r="8" spans="1:14" x14ac:dyDescent="0.25">
      <c r="A8" t="s">
        <v>8</v>
      </c>
      <c r="B8">
        <f>B3*B4</f>
        <v>1000</v>
      </c>
      <c r="C8">
        <f t="shared" ref="C8:J8" si="5">C3*C4</f>
        <v>81180</v>
      </c>
      <c r="D8">
        <f t="shared" si="5"/>
        <v>1292400</v>
      </c>
      <c r="E8">
        <f t="shared" si="5"/>
        <v>4083200</v>
      </c>
      <c r="F8">
        <f t="shared" si="5"/>
        <v>9999000</v>
      </c>
      <c r="G8">
        <f t="shared" si="5"/>
        <v>20707200</v>
      </c>
      <c r="H8">
        <f t="shared" si="5"/>
        <v>38435600</v>
      </c>
      <c r="I8">
        <f t="shared" si="5"/>
        <v>65587200</v>
      </c>
      <c r="J8">
        <f t="shared" si="5"/>
        <v>104976000</v>
      </c>
      <c r="K8">
        <f>K3*K4</f>
        <v>160040000</v>
      </c>
      <c r="L8">
        <f t="shared" si="2"/>
        <v>405202780</v>
      </c>
    </row>
    <row r="15" spans="1:14" x14ac:dyDescent="0.25">
      <c r="A15">
        <v>10</v>
      </c>
      <c r="B15">
        <v>30</v>
      </c>
      <c r="C15">
        <v>60</v>
      </c>
      <c r="D15">
        <v>80</v>
      </c>
      <c r="E15">
        <v>100</v>
      </c>
      <c r="F15">
        <v>120</v>
      </c>
      <c r="G15">
        <v>140</v>
      </c>
      <c r="H15">
        <v>160</v>
      </c>
      <c r="I15">
        <v>180</v>
      </c>
      <c r="J15">
        <v>200</v>
      </c>
      <c r="K15" s="1">
        <v>220</v>
      </c>
    </row>
    <row r="16" spans="1:14" x14ac:dyDescent="0.25">
      <c r="A16">
        <f>$G$19 + $G$20 * A15 + $G$21 * POWER(A15,2)</f>
        <v>9.9614025931697672</v>
      </c>
      <c r="B16">
        <f t="shared" ref="B16:I16" si="6">$G$19 + $G$20 * B15 + $G$21 * POWER(B15,2)</f>
        <v>89.590126714404434</v>
      </c>
      <c r="C16">
        <f t="shared" si="6"/>
        <v>359.2682992277434</v>
      </c>
      <c r="D16">
        <f t="shared" si="6"/>
        <v>639.2104717909607</v>
      </c>
      <c r="E16">
        <f t="shared" si="6"/>
        <v>999.27802373097109</v>
      </c>
      <c r="F16">
        <f t="shared" si="6"/>
        <v>1439.4709550477744</v>
      </c>
      <c r="G16">
        <f t="shared" si="6"/>
        <v>1959.7892657413709</v>
      </c>
      <c r="H16">
        <f t="shared" si="6"/>
        <v>2560.2329558117603</v>
      </c>
      <c r="I16">
        <f t="shared" si="6"/>
        <v>3240.8020252589431</v>
      </c>
      <c r="J16">
        <f>$G$19 + $G$20 * J15 + $G$21 * POWER(J15,2)</f>
        <v>4001.4964740829187</v>
      </c>
      <c r="K16" s="1">
        <f>$G$19 + $G$20 * K15 + $G$21 * POWER(K15,2)</f>
        <v>4842.316302283687</v>
      </c>
    </row>
    <row r="17" spans="1:15" x14ac:dyDescent="0.25">
      <c r="A17">
        <f>(B3-A16)^2</f>
        <v>1.4897598140185036E-3</v>
      </c>
      <c r="B17">
        <f t="shared" ref="B17:J17" si="7">(C3-B16)^2</f>
        <v>0.37194542448313428</v>
      </c>
      <c r="C17">
        <f t="shared" si="7"/>
        <v>7.1984475607703852E-2</v>
      </c>
      <c r="D17">
        <f t="shared" si="7"/>
        <v>1.4652419567115953</v>
      </c>
      <c r="E17">
        <f t="shared" si="7"/>
        <v>0.38685447923510025</v>
      </c>
      <c r="F17">
        <f t="shared" si="7"/>
        <v>2.1637087525729757</v>
      </c>
      <c r="G17">
        <f t="shared" si="7"/>
        <v>1.4658774450182659</v>
      </c>
      <c r="H17">
        <f t="shared" si="7"/>
        <v>3.1224451631915295</v>
      </c>
      <c r="I17">
        <f t="shared" si="7"/>
        <v>0.64324451598275278</v>
      </c>
      <c r="J17">
        <f t="shared" si="7"/>
        <v>0.24648651500993113</v>
      </c>
      <c r="K17" s="21">
        <f>MAX(A17:J17)</f>
        <v>3.1224451631915295</v>
      </c>
    </row>
    <row r="19" spans="1:15" x14ac:dyDescent="0.25">
      <c r="F19" t="s">
        <v>10</v>
      </c>
      <c r="G19">
        <f t="array" ref="G19:G21">MMULT(MINVERSE(K19:M21),O19:O21)</f>
        <v>0.19405779884982621</v>
      </c>
      <c r="K19">
        <v>10</v>
      </c>
      <c r="L19">
        <f>L2</f>
        <v>1080</v>
      </c>
      <c r="M19">
        <f>L4</f>
        <v>153000</v>
      </c>
      <c r="O19">
        <f>L3</f>
        <v>15299.1</v>
      </c>
    </row>
    <row r="20" spans="1:15" x14ac:dyDescent="0.25">
      <c r="F20" t="s">
        <v>11</v>
      </c>
      <c r="G20">
        <v>-2.4832762777919015E-2</v>
      </c>
      <c r="K20">
        <f>L2</f>
        <v>1080</v>
      </c>
      <c r="L20">
        <f>L4</f>
        <v>153000</v>
      </c>
      <c r="M20">
        <f>L5</f>
        <v>24156000</v>
      </c>
      <c r="O20">
        <f>L7</f>
        <v>2415796</v>
      </c>
    </row>
    <row r="21" spans="1:15" x14ac:dyDescent="0.25">
      <c r="F21" t="s">
        <v>12</v>
      </c>
      <c r="G21">
        <v>0.10015672422099131</v>
      </c>
      <c r="K21">
        <f>L4</f>
        <v>153000</v>
      </c>
      <c r="L21">
        <f>L5</f>
        <v>24156000</v>
      </c>
      <c r="M21">
        <f>L6</f>
        <v>4051380000</v>
      </c>
      <c r="O21">
        <f>L8</f>
        <v>405202780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3"/>
  <sheetViews>
    <sheetView zoomScaleNormal="100" workbookViewId="0">
      <selection activeCell="M6" sqref="M6"/>
    </sheetView>
  </sheetViews>
  <sheetFormatPr defaultRowHeight="15" x14ac:dyDescent="0.25"/>
  <cols>
    <col min="4" max="4" width="10.85546875" bestFit="1" customWidth="1"/>
    <col min="13" max="13" width="13.140625" bestFit="1" customWidth="1"/>
  </cols>
  <sheetData>
    <row r="1" spans="1:14" x14ac:dyDescent="0.25">
      <c r="M1" t="s">
        <v>4</v>
      </c>
      <c r="N1" t="s">
        <v>3</v>
      </c>
    </row>
    <row r="2" spans="1:14" x14ac:dyDescent="0.25">
      <c r="A2" t="s">
        <v>0</v>
      </c>
      <c r="B2" t="s">
        <v>0</v>
      </c>
      <c r="C2">
        <v>10</v>
      </c>
      <c r="D2">
        <v>30</v>
      </c>
      <c r="E2">
        <v>60</v>
      </c>
      <c r="F2">
        <v>80</v>
      </c>
      <c r="G2">
        <v>100</v>
      </c>
      <c r="H2">
        <v>120</v>
      </c>
      <c r="I2">
        <v>140</v>
      </c>
      <c r="J2">
        <v>160</v>
      </c>
      <c r="K2">
        <v>180</v>
      </c>
      <c r="L2">
        <v>200</v>
      </c>
      <c r="M2">
        <f>SUM(C2:L2)</f>
        <v>1080</v>
      </c>
      <c r="N2">
        <v>10</v>
      </c>
    </row>
    <row r="3" spans="1:14" x14ac:dyDescent="0.25">
      <c r="A3" t="s">
        <v>1</v>
      </c>
      <c r="B3" t="s">
        <v>1</v>
      </c>
      <c r="C3">
        <v>10</v>
      </c>
      <c r="D3">
        <v>90.2</v>
      </c>
      <c r="E3">
        <v>359</v>
      </c>
      <c r="F3">
        <v>638</v>
      </c>
      <c r="G3">
        <v>999.9</v>
      </c>
      <c r="H3">
        <v>1438</v>
      </c>
      <c r="I3">
        <v>1961</v>
      </c>
      <c r="J3">
        <v>2562</v>
      </c>
      <c r="K3">
        <v>3240</v>
      </c>
      <c r="L3">
        <v>4001</v>
      </c>
      <c r="M3">
        <f>SUM(C3:L3)</f>
        <v>15299.1</v>
      </c>
    </row>
    <row r="4" spans="1:14" x14ac:dyDescent="0.25">
      <c r="A4" t="s">
        <v>5</v>
      </c>
      <c r="B4" t="s">
        <v>36</v>
      </c>
      <c r="C4">
        <f>POWER(C2,2)</f>
        <v>100</v>
      </c>
      <c r="D4">
        <f t="shared" ref="D4:L4" si="0">POWER(D2,2)</f>
        <v>900</v>
      </c>
      <c r="E4">
        <f t="shared" si="0"/>
        <v>3600</v>
      </c>
      <c r="F4">
        <f t="shared" si="0"/>
        <v>6400</v>
      </c>
      <c r="G4">
        <f t="shared" si="0"/>
        <v>10000</v>
      </c>
      <c r="H4">
        <f t="shared" si="0"/>
        <v>14400</v>
      </c>
      <c r="I4">
        <f t="shared" si="0"/>
        <v>19600</v>
      </c>
      <c r="J4">
        <f t="shared" si="0"/>
        <v>25600</v>
      </c>
      <c r="K4">
        <f t="shared" si="0"/>
        <v>32400</v>
      </c>
      <c r="L4">
        <f t="shared" si="0"/>
        <v>40000</v>
      </c>
      <c r="M4">
        <f t="shared" ref="M4:M10" si="1">SUM(C4:L4)</f>
        <v>153000</v>
      </c>
    </row>
    <row r="5" spans="1:14" x14ac:dyDescent="0.25">
      <c r="A5" t="s">
        <v>6</v>
      </c>
      <c r="B5" t="s">
        <v>37</v>
      </c>
      <c r="C5">
        <f>POWER(C2,3)</f>
        <v>1000</v>
      </c>
      <c r="D5">
        <f>POWER(D2,3)</f>
        <v>27000</v>
      </c>
      <c r="E5">
        <f t="shared" ref="E5:K5" si="2">POWER(E2,3)</f>
        <v>216000</v>
      </c>
      <c r="F5">
        <f t="shared" si="2"/>
        <v>512000</v>
      </c>
      <c r="G5">
        <f t="shared" si="2"/>
        <v>1000000</v>
      </c>
      <c r="H5">
        <f t="shared" si="2"/>
        <v>1728000</v>
      </c>
      <c r="I5">
        <f t="shared" si="2"/>
        <v>2744000</v>
      </c>
      <c r="J5">
        <f t="shared" si="2"/>
        <v>4096000</v>
      </c>
      <c r="K5">
        <f t="shared" si="2"/>
        <v>5832000</v>
      </c>
      <c r="L5">
        <f>POWER(L2,3)</f>
        <v>8000000</v>
      </c>
      <c r="M5">
        <f t="shared" si="1"/>
        <v>24156000</v>
      </c>
    </row>
    <row r="6" spans="1:14" x14ac:dyDescent="0.25">
      <c r="A6" t="s">
        <v>9</v>
      </c>
      <c r="B6" t="s">
        <v>38</v>
      </c>
      <c r="C6">
        <f>POWER(C2,4)</f>
        <v>10000</v>
      </c>
      <c r="D6">
        <f t="shared" ref="D6:K6" si="3">POWER(D2,4)</f>
        <v>810000</v>
      </c>
      <c r="E6">
        <f t="shared" si="3"/>
        <v>12960000</v>
      </c>
      <c r="F6">
        <f t="shared" si="3"/>
        <v>40960000</v>
      </c>
      <c r="G6">
        <f t="shared" si="3"/>
        <v>100000000</v>
      </c>
      <c r="H6">
        <f t="shared" si="3"/>
        <v>207360000</v>
      </c>
      <c r="I6">
        <f t="shared" si="3"/>
        <v>384160000</v>
      </c>
      <c r="J6">
        <f t="shared" si="3"/>
        <v>655360000</v>
      </c>
      <c r="K6">
        <f t="shared" si="3"/>
        <v>1049760000</v>
      </c>
      <c r="L6">
        <f>POWER(L2,4)</f>
        <v>1600000000</v>
      </c>
      <c r="M6">
        <f t="shared" si="1"/>
        <v>4051380000</v>
      </c>
    </row>
    <row r="7" spans="1:14" x14ac:dyDescent="0.25">
      <c r="A7" t="s">
        <v>13</v>
      </c>
      <c r="B7" t="s">
        <v>39</v>
      </c>
      <c r="C7">
        <f>POWER(C2,5)</f>
        <v>100000</v>
      </c>
      <c r="D7">
        <f t="shared" ref="D7:L7" si="4">POWER(D2,5)</f>
        <v>24300000</v>
      </c>
      <c r="E7">
        <f t="shared" si="4"/>
        <v>777600000</v>
      </c>
      <c r="F7">
        <f t="shared" si="4"/>
        <v>3276800000</v>
      </c>
      <c r="G7">
        <f t="shared" si="4"/>
        <v>10000000000</v>
      </c>
      <c r="H7">
        <f t="shared" si="4"/>
        <v>24883200000</v>
      </c>
      <c r="I7">
        <f t="shared" si="4"/>
        <v>53782400000</v>
      </c>
      <c r="J7">
        <f t="shared" si="4"/>
        <v>104857600000</v>
      </c>
      <c r="K7">
        <f t="shared" si="4"/>
        <v>188956800000</v>
      </c>
      <c r="L7">
        <f t="shared" si="4"/>
        <v>320000000000</v>
      </c>
      <c r="M7">
        <f>SUM(C7:L7)</f>
        <v>706558800000</v>
      </c>
    </row>
    <row r="8" spans="1:14" x14ac:dyDescent="0.25">
      <c r="A8" t="s">
        <v>14</v>
      </c>
      <c r="B8" t="s">
        <v>40</v>
      </c>
      <c r="C8">
        <f>POWER(C2,6)</f>
        <v>1000000</v>
      </c>
      <c r="D8">
        <f>POWER(D2,6)</f>
        <v>729000000</v>
      </c>
      <c r="E8">
        <f t="shared" ref="E8:L8" si="5">POWER(E2,6)</f>
        <v>46656000000</v>
      </c>
      <c r="F8">
        <f t="shared" si="5"/>
        <v>262144000000</v>
      </c>
      <c r="G8">
        <f t="shared" si="5"/>
        <v>1000000000000</v>
      </c>
      <c r="H8">
        <f t="shared" si="5"/>
        <v>2985984000000</v>
      </c>
      <c r="I8">
        <f t="shared" si="5"/>
        <v>7529536000000</v>
      </c>
      <c r="J8">
        <f t="shared" si="5"/>
        <v>16777216000000</v>
      </c>
      <c r="K8">
        <f t="shared" si="5"/>
        <v>34012224000000</v>
      </c>
      <c r="L8">
        <f t="shared" si="5"/>
        <v>64000000000000</v>
      </c>
      <c r="M8">
        <f t="shared" si="1"/>
        <v>126614490000000</v>
      </c>
    </row>
    <row r="9" spans="1:14" x14ac:dyDescent="0.25">
      <c r="A9" t="s">
        <v>7</v>
      </c>
      <c r="B9" t="s">
        <v>7</v>
      </c>
      <c r="C9">
        <f t="shared" ref="C9:K9" si="6">C3 * C2</f>
        <v>100</v>
      </c>
      <c r="D9">
        <f t="shared" si="6"/>
        <v>2706</v>
      </c>
      <c r="E9">
        <f t="shared" si="6"/>
        <v>21540</v>
      </c>
      <c r="F9">
        <f t="shared" si="6"/>
        <v>51040</v>
      </c>
      <c r="G9">
        <f t="shared" si="6"/>
        <v>99990</v>
      </c>
      <c r="H9">
        <f t="shared" si="6"/>
        <v>172560</v>
      </c>
      <c r="I9">
        <f t="shared" si="6"/>
        <v>274540</v>
      </c>
      <c r="J9">
        <f t="shared" si="6"/>
        <v>409920</v>
      </c>
      <c r="K9">
        <f t="shared" si="6"/>
        <v>583200</v>
      </c>
      <c r="L9">
        <f>L3 * L2</f>
        <v>800200</v>
      </c>
      <c r="M9">
        <f t="shared" si="1"/>
        <v>2415796</v>
      </c>
    </row>
    <row r="10" spans="1:14" x14ac:dyDescent="0.25">
      <c r="A10" t="s">
        <v>8</v>
      </c>
      <c r="B10" t="s">
        <v>41</v>
      </c>
      <c r="C10">
        <f>C4*C3</f>
        <v>1000</v>
      </c>
      <c r="D10">
        <f t="shared" ref="D10:K10" si="7">D4*D3</f>
        <v>81180</v>
      </c>
      <c r="E10">
        <f t="shared" si="7"/>
        <v>1292400</v>
      </c>
      <c r="F10">
        <f t="shared" si="7"/>
        <v>4083200</v>
      </c>
      <c r="G10">
        <f t="shared" si="7"/>
        <v>9999000</v>
      </c>
      <c r="H10">
        <f t="shared" si="7"/>
        <v>20707200</v>
      </c>
      <c r="I10">
        <f t="shared" si="7"/>
        <v>38435600</v>
      </c>
      <c r="J10">
        <f t="shared" si="7"/>
        <v>65587200</v>
      </c>
      <c r="K10">
        <f t="shared" si="7"/>
        <v>104976000</v>
      </c>
      <c r="L10">
        <f>L4*L3</f>
        <v>160040000</v>
      </c>
      <c r="M10">
        <f t="shared" si="1"/>
        <v>405202780</v>
      </c>
    </row>
    <row r="11" spans="1:14" x14ac:dyDescent="0.25">
      <c r="A11" t="s">
        <v>15</v>
      </c>
      <c r="B11" t="s">
        <v>42</v>
      </c>
      <c r="C11">
        <f>C3*C5</f>
        <v>10000</v>
      </c>
      <c r="D11">
        <f t="shared" ref="D11:L11" si="8">D3*D5</f>
        <v>2435400</v>
      </c>
      <c r="E11">
        <f t="shared" si="8"/>
        <v>77544000</v>
      </c>
      <c r="F11">
        <f t="shared" si="8"/>
        <v>326656000</v>
      </c>
      <c r="G11">
        <f t="shared" si="8"/>
        <v>999900000</v>
      </c>
      <c r="H11">
        <f t="shared" si="8"/>
        <v>2484864000</v>
      </c>
      <c r="I11">
        <f t="shared" si="8"/>
        <v>5380984000</v>
      </c>
      <c r="J11">
        <f t="shared" si="8"/>
        <v>10493952000</v>
      </c>
      <c r="K11">
        <f t="shared" si="8"/>
        <v>18895680000</v>
      </c>
      <c r="L11">
        <f t="shared" si="8"/>
        <v>32008000000</v>
      </c>
      <c r="M11">
        <f>SUM(C11:L11)</f>
        <v>70670025400</v>
      </c>
    </row>
    <row r="16" spans="1:14" x14ac:dyDescent="0.25">
      <c r="A16" t="s">
        <v>0</v>
      </c>
      <c r="B16" t="s">
        <v>0</v>
      </c>
      <c r="C16">
        <v>10</v>
      </c>
      <c r="D16">
        <v>30</v>
      </c>
      <c r="E16">
        <v>60</v>
      </c>
      <c r="F16">
        <v>80</v>
      </c>
      <c r="G16">
        <v>100</v>
      </c>
      <c r="H16">
        <v>120</v>
      </c>
      <c r="I16">
        <v>140</v>
      </c>
      <c r="J16">
        <v>160</v>
      </c>
      <c r="K16">
        <v>180</v>
      </c>
      <c r="L16">
        <v>200</v>
      </c>
      <c r="M16">
        <v>220</v>
      </c>
    </row>
    <row r="17" spans="1:13" x14ac:dyDescent="0.25">
      <c r="A17" t="s">
        <v>1</v>
      </c>
      <c r="B17" t="s">
        <v>1</v>
      </c>
      <c r="C17">
        <f>$G$20 + $G$21* C16 + $G$22 * POWER(C16,2) + $G$23 * POWER(C16,3)</f>
        <v>10.513532080899687</v>
      </c>
      <c r="D17">
        <f t="shared" ref="D17:M17" si="9">$G$20 + $G$21* D16 + $G$22 * POWER(D16,2) + $G$23 * POWER(D16,3)</f>
        <v>89.375965440499584</v>
      </c>
      <c r="E17">
        <f t="shared" si="9"/>
        <v>358.7205325902421</v>
      </c>
      <c r="F17">
        <f t="shared" si="9"/>
        <v>638.80711435469539</v>
      </c>
      <c r="G17">
        <f t="shared" si="9"/>
        <v>999.1708661903657</v>
      </c>
      <c r="H17">
        <f t="shared" si="9"/>
        <v>1439.6903656454108</v>
      </c>
      <c r="I17">
        <f t="shared" si="9"/>
        <v>1960.244190267988</v>
      </c>
      <c r="J17">
        <f t="shared" si="9"/>
        <v>2560.710917606255</v>
      </c>
      <c r="K17">
        <f t="shared" si="9"/>
        <v>3240.9691252083694</v>
      </c>
      <c r="L17">
        <f t="shared" si="9"/>
        <v>4000.8973906224887</v>
      </c>
      <c r="M17">
        <f t="shared" si="9"/>
        <v>4840.3742913967699</v>
      </c>
    </row>
    <row r="18" spans="1:13" x14ac:dyDescent="0.25">
      <c r="A18" t="s">
        <v>29</v>
      </c>
      <c r="B18" t="s">
        <v>29</v>
      </c>
      <c r="C18">
        <f t="shared" ref="C18:L18" si="10">(C17 - C3)^2</f>
        <v>0.26371519811316224</v>
      </c>
      <c r="D18">
        <f t="shared" si="10"/>
        <v>0.6790329552510489</v>
      </c>
      <c r="E18">
        <f t="shared" si="10"/>
        <v>7.8102033116789468E-2</v>
      </c>
      <c r="F18">
        <f t="shared" si="10"/>
        <v>0.65143358155534981</v>
      </c>
      <c r="G18">
        <f t="shared" si="10"/>
        <v>0.53163611235179409</v>
      </c>
      <c r="H18">
        <f t="shared" si="10"/>
        <v>2.8573360151850471</v>
      </c>
      <c r="I18">
        <f t="shared" si="10"/>
        <v>0.57124835100411109</v>
      </c>
      <c r="J18">
        <f t="shared" si="10"/>
        <v>1.6617334178634624</v>
      </c>
      <c r="K18">
        <f t="shared" si="10"/>
        <v>0.93920366949704326</v>
      </c>
      <c r="L18">
        <f t="shared" si="10"/>
        <v>1.052868435325059E-2</v>
      </c>
    </row>
    <row r="19" spans="1:13" ht="15.75" thickBot="1" x14ac:dyDescent="0.3">
      <c r="C19" t="s">
        <v>43</v>
      </c>
    </row>
    <row r="20" spans="1:13" x14ac:dyDescent="0.25">
      <c r="C20" s="21">
        <f>MAX(C18:L18)</f>
        <v>2.8573360151850471</v>
      </c>
      <c r="F20" t="s">
        <v>10</v>
      </c>
      <c r="G20">
        <f t="array" ref="G20:G23">MMULT(MINVERSE(I20:L23),M20:M23)</f>
        <v>1.338032242609188</v>
      </c>
      <c r="I20" s="2">
        <f>N2</f>
        <v>10</v>
      </c>
      <c r="J20" s="3">
        <f>M2</f>
        <v>1080</v>
      </c>
      <c r="K20" s="3">
        <f>M4</f>
        <v>153000</v>
      </c>
      <c r="L20" s="12">
        <f>M5</f>
        <v>24156000</v>
      </c>
      <c r="M20" s="4">
        <f>M3</f>
        <v>15299.1</v>
      </c>
    </row>
    <row r="21" spans="1:13" x14ac:dyDescent="0.25">
      <c r="F21" t="s">
        <v>11</v>
      </c>
      <c r="G21">
        <v>-9.1732801211946935E-2</v>
      </c>
      <c r="I21" s="5">
        <f>M2</f>
        <v>1080</v>
      </c>
      <c r="J21" s="6">
        <f>M4</f>
        <v>153000</v>
      </c>
      <c r="K21" s="6">
        <f>M5</f>
        <v>24156000</v>
      </c>
      <c r="L21" s="11">
        <f>M6</f>
        <v>4051380000</v>
      </c>
      <c r="M21" s="7">
        <f>M9</f>
        <v>2415796</v>
      </c>
    </row>
    <row r="22" spans="1:13" x14ac:dyDescent="0.25">
      <c r="F22" t="s">
        <v>12</v>
      </c>
      <c r="G22">
        <v>0.10095357484823353</v>
      </c>
      <c r="I22" s="5">
        <f>M4</f>
        <v>153000</v>
      </c>
      <c r="J22" s="6">
        <f>M5</f>
        <v>24156000</v>
      </c>
      <c r="K22" s="6">
        <f>M6</f>
        <v>4051380000</v>
      </c>
      <c r="L22" s="11">
        <f>M7</f>
        <v>706558800000</v>
      </c>
      <c r="M22" s="7">
        <f>M10</f>
        <v>405202780</v>
      </c>
    </row>
    <row r="23" spans="1:13" ht="15.75" thickBot="1" x14ac:dyDescent="0.3">
      <c r="F23" t="s">
        <v>16</v>
      </c>
      <c r="G23">
        <v>-2.529634413384052E-6</v>
      </c>
      <c r="I23" s="8">
        <f>M5</f>
        <v>24156000</v>
      </c>
      <c r="J23" s="9">
        <f>M6</f>
        <v>4051380000</v>
      </c>
      <c r="K23" s="9">
        <f>M7</f>
        <v>706558800000</v>
      </c>
      <c r="L23" s="13">
        <f>M8</f>
        <v>126614490000000</v>
      </c>
      <c r="M23" s="10">
        <f>M11</f>
        <v>70670025400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opLeftCell="G5" zoomScale="115" zoomScaleNormal="115" workbookViewId="0">
      <selection activeCell="R22" sqref="R22"/>
    </sheetView>
  </sheetViews>
  <sheetFormatPr defaultRowHeight="15" x14ac:dyDescent="0.25"/>
  <cols>
    <col min="3" max="3" width="12" bestFit="1" customWidth="1"/>
    <col min="7" max="7" width="10" bestFit="1" customWidth="1"/>
    <col min="10" max="10" width="12" bestFit="1" customWidth="1"/>
    <col min="11" max="11" width="11" bestFit="1" customWidth="1"/>
    <col min="12" max="12" width="12" bestFit="1" customWidth="1"/>
    <col min="14" max="15" width="12" bestFit="1" customWidth="1"/>
  </cols>
  <sheetData>
    <row r="1" spans="1:12" x14ac:dyDescent="0.25">
      <c r="L1" t="s">
        <v>4</v>
      </c>
    </row>
    <row r="2" spans="1:12" x14ac:dyDescent="0.25">
      <c r="A2" t="s">
        <v>0</v>
      </c>
      <c r="B2">
        <v>10</v>
      </c>
      <c r="C2">
        <v>30</v>
      </c>
      <c r="D2">
        <v>60</v>
      </c>
      <c r="E2">
        <v>80</v>
      </c>
      <c r="F2">
        <v>100</v>
      </c>
      <c r="G2">
        <v>120</v>
      </c>
      <c r="H2">
        <v>140</v>
      </c>
      <c r="I2">
        <v>160</v>
      </c>
      <c r="J2">
        <v>180</v>
      </c>
      <c r="K2">
        <v>200</v>
      </c>
      <c r="L2">
        <f>SUM(B2:K2)</f>
        <v>1080</v>
      </c>
    </row>
    <row r="3" spans="1:12" x14ac:dyDescent="0.25">
      <c r="A3" t="s">
        <v>1</v>
      </c>
      <c r="B3">
        <v>10</v>
      </c>
      <c r="C3">
        <v>90.2</v>
      </c>
      <c r="D3">
        <v>359</v>
      </c>
      <c r="E3">
        <v>638</v>
      </c>
      <c r="F3">
        <v>999.9</v>
      </c>
      <c r="G3">
        <v>1438</v>
      </c>
      <c r="H3">
        <v>1961</v>
      </c>
      <c r="I3">
        <v>2562</v>
      </c>
      <c r="J3">
        <v>3240</v>
      </c>
      <c r="K3">
        <v>4001</v>
      </c>
      <c r="L3">
        <f>SUM(B3:K3)</f>
        <v>15299.1</v>
      </c>
    </row>
    <row r="4" spans="1:12" x14ac:dyDescent="0.25">
      <c r="A4" t="s">
        <v>5</v>
      </c>
      <c r="B4">
        <f>POWER(B2,2)</f>
        <v>100</v>
      </c>
      <c r="C4">
        <f t="shared" ref="C4:K4" si="0">POWER(C2,2)</f>
        <v>900</v>
      </c>
      <c r="D4">
        <f t="shared" si="0"/>
        <v>3600</v>
      </c>
      <c r="E4">
        <f t="shared" si="0"/>
        <v>6400</v>
      </c>
      <c r="F4">
        <f t="shared" si="0"/>
        <v>10000</v>
      </c>
      <c r="G4">
        <f t="shared" si="0"/>
        <v>14400</v>
      </c>
      <c r="H4">
        <f t="shared" si="0"/>
        <v>19600</v>
      </c>
      <c r="I4">
        <f t="shared" si="0"/>
        <v>25600</v>
      </c>
      <c r="J4">
        <f t="shared" si="0"/>
        <v>32400</v>
      </c>
      <c r="K4">
        <f t="shared" si="0"/>
        <v>40000</v>
      </c>
      <c r="L4">
        <f t="shared" ref="L4:L10" si="1">SUM(B4:K4)</f>
        <v>153000</v>
      </c>
    </row>
    <row r="5" spans="1:12" x14ac:dyDescent="0.25">
      <c r="A5" t="s">
        <v>6</v>
      </c>
      <c r="B5">
        <f>POWER(B2,3)</f>
        <v>1000</v>
      </c>
      <c r="C5">
        <f>POWER(C2,3)</f>
        <v>27000</v>
      </c>
      <c r="D5">
        <f t="shared" ref="D5:J5" si="2">POWER(D2,3)</f>
        <v>216000</v>
      </c>
      <c r="E5">
        <f t="shared" si="2"/>
        <v>512000</v>
      </c>
      <c r="F5">
        <f t="shared" si="2"/>
        <v>1000000</v>
      </c>
      <c r="G5">
        <f t="shared" si="2"/>
        <v>1728000</v>
      </c>
      <c r="H5">
        <f t="shared" si="2"/>
        <v>2744000</v>
      </c>
      <c r="I5">
        <f t="shared" si="2"/>
        <v>4096000</v>
      </c>
      <c r="J5">
        <f t="shared" si="2"/>
        <v>5832000</v>
      </c>
      <c r="K5">
        <f>POWER(K2,3)</f>
        <v>8000000</v>
      </c>
      <c r="L5">
        <f t="shared" si="1"/>
        <v>24156000</v>
      </c>
    </row>
    <row r="6" spans="1:12" x14ac:dyDescent="0.25">
      <c r="A6" t="s">
        <v>9</v>
      </c>
      <c r="B6">
        <f>POWER(B2,4)</f>
        <v>10000</v>
      </c>
      <c r="C6">
        <f t="shared" ref="C6:J6" si="3">POWER(C2,4)</f>
        <v>810000</v>
      </c>
      <c r="D6">
        <f t="shared" si="3"/>
        <v>12960000</v>
      </c>
      <c r="E6">
        <f t="shared" si="3"/>
        <v>40960000</v>
      </c>
      <c r="F6">
        <f t="shared" si="3"/>
        <v>100000000</v>
      </c>
      <c r="G6">
        <f>POWER(G2,4)</f>
        <v>207360000</v>
      </c>
      <c r="H6">
        <f t="shared" si="3"/>
        <v>384160000</v>
      </c>
      <c r="I6">
        <f t="shared" si="3"/>
        <v>655360000</v>
      </c>
      <c r="J6">
        <f t="shared" si="3"/>
        <v>1049760000</v>
      </c>
      <c r="K6">
        <f>POWER(K2,4)</f>
        <v>1600000000</v>
      </c>
      <c r="L6">
        <f t="shared" si="1"/>
        <v>4051380000</v>
      </c>
    </row>
    <row r="7" spans="1:12" x14ac:dyDescent="0.25">
      <c r="A7" t="s">
        <v>13</v>
      </c>
      <c r="B7">
        <f>POWER(B2,5)</f>
        <v>100000</v>
      </c>
      <c r="C7">
        <f t="shared" ref="C7:K7" si="4">POWER(C2,5)</f>
        <v>24300000</v>
      </c>
      <c r="D7">
        <f t="shared" si="4"/>
        <v>777600000</v>
      </c>
      <c r="E7">
        <f t="shared" si="4"/>
        <v>3276800000</v>
      </c>
      <c r="F7">
        <f t="shared" si="4"/>
        <v>10000000000</v>
      </c>
      <c r="G7">
        <f t="shared" si="4"/>
        <v>24883200000</v>
      </c>
      <c r="H7">
        <f t="shared" si="4"/>
        <v>53782400000</v>
      </c>
      <c r="I7">
        <f t="shared" si="4"/>
        <v>104857600000</v>
      </c>
      <c r="J7">
        <f t="shared" si="4"/>
        <v>188956800000</v>
      </c>
      <c r="K7">
        <f t="shared" si="4"/>
        <v>320000000000</v>
      </c>
      <c r="L7">
        <f t="shared" si="1"/>
        <v>706558800000</v>
      </c>
    </row>
    <row r="8" spans="1:12" x14ac:dyDescent="0.25">
      <c r="A8" t="s">
        <v>14</v>
      </c>
      <c r="B8">
        <f>POWER(B2,6)</f>
        <v>1000000</v>
      </c>
      <c r="C8">
        <f t="shared" ref="C8:K8" si="5">POWER(C2,6)</f>
        <v>729000000</v>
      </c>
      <c r="D8">
        <f t="shared" si="5"/>
        <v>46656000000</v>
      </c>
      <c r="E8">
        <f t="shared" si="5"/>
        <v>262144000000</v>
      </c>
      <c r="F8">
        <f t="shared" si="5"/>
        <v>1000000000000</v>
      </c>
      <c r="G8">
        <f t="shared" si="5"/>
        <v>2985984000000</v>
      </c>
      <c r="H8">
        <f t="shared" si="5"/>
        <v>7529536000000</v>
      </c>
      <c r="I8">
        <f t="shared" si="5"/>
        <v>16777216000000</v>
      </c>
      <c r="J8">
        <f t="shared" si="5"/>
        <v>34012224000000</v>
      </c>
      <c r="K8">
        <f t="shared" si="5"/>
        <v>64000000000000</v>
      </c>
      <c r="L8">
        <f t="shared" si="1"/>
        <v>126614490000000</v>
      </c>
    </row>
    <row r="9" spans="1:12" x14ac:dyDescent="0.25">
      <c r="A9" t="s">
        <v>17</v>
      </c>
      <c r="B9">
        <f>POWER(B2,7)</f>
        <v>10000000</v>
      </c>
      <c r="C9">
        <f t="shared" ref="C9:K9" si="6">POWER(C2,7)</f>
        <v>21870000000</v>
      </c>
      <c r="D9">
        <f t="shared" si="6"/>
        <v>2799360000000</v>
      </c>
      <c r="E9">
        <f t="shared" si="6"/>
        <v>20971520000000</v>
      </c>
      <c r="F9">
        <f t="shared" si="6"/>
        <v>100000000000000</v>
      </c>
      <c r="G9">
        <f t="shared" si="6"/>
        <v>358318080000000</v>
      </c>
      <c r="H9">
        <f t="shared" si="6"/>
        <v>1054135040000000</v>
      </c>
      <c r="I9">
        <f t="shared" si="6"/>
        <v>2684354560000000</v>
      </c>
      <c r="J9">
        <f t="shared" si="6"/>
        <v>6122200320000000</v>
      </c>
      <c r="K9">
        <f t="shared" si="6"/>
        <v>1.28E+16</v>
      </c>
      <c r="L9">
        <f t="shared" si="1"/>
        <v>2.314280076E+16</v>
      </c>
    </row>
    <row r="10" spans="1:12" x14ac:dyDescent="0.25">
      <c r="A10" t="s">
        <v>18</v>
      </c>
      <c r="B10">
        <f>POWER(B2,8)</f>
        <v>100000000</v>
      </c>
      <c r="C10">
        <f>POWER(C2,8)</f>
        <v>656100000000</v>
      </c>
      <c r="D10">
        <f t="shared" ref="D10:K10" si="7">POWER(D2,8)</f>
        <v>167961600000000</v>
      </c>
      <c r="E10">
        <f t="shared" si="7"/>
        <v>1677721600000000</v>
      </c>
      <c r="F10">
        <f t="shared" si="7"/>
        <v>1E+16</v>
      </c>
      <c r="G10">
        <f t="shared" si="7"/>
        <v>4.29981696E+16</v>
      </c>
      <c r="H10">
        <f t="shared" si="7"/>
        <v>1.475789056E+17</v>
      </c>
      <c r="I10">
        <f t="shared" si="7"/>
        <v>4.294967296E+17</v>
      </c>
      <c r="J10">
        <f t="shared" si="7"/>
        <v>1.1019960576E+18</v>
      </c>
      <c r="K10">
        <f t="shared" si="7"/>
        <v>2.56E+18</v>
      </c>
      <c r="L10">
        <f t="shared" si="1"/>
        <v>4.2939162018E+18</v>
      </c>
    </row>
    <row r="11" spans="1:12" x14ac:dyDescent="0.25">
      <c r="A11" t="s">
        <v>7</v>
      </c>
      <c r="B11">
        <f t="shared" ref="B11:K11" si="8">B3 * B2</f>
        <v>100</v>
      </c>
      <c r="C11">
        <f t="shared" si="8"/>
        <v>2706</v>
      </c>
      <c r="D11">
        <f t="shared" si="8"/>
        <v>21540</v>
      </c>
      <c r="E11">
        <f t="shared" si="8"/>
        <v>51040</v>
      </c>
      <c r="F11">
        <f t="shared" si="8"/>
        <v>99990</v>
      </c>
      <c r="G11">
        <f t="shared" si="8"/>
        <v>172560</v>
      </c>
      <c r="H11">
        <f t="shared" si="8"/>
        <v>274540</v>
      </c>
      <c r="I11">
        <f t="shared" si="8"/>
        <v>409920</v>
      </c>
      <c r="J11">
        <f t="shared" si="8"/>
        <v>583200</v>
      </c>
      <c r="K11">
        <f t="shared" si="8"/>
        <v>800200</v>
      </c>
      <c r="L11">
        <f>SUM(B11:K11)</f>
        <v>2415796</v>
      </c>
    </row>
    <row r="12" spans="1:12" x14ac:dyDescent="0.25">
      <c r="A12" t="s">
        <v>8</v>
      </c>
      <c r="B12">
        <f t="shared" ref="B12:K12" si="9">B4*B3</f>
        <v>1000</v>
      </c>
      <c r="C12">
        <f t="shared" si="9"/>
        <v>81180</v>
      </c>
      <c r="D12">
        <f t="shared" si="9"/>
        <v>1292400</v>
      </c>
      <c r="E12">
        <f t="shared" si="9"/>
        <v>4083200</v>
      </c>
      <c r="F12">
        <f t="shared" si="9"/>
        <v>9999000</v>
      </c>
      <c r="G12">
        <f t="shared" si="9"/>
        <v>20707200</v>
      </c>
      <c r="H12">
        <f t="shared" si="9"/>
        <v>38435600</v>
      </c>
      <c r="I12">
        <f t="shared" si="9"/>
        <v>65587200</v>
      </c>
      <c r="J12">
        <f t="shared" si="9"/>
        <v>104976000</v>
      </c>
      <c r="K12">
        <f t="shared" si="9"/>
        <v>160040000</v>
      </c>
      <c r="L12">
        <f>SUM(B12:K12)</f>
        <v>405202780</v>
      </c>
    </row>
    <row r="13" spans="1:12" x14ac:dyDescent="0.25">
      <c r="A13" t="s">
        <v>15</v>
      </c>
      <c r="B13">
        <f t="shared" ref="B13:K13" si="10">B3*B5</f>
        <v>10000</v>
      </c>
      <c r="C13">
        <f t="shared" si="10"/>
        <v>2435400</v>
      </c>
      <c r="D13">
        <f t="shared" si="10"/>
        <v>77544000</v>
      </c>
      <c r="E13">
        <f t="shared" si="10"/>
        <v>326656000</v>
      </c>
      <c r="F13">
        <f t="shared" si="10"/>
        <v>999900000</v>
      </c>
      <c r="G13">
        <f t="shared" si="10"/>
        <v>2484864000</v>
      </c>
      <c r="H13">
        <f t="shared" si="10"/>
        <v>5380984000</v>
      </c>
      <c r="I13">
        <f t="shared" si="10"/>
        <v>10493952000</v>
      </c>
      <c r="J13">
        <f t="shared" si="10"/>
        <v>18895680000</v>
      </c>
      <c r="K13">
        <f t="shared" si="10"/>
        <v>32008000000</v>
      </c>
      <c r="L13">
        <f>SUM(B13:K13)</f>
        <v>70670025400</v>
      </c>
    </row>
    <row r="14" spans="1:12" x14ac:dyDescent="0.25">
      <c r="A14" t="s">
        <v>19</v>
      </c>
      <c r="B14">
        <f>B3*B6</f>
        <v>100000</v>
      </c>
      <c r="C14">
        <f t="shared" ref="C14:J14" si="11">C3*C6</f>
        <v>73062000</v>
      </c>
      <c r="D14">
        <f t="shared" si="11"/>
        <v>4652640000</v>
      </c>
      <c r="E14">
        <f t="shared" si="11"/>
        <v>26132480000</v>
      </c>
      <c r="F14">
        <f t="shared" si="11"/>
        <v>99990000000</v>
      </c>
      <c r="G14">
        <f t="shared" si="11"/>
        <v>298183680000</v>
      </c>
      <c r="H14">
        <f t="shared" si="11"/>
        <v>753337760000</v>
      </c>
      <c r="I14">
        <f t="shared" si="11"/>
        <v>1679032320000</v>
      </c>
      <c r="J14">
        <f t="shared" si="11"/>
        <v>3401222400000</v>
      </c>
      <c r="K14">
        <f>K3*K6</f>
        <v>6401600000000</v>
      </c>
      <c r="L14">
        <f>SUM(B14:K14)</f>
        <v>12664224442000</v>
      </c>
    </row>
    <row r="18" spans="1:15" ht="15.75" thickBot="1" x14ac:dyDescent="0.3">
      <c r="G18" t="s">
        <v>56</v>
      </c>
      <c r="J18" s="31" t="s">
        <v>55</v>
      </c>
      <c r="K18" s="31"/>
      <c r="L18" s="31"/>
      <c r="M18" s="31"/>
      <c r="N18" s="31"/>
      <c r="O18" s="27" t="s">
        <v>57</v>
      </c>
    </row>
    <row r="19" spans="1:15" x14ac:dyDescent="0.25">
      <c r="F19" t="s">
        <v>10</v>
      </c>
      <c r="G19" s="24">
        <f t="array" ref="G19:G23">MMULT(MINVERSE(J19:N23),O19:O23)</f>
        <v>8.8192300754599273E-2</v>
      </c>
      <c r="J19" s="2">
        <v>10</v>
      </c>
      <c r="K19" s="3">
        <f>L2</f>
        <v>1080</v>
      </c>
      <c r="L19" s="3">
        <f>L4</f>
        <v>153000</v>
      </c>
      <c r="M19" s="3">
        <f>L5</f>
        <v>24156000</v>
      </c>
      <c r="N19" s="4">
        <v>4051380000</v>
      </c>
      <c r="O19" s="4">
        <f>L3</f>
        <v>15299.1</v>
      </c>
    </row>
    <row r="20" spans="1:15" x14ac:dyDescent="0.25">
      <c r="F20" t="s">
        <v>11</v>
      </c>
      <c r="G20" s="25">
        <v>2.099488336534705E-2</v>
      </c>
      <c r="J20" s="5">
        <v>1080</v>
      </c>
      <c r="K20" s="6">
        <v>153000</v>
      </c>
      <c r="L20" s="6">
        <v>24156000</v>
      </c>
      <c r="M20" s="6">
        <v>4051380000</v>
      </c>
      <c r="N20" s="7">
        <v>706558800000</v>
      </c>
      <c r="O20" s="7">
        <f>L11</f>
        <v>2415796</v>
      </c>
    </row>
    <row r="21" spans="1:15" x14ac:dyDescent="0.25">
      <c r="F21" t="s">
        <v>12</v>
      </c>
      <c r="G21" s="25">
        <v>9.8622976184287836E-2</v>
      </c>
      <c r="J21" s="5">
        <v>153000</v>
      </c>
      <c r="K21" s="6">
        <v>24156000</v>
      </c>
      <c r="L21" s="6">
        <v>4051380000</v>
      </c>
      <c r="M21" s="6">
        <v>706558800000</v>
      </c>
      <c r="N21" s="7">
        <v>126614490000000</v>
      </c>
      <c r="O21" s="7">
        <f>L12</f>
        <v>405202780</v>
      </c>
    </row>
    <row r="22" spans="1:15" x14ac:dyDescent="0.25">
      <c r="F22" t="s">
        <v>16</v>
      </c>
      <c r="G22" s="25">
        <v>1.4411264787739242E-5</v>
      </c>
      <c r="J22" s="5">
        <v>24156000</v>
      </c>
      <c r="K22" s="6">
        <v>4051380000</v>
      </c>
      <c r="L22" s="6">
        <v>706558800000</v>
      </c>
      <c r="M22" s="6">
        <v>126614490000000</v>
      </c>
      <c r="N22" s="7">
        <v>2.314280076E+16</v>
      </c>
      <c r="O22" s="7">
        <f>L13</f>
        <v>70670025400</v>
      </c>
    </row>
    <row r="23" spans="1:15" ht="15.75" thickBot="1" x14ac:dyDescent="0.3">
      <c r="F23" t="s">
        <v>20</v>
      </c>
      <c r="G23" s="26">
        <v>-3.9959289280244725E-8</v>
      </c>
      <c r="J23" s="8">
        <v>4051380000</v>
      </c>
      <c r="K23" s="9">
        <v>706558800000</v>
      </c>
      <c r="L23" s="9">
        <v>126614490000000</v>
      </c>
      <c r="M23" s="9">
        <v>2.314280076E+16</v>
      </c>
      <c r="N23" s="10">
        <v>4.2939162018E+18</v>
      </c>
      <c r="O23" s="10">
        <f>L14</f>
        <v>12664224442000</v>
      </c>
    </row>
    <row r="26" spans="1:15" x14ac:dyDescent="0.25">
      <c r="A26" t="s">
        <v>0</v>
      </c>
      <c r="B26">
        <v>10</v>
      </c>
      <c r="C26">
        <v>30</v>
      </c>
      <c r="D26">
        <v>60</v>
      </c>
      <c r="E26">
        <v>80</v>
      </c>
      <c r="F26">
        <v>100</v>
      </c>
      <c r="G26">
        <v>120</v>
      </c>
      <c r="H26">
        <v>140</v>
      </c>
      <c r="I26">
        <v>160</v>
      </c>
      <c r="J26">
        <v>180</v>
      </c>
      <c r="K26">
        <v>200</v>
      </c>
      <c r="L26">
        <v>220</v>
      </c>
    </row>
    <row r="27" spans="1:15" x14ac:dyDescent="0.25">
      <c r="A27" t="s">
        <v>1</v>
      </c>
      <c r="B27">
        <f t="shared" ref="B27:L27" si="12">$G$19 + $G$20 *B26 + $G$21 * POWER(B26,2) + $G$22 * POWER(B26,3) + $G$23 * POWER(B26,4)</f>
        <v>10.17445042473179</v>
      </c>
      <c r="C27">
        <f>$G$19 + $G$20 *C26 + $G$21 * POWER(C26,2) + $G$22 * POWER(C26,3) + $G$23 * POWER(C26,4)</f>
        <v>89.835454492526026</v>
      </c>
      <c r="D27">
        <f t="shared" si="12"/>
        <v>358.98556037119135</v>
      </c>
      <c r="E27">
        <f t="shared" si="12"/>
        <v>638.69666563182818</v>
      </c>
      <c r="F27">
        <f t="shared" si="12"/>
        <v>998.83277833988245</v>
      </c>
      <c r="G27">
        <f>$G$19 + $G$20 *G26 + $G$21 * POWER(G26,2) + $G$22 * POWER(G26,3) + $G$23 * POWER(G26,4)</f>
        <v>1439.395142686403</v>
      </c>
      <c r="H27">
        <f t="shared" si="12"/>
        <v>1960.2315591916026</v>
      </c>
      <c r="I27">
        <f t="shared" si="12"/>
        <v>2561.0363847048575</v>
      </c>
      <c r="J27">
        <f t="shared" si="12"/>
        <v>3241.3505324047082</v>
      </c>
      <c r="K27">
        <f t="shared" si="12"/>
        <v>4000.5614717988597</v>
      </c>
      <c r="L27">
        <f t="shared" si="12"/>
        <v>4837.9032287241798</v>
      </c>
    </row>
    <row r="28" spans="1:15" x14ac:dyDescent="0.25">
      <c r="A28" t="s">
        <v>29</v>
      </c>
      <c r="B28">
        <f>(B27 - B3)^2</f>
        <v>3.0432950689101759E-2</v>
      </c>
      <c r="C28">
        <f t="shared" ref="C28:K28" si="13">(C27 - C3)^2</f>
        <v>0.13289342701945955</v>
      </c>
      <c r="D28">
        <f t="shared" si="13"/>
        <v>2.0850288013146408E-4</v>
      </c>
      <c r="E28">
        <f t="shared" si="13"/>
        <v>0.48534300257056018</v>
      </c>
      <c r="F28">
        <f t="shared" si="13"/>
        <v>1.1389620718240061</v>
      </c>
      <c r="G28">
        <f t="shared" si="13"/>
        <v>1.9464231154237948</v>
      </c>
      <c r="H28">
        <f t="shared" si="13"/>
        <v>0.59050127601040681</v>
      </c>
      <c r="I28">
        <f t="shared" si="13"/>
        <v>0.92855443703260099</v>
      </c>
      <c r="J28">
        <f t="shared" si="13"/>
        <v>1.8239377761670397</v>
      </c>
      <c r="K28">
        <f t="shared" si="13"/>
        <v>0.19230698319538539</v>
      </c>
    </row>
    <row r="29" spans="1:15" x14ac:dyDescent="0.25">
      <c r="B29" t="s">
        <v>43</v>
      </c>
    </row>
    <row r="30" spans="1:15" x14ac:dyDescent="0.25">
      <c r="B30" s="21">
        <f>MAX(B28:K28)</f>
        <v>1.9464231154237948</v>
      </c>
    </row>
  </sheetData>
  <mergeCells count="1">
    <mergeCell ref="J18:N18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"/>
  <sheetViews>
    <sheetView workbookViewId="0">
      <selection activeCell="H29" sqref="H29"/>
    </sheetView>
  </sheetViews>
  <sheetFormatPr defaultRowHeight="15" x14ac:dyDescent="0.25"/>
  <cols>
    <col min="14" max="15" width="12" bestFit="1" customWidth="1"/>
    <col min="20" max="20" width="12" bestFit="1" customWidth="1"/>
  </cols>
  <sheetData>
    <row r="1" spans="1:22" x14ac:dyDescent="0.25">
      <c r="L1" t="s">
        <v>4</v>
      </c>
      <c r="O1" s="14">
        <v>10</v>
      </c>
      <c r="P1" s="15">
        <v>1080</v>
      </c>
      <c r="Q1" s="15">
        <v>153000</v>
      </c>
      <c r="R1" s="15">
        <v>24156000</v>
      </c>
      <c r="S1" s="15">
        <v>4051380000</v>
      </c>
      <c r="T1" s="15">
        <f>L7</f>
        <v>706558800000</v>
      </c>
      <c r="U1" s="16">
        <v>126614490000000</v>
      </c>
      <c r="V1">
        <f>L3</f>
        <v>15299.1</v>
      </c>
    </row>
    <row r="2" spans="1:22" x14ac:dyDescent="0.25">
      <c r="A2" t="s">
        <v>0</v>
      </c>
      <c r="B2">
        <v>10</v>
      </c>
      <c r="C2">
        <v>30</v>
      </c>
      <c r="D2">
        <v>60</v>
      </c>
      <c r="E2">
        <v>80</v>
      </c>
      <c r="F2">
        <v>100</v>
      </c>
      <c r="G2">
        <v>120</v>
      </c>
      <c r="H2">
        <v>140</v>
      </c>
      <c r="I2">
        <v>160</v>
      </c>
      <c r="J2">
        <v>180</v>
      </c>
      <c r="K2">
        <v>200</v>
      </c>
      <c r="L2">
        <f>SUM(B2:K2)</f>
        <v>1080</v>
      </c>
      <c r="O2" s="17">
        <v>1080</v>
      </c>
      <c r="P2" s="6">
        <v>153000</v>
      </c>
      <c r="Q2" s="6">
        <v>24156000</v>
      </c>
      <c r="R2" s="6">
        <v>4051380000</v>
      </c>
      <c r="S2" s="6">
        <v>706558800000</v>
      </c>
      <c r="T2" s="6">
        <v>126614490000000</v>
      </c>
      <c r="U2" s="11">
        <v>2.314280076E+16</v>
      </c>
      <c r="V2">
        <v>2415796</v>
      </c>
    </row>
    <row r="3" spans="1:22" x14ac:dyDescent="0.25">
      <c r="A3" t="s">
        <v>1</v>
      </c>
      <c r="B3">
        <v>10</v>
      </c>
      <c r="C3">
        <v>90.2</v>
      </c>
      <c r="D3">
        <v>359</v>
      </c>
      <c r="E3">
        <v>638</v>
      </c>
      <c r="F3">
        <v>999.9</v>
      </c>
      <c r="G3">
        <v>1438</v>
      </c>
      <c r="H3">
        <v>1961</v>
      </c>
      <c r="I3">
        <v>2562</v>
      </c>
      <c r="J3">
        <v>3240</v>
      </c>
      <c r="K3">
        <v>4001</v>
      </c>
      <c r="L3">
        <f>SUM(B3:K3)</f>
        <v>15299.1</v>
      </c>
      <c r="O3" s="17">
        <v>153000</v>
      </c>
      <c r="P3" s="6">
        <v>24156000</v>
      </c>
      <c r="Q3" s="6">
        <v>4051380000</v>
      </c>
      <c r="R3" s="6">
        <v>706558800000</v>
      </c>
      <c r="S3" s="6">
        <v>126614490000000</v>
      </c>
      <c r="T3" s="6">
        <v>2.314280076E+16</v>
      </c>
      <c r="U3" s="11">
        <v>4.2939162018E+18</v>
      </c>
      <c r="V3">
        <v>405202780</v>
      </c>
    </row>
    <row r="4" spans="1:22" x14ac:dyDescent="0.25">
      <c r="A4" t="s">
        <v>5</v>
      </c>
      <c r="B4">
        <f>POWER(B2,2)</f>
        <v>100</v>
      </c>
      <c r="C4">
        <f t="shared" ref="C4:K4" si="0">POWER(C2,2)</f>
        <v>900</v>
      </c>
      <c r="D4">
        <f t="shared" si="0"/>
        <v>3600</v>
      </c>
      <c r="E4">
        <f t="shared" si="0"/>
        <v>6400</v>
      </c>
      <c r="F4">
        <f t="shared" si="0"/>
        <v>10000</v>
      </c>
      <c r="G4">
        <f t="shared" si="0"/>
        <v>14400</v>
      </c>
      <c r="H4">
        <f t="shared" si="0"/>
        <v>19600</v>
      </c>
      <c r="I4">
        <f t="shared" si="0"/>
        <v>25600</v>
      </c>
      <c r="J4">
        <f t="shared" si="0"/>
        <v>32400</v>
      </c>
      <c r="K4">
        <f t="shared" si="0"/>
        <v>40000</v>
      </c>
      <c r="L4">
        <f t="shared" ref="L4:L14" si="1">SUM(B4:K4)</f>
        <v>153000</v>
      </c>
      <c r="O4" s="17">
        <v>24156000</v>
      </c>
      <c r="P4" s="6">
        <v>4051380000</v>
      </c>
      <c r="Q4" s="6">
        <v>706558800000</v>
      </c>
      <c r="R4" s="6">
        <v>126614490000000</v>
      </c>
      <c r="S4" s="6">
        <v>2.314280076E+16</v>
      </c>
      <c r="T4" s="6">
        <v>4.2939162018E+18</v>
      </c>
      <c r="U4" s="11">
        <v>8.0604390934800001E+20</v>
      </c>
      <c r="V4">
        <v>70670025400</v>
      </c>
    </row>
    <row r="5" spans="1:22" x14ac:dyDescent="0.25">
      <c r="A5" t="s">
        <v>6</v>
      </c>
      <c r="B5">
        <f>POWER(B2,3)</f>
        <v>1000</v>
      </c>
      <c r="C5">
        <f>POWER(C2,3)</f>
        <v>27000</v>
      </c>
      <c r="D5">
        <f t="shared" ref="D5:J5" si="2">POWER(D2,3)</f>
        <v>216000</v>
      </c>
      <c r="E5">
        <f t="shared" si="2"/>
        <v>512000</v>
      </c>
      <c r="F5">
        <f t="shared" si="2"/>
        <v>1000000</v>
      </c>
      <c r="G5">
        <f t="shared" si="2"/>
        <v>1728000</v>
      </c>
      <c r="H5">
        <f t="shared" si="2"/>
        <v>2744000</v>
      </c>
      <c r="I5">
        <f t="shared" si="2"/>
        <v>4096000</v>
      </c>
      <c r="J5">
        <f t="shared" si="2"/>
        <v>5832000</v>
      </c>
      <c r="K5">
        <f>POWER(K2,3)</f>
        <v>8000000</v>
      </c>
      <c r="L5">
        <f t="shared" si="1"/>
        <v>24156000</v>
      </c>
      <c r="O5" s="17">
        <v>4051380000</v>
      </c>
      <c r="P5" s="6">
        <v>706558800000</v>
      </c>
      <c r="Q5" s="6">
        <v>126614490000000</v>
      </c>
      <c r="R5" s="6">
        <v>2.314280076E+16</v>
      </c>
      <c r="S5" s="6">
        <v>4.2939162018E+18</v>
      </c>
      <c r="T5" s="6">
        <v>8.0604390934800001E+20</v>
      </c>
      <c r="U5" s="11">
        <v>1.5272285140650002E+23</v>
      </c>
      <c r="V5">
        <v>12664224442000</v>
      </c>
    </row>
    <row r="6" spans="1:22" x14ac:dyDescent="0.25">
      <c r="A6" t="s">
        <v>9</v>
      </c>
      <c r="B6">
        <f>POWER(B2,4)</f>
        <v>10000</v>
      </c>
      <c r="C6">
        <f t="shared" ref="C6:J6" si="3">POWER(C2,4)</f>
        <v>810000</v>
      </c>
      <c r="D6">
        <f t="shared" si="3"/>
        <v>12960000</v>
      </c>
      <c r="E6">
        <f t="shared" si="3"/>
        <v>40960000</v>
      </c>
      <c r="F6">
        <f t="shared" si="3"/>
        <v>100000000</v>
      </c>
      <c r="G6">
        <f t="shared" si="3"/>
        <v>207360000</v>
      </c>
      <c r="H6">
        <f t="shared" si="3"/>
        <v>384160000</v>
      </c>
      <c r="I6">
        <f t="shared" si="3"/>
        <v>655360000</v>
      </c>
      <c r="J6">
        <f t="shared" si="3"/>
        <v>1049760000</v>
      </c>
      <c r="K6">
        <f>POWER(K2,4)</f>
        <v>1600000000</v>
      </c>
      <c r="L6">
        <f t="shared" si="1"/>
        <v>4051380000</v>
      </c>
      <c r="O6" s="17">
        <v>706558800000</v>
      </c>
      <c r="P6" s="6">
        <v>126614490000000</v>
      </c>
      <c r="Q6" s="6">
        <v>2.314280076E+16</v>
      </c>
      <c r="R6" s="6">
        <v>4.2939162018E+18</v>
      </c>
      <c r="S6" s="6">
        <v>8.0604390934800001E+20</v>
      </c>
      <c r="T6" s="6">
        <v>1.5272285140650002E+23</v>
      </c>
      <c r="U6" s="11">
        <v>2.9156212257279598E+25</v>
      </c>
      <c r="V6">
        <v>2314805480860000</v>
      </c>
    </row>
    <row r="7" spans="1:22" x14ac:dyDescent="0.25">
      <c r="A7" t="s">
        <v>13</v>
      </c>
      <c r="B7">
        <f>POWER(B2,5)</f>
        <v>100000</v>
      </c>
      <c r="C7">
        <f t="shared" ref="C7:K7" si="4">POWER(C2,5)</f>
        <v>24300000</v>
      </c>
      <c r="D7">
        <f t="shared" si="4"/>
        <v>777600000</v>
      </c>
      <c r="E7">
        <f t="shared" si="4"/>
        <v>3276800000</v>
      </c>
      <c r="F7">
        <f t="shared" si="4"/>
        <v>10000000000</v>
      </c>
      <c r="G7">
        <f t="shared" si="4"/>
        <v>24883200000</v>
      </c>
      <c r="H7">
        <f t="shared" si="4"/>
        <v>53782400000</v>
      </c>
      <c r="I7">
        <f t="shared" si="4"/>
        <v>104857600000</v>
      </c>
      <c r="J7">
        <f t="shared" si="4"/>
        <v>188956800000</v>
      </c>
      <c r="K7">
        <f t="shared" si="4"/>
        <v>320000000000</v>
      </c>
      <c r="L7">
        <f t="shared" si="1"/>
        <v>706558800000</v>
      </c>
      <c r="O7" s="18">
        <v>126614490000000</v>
      </c>
      <c r="P7" s="19">
        <v>2.314280076E+16</v>
      </c>
      <c r="Q7" s="19">
        <v>4.2939162018E+18</v>
      </c>
      <c r="R7" s="19">
        <v>8.0604390934800001E+20</v>
      </c>
      <c r="S7" s="19">
        <v>1.5272285140650002E+23</v>
      </c>
      <c r="T7" s="19">
        <v>2.9156212257279598E+25</v>
      </c>
      <c r="U7" s="20">
        <v>5.6009872677508978E+27</v>
      </c>
      <c r="V7">
        <v>4.294900613818E+17</v>
      </c>
    </row>
    <row r="8" spans="1:22" x14ac:dyDescent="0.25">
      <c r="A8" t="s">
        <v>14</v>
      </c>
      <c r="B8">
        <f>POWER(B2,6)</f>
        <v>1000000</v>
      </c>
      <c r="C8">
        <f t="shared" ref="C8:K8" si="5">POWER(C2,6)</f>
        <v>729000000</v>
      </c>
      <c r="D8">
        <f t="shared" si="5"/>
        <v>46656000000</v>
      </c>
      <c r="E8">
        <f t="shared" si="5"/>
        <v>262144000000</v>
      </c>
      <c r="F8">
        <f t="shared" si="5"/>
        <v>1000000000000</v>
      </c>
      <c r="G8">
        <f t="shared" si="5"/>
        <v>2985984000000</v>
      </c>
      <c r="H8">
        <f t="shared" si="5"/>
        <v>7529536000000</v>
      </c>
      <c r="I8">
        <f t="shared" si="5"/>
        <v>16777216000000</v>
      </c>
      <c r="J8">
        <f t="shared" si="5"/>
        <v>34012224000000</v>
      </c>
      <c r="K8">
        <f t="shared" si="5"/>
        <v>64000000000000</v>
      </c>
      <c r="L8">
        <f t="shared" si="1"/>
        <v>126614490000000</v>
      </c>
    </row>
    <row r="9" spans="1:22" x14ac:dyDescent="0.25">
      <c r="A9" t="s">
        <v>17</v>
      </c>
      <c r="B9">
        <f>POWER(B2,7)</f>
        <v>10000000</v>
      </c>
      <c r="C9">
        <f t="shared" ref="C9:K9" si="6">POWER(C2,7)</f>
        <v>21870000000</v>
      </c>
      <c r="D9">
        <f t="shared" si="6"/>
        <v>2799360000000</v>
      </c>
      <c r="E9">
        <f t="shared" si="6"/>
        <v>20971520000000</v>
      </c>
      <c r="F9">
        <f t="shared" si="6"/>
        <v>100000000000000</v>
      </c>
      <c r="G9">
        <f t="shared" si="6"/>
        <v>358318080000000</v>
      </c>
      <c r="H9">
        <f t="shared" si="6"/>
        <v>1054135040000000</v>
      </c>
      <c r="I9">
        <f t="shared" si="6"/>
        <v>2684354560000000</v>
      </c>
      <c r="J9">
        <f t="shared" si="6"/>
        <v>6122200320000000</v>
      </c>
      <c r="K9">
        <f t="shared" si="6"/>
        <v>1.28E+16</v>
      </c>
      <c r="L9">
        <f t="shared" si="1"/>
        <v>2.314280076E+16</v>
      </c>
    </row>
    <row r="10" spans="1:22" x14ac:dyDescent="0.25">
      <c r="A10" t="s">
        <v>18</v>
      </c>
      <c r="B10">
        <f>POWER(B2,8)</f>
        <v>100000000</v>
      </c>
      <c r="C10">
        <f t="shared" ref="C10:K10" si="7">POWER(C2,8)</f>
        <v>656100000000</v>
      </c>
      <c r="D10">
        <f t="shared" si="7"/>
        <v>167961600000000</v>
      </c>
      <c r="E10">
        <f t="shared" si="7"/>
        <v>1677721600000000</v>
      </c>
      <c r="F10">
        <f t="shared" si="7"/>
        <v>1E+16</v>
      </c>
      <c r="G10">
        <f t="shared" si="7"/>
        <v>4.29981696E+16</v>
      </c>
      <c r="H10">
        <f t="shared" si="7"/>
        <v>1.475789056E+17</v>
      </c>
      <c r="I10">
        <f t="shared" si="7"/>
        <v>4.294967296E+17</v>
      </c>
      <c r="J10">
        <f t="shared" si="7"/>
        <v>1.1019960576E+18</v>
      </c>
      <c r="K10">
        <f t="shared" si="7"/>
        <v>2.56E+18</v>
      </c>
      <c r="L10">
        <f t="shared" si="1"/>
        <v>4.2939162018E+18</v>
      </c>
      <c r="N10" t="s">
        <v>10</v>
      </c>
      <c r="O10">
        <f t="array" ref="O10:O16">MMULT(MINVERSE(O1:U7),V1:V7)</f>
        <v>0.959525465965271</v>
      </c>
    </row>
    <row r="11" spans="1:22" x14ac:dyDescent="0.25">
      <c r="A11" t="s">
        <v>21</v>
      </c>
      <c r="B11">
        <f>POWER(B2,9)</f>
        <v>1000000000</v>
      </c>
      <c r="C11">
        <f t="shared" ref="C11:K11" si="8">POWER(C2,9)</f>
        <v>19683000000000</v>
      </c>
      <c r="D11">
        <f t="shared" si="8"/>
        <v>1.0077696E+16</v>
      </c>
      <c r="E11">
        <f t="shared" si="8"/>
        <v>1.34217728E+17</v>
      </c>
      <c r="F11">
        <f t="shared" si="8"/>
        <v>1E+18</v>
      </c>
      <c r="G11">
        <f t="shared" si="8"/>
        <v>5.159780352E+18</v>
      </c>
      <c r="H11">
        <f t="shared" si="8"/>
        <v>2.0661046784E+19</v>
      </c>
      <c r="I11">
        <f t="shared" si="8"/>
        <v>6.8719476736E+19</v>
      </c>
      <c r="J11">
        <f t="shared" si="8"/>
        <v>1.98359290368E+20</v>
      </c>
      <c r="K11">
        <f t="shared" si="8"/>
        <v>5.12E+20</v>
      </c>
      <c r="L11">
        <f t="shared" si="1"/>
        <v>8.0604390934800001E+20</v>
      </c>
      <c r="N11" t="s">
        <v>11</v>
      </c>
      <c r="O11">
        <v>-0.16302017820999026</v>
      </c>
    </row>
    <row r="12" spans="1:22" x14ac:dyDescent="0.25">
      <c r="A12" t="s">
        <v>22</v>
      </c>
      <c r="B12">
        <f>POWER(B2,10)</f>
        <v>10000000000</v>
      </c>
      <c r="C12">
        <f t="shared" ref="C12:K12" si="9">POWER(C2,10)</f>
        <v>590490000000000</v>
      </c>
      <c r="D12">
        <f t="shared" si="9"/>
        <v>6.0466176E+17</v>
      </c>
      <c r="E12">
        <f t="shared" si="9"/>
        <v>1.073741824E+19</v>
      </c>
      <c r="F12">
        <f t="shared" si="9"/>
        <v>1E+20</v>
      </c>
      <c r="G12">
        <f t="shared" si="9"/>
        <v>6.1917364224E+20</v>
      </c>
      <c r="H12">
        <f t="shared" si="9"/>
        <v>2.89254654976E+21</v>
      </c>
      <c r="I12">
        <f t="shared" si="9"/>
        <v>1.099511627776E+22</v>
      </c>
      <c r="J12">
        <f t="shared" si="9"/>
        <v>3.5704672266239999E+22</v>
      </c>
      <c r="K12">
        <f t="shared" si="9"/>
        <v>1.024E+23</v>
      </c>
      <c r="L12">
        <f t="shared" si="1"/>
        <v>1.5272285140650002E+23</v>
      </c>
      <c r="N12" t="s">
        <v>12</v>
      </c>
      <c r="O12">
        <v>0.10913113426067866</v>
      </c>
    </row>
    <row r="13" spans="1:22" x14ac:dyDescent="0.25">
      <c r="A13" t="s">
        <v>25</v>
      </c>
      <c r="B13">
        <f>POWER(B2,11)</f>
        <v>100000000000</v>
      </c>
      <c r="C13">
        <f t="shared" ref="C13:K13" si="10">POWER(C2,11)</f>
        <v>1.77147E+16</v>
      </c>
      <c r="D13">
        <f t="shared" si="10"/>
        <v>3.62797056E+19</v>
      </c>
      <c r="E13">
        <f t="shared" si="10"/>
        <v>8.589934592E+20</v>
      </c>
      <c r="F13">
        <f t="shared" si="10"/>
        <v>1E+22</v>
      </c>
      <c r="G13">
        <f t="shared" si="10"/>
        <v>7.43008370688E+22</v>
      </c>
      <c r="H13">
        <f t="shared" si="10"/>
        <v>4.0495651696640002E+23</v>
      </c>
      <c r="I13">
        <f t="shared" si="10"/>
        <v>1.7592186044416E+24</v>
      </c>
      <c r="J13">
        <f t="shared" si="10"/>
        <v>6.4268410079232004E+24</v>
      </c>
      <c r="K13">
        <f t="shared" si="10"/>
        <v>2.048E+25</v>
      </c>
      <c r="L13">
        <f t="shared" si="1"/>
        <v>2.9156212257279598E+25</v>
      </c>
      <c r="N13" t="s">
        <v>16</v>
      </c>
      <c r="O13">
        <v>-2.1689178265660303E-4</v>
      </c>
    </row>
    <row r="14" spans="1:22" x14ac:dyDescent="0.25">
      <c r="A14" t="s">
        <v>26</v>
      </c>
      <c r="B14">
        <f>POWER(B2,12)</f>
        <v>1000000000000</v>
      </c>
      <c r="C14">
        <f t="shared" ref="C14:K14" si="11">POWER(C2,12)</f>
        <v>5.31441E+17</v>
      </c>
      <c r="D14">
        <f t="shared" si="11"/>
        <v>2.176782336E+21</v>
      </c>
      <c r="E14">
        <f t="shared" si="11"/>
        <v>6.8719476736E+22</v>
      </c>
      <c r="F14">
        <f t="shared" si="11"/>
        <v>9.9999999999999998E+23</v>
      </c>
      <c r="G14">
        <f t="shared" si="11"/>
        <v>8.916100448256E+24</v>
      </c>
      <c r="H14">
        <f t="shared" si="11"/>
        <v>5.6693912375295998E+25</v>
      </c>
      <c r="I14">
        <f t="shared" si="11"/>
        <v>2.81474976710656E+26</v>
      </c>
      <c r="J14">
        <f t="shared" si="11"/>
        <v>1.156831381426176E+27</v>
      </c>
      <c r="K14">
        <f t="shared" si="11"/>
        <v>4.0959999999999999E+27</v>
      </c>
      <c r="L14">
        <f t="shared" si="1"/>
        <v>5.6009872677508978E+27</v>
      </c>
      <c r="N14" t="s">
        <v>20</v>
      </c>
      <c r="O14">
        <v>2.2745185219719133E-6</v>
      </c>
    </row>
    <row r="15" spans="1:22" x14ac:dyDescent="0.25">
      <c r="A15" t="s">
        <v>7</v>
      </c>
      <c r="B15">
        <f t="shared" ref="B15:K15" si="12">B3 * B2</f>
        <v>100</v>
      </c>
      <c r="C15">
        <f t="shared" si="12"/>
        <v>2706</v>
      </c>
      <c r="D15">
        <f t="shared" si="12"/>
        <v>21540</v>
      </c>
      <c r="E15">
        <f t="shared" si="12"/>
        <v>51040</v>
      </c>
      <c r="F15">
        <f t="shared" si="12"/>
        <v>99990</v>
      </c>
      <c r="G15">
        <f t="shared" si="12"/>
        <v>172560</v>
      </c>
      <c r="H15">
        <f t="shared" si="12"/>
        <v>274540</v>
      </c>
      <c r="I15">
        <f t="shared" si="12"/>
        <v>409920</v>
      </c>
      <c r="J15">
        <f t="shared" si="12"/>
        <v>583200</v>
      </c>
      <c r="K15">
        <f t="shared" si="12"/>
        <v>800200</v>
      </c>
      <c r="L15">
        <f>SUM(B15:K15)</f>
        <v>2415796</v>
      </c>
      <c r="N15" t="s">
        <v>24</v>
      </c>
      <c r="O15">
        <v>-1.0642100228830387E-8</v>
      </c>
    </row>
    <row r="16" spans="1:22" x14ac:dyDescent="0.25">
      <c r="A16" t="s">
        <v>8</v>
      </c>
      <c r="B16">
        <f t="shared" ref="B16:K16" si="13">B4*B3</f>
        <v>1000</v>
      </c>
      <c r="C16">
        <f t="shared" si="13"/>
        <v>81180</v>
      </c>
      <c r="D16">
        <f t="shared" si="13"/>
        <v>1292400</v>
      </c>
      <c r="E16">
        <f t="shared" si="13"/>
        <v>4083200</v>
      </c>
      <c r="F16">
        <f t="shared" si="13"/>
        <v>9999000</v>
      </c>
      <c r="G16">
        <f t="shared" si="13"/>
        <v>20707200</v>
      </c>
      <c r="H16">
        <f t="shared" si="13"/>
        <v>38435600</v>
      </c>
      <c r="I16">
        <f t="shared" si="13"/>
        <v>65587200</v>
      </c>
      <c r="J16">
        <f t="shared" si="13"/>
        <v>104976000</v>
      </c>
      <c r="K16">
        <f t="shared" si="13"/>
        <v>160040000</v>
      </c>
      <c r="L16">
        <f>SUM(B16:K16)</f>
        <v>405202780</v>
      </c>
      <c r="N16" t="s">
        <v>28</v>
      </c>
      <c r="O16">
        <v>1.8260717563707216E-11</v>
      </c>
    </row>
    <row r="17" spans="1:12" x14ac:dyDescent="0.25">
      <c r="A17" t="s">
        <v>15</v>
      </c>
      <c r="B17">
        <f t="shared" ref="B17:K17" si="14">B3*B5</f>
        <v>10000</v>
      </c>
      <c r="C17">
        <f t="shared" si="14"/>
        <v>2435400</v>
      </c>
      <c r="D17">
        <f t="shared" si="14"/>
        <v>77544000</v>
      </c>
      <c r="E17">
        <f t="shared" si="14"/>
        <v>326656000</v>
      </c>
      <c r="F17">
        <f t="shared" si="14"/>
        <v>999900000</v>
      </c>
      <c r="G17">
        <f t="shared" si="14"/>
        <v>2484864000</v>
      </c>
      <c r="H17">
        <f t="shared" si="14"/>
        <v>5380984000</v>
      </c>
      <c r="I17">
        <f t="shared" si="14"/>
        <v>10493952000</v>
      </c>
      <c r="J17">
        <f t="shared" si="14"/>
        <v>18895680000</v>
      </c>
      <c r="K17">
        <f t="shared" si="14"/>
        <v>32008000000</v>
      </c>
      <c r="L17">
        <f>SUM(B17:K17)</f>
        <v>70670025400</v>
      </c>
    </row>
    <row r="18" spans="1:12" x14ac:dyDescent="0.25">
      <c r="A18" t="s">
        <v>19</v>
      </c>
      <c r="B18">
        <f>$B$3*B6</f>
        <v>100000</v>
      </c>
      <c r="C18">
        <f t="shared" ref="C18:K18" si="15">C3*C6</f>
        <v>73062000</v>
      </c>
      <c r="D18">
        <f t="shared" si="15"/>
        <v>4652640000</v>
      </c>
      <c r="E18">
        <f t="shared" si="15"/>
        <v>26132480000</v>
      </c>
      <c r="F18">
        <f t="shared" si="15"/>
        <v>99990000000</v>
      </c>
      <c r="G18">
        <f t="shared" si="15"/>
        <v>298183680000</v>
      </c>
      <c r="H18">
        <f t="shared" si="15"/>
        <v>753337760000</v>
      </c>
      <c r="I18">
        <f t="shared" si="15"/>
        <v>1679032320000</v>
      </c>
      <c r="J18">
        <f t="shared" si="15"/>
        <v>3401222400000</v>
      </c>
      <c r="K18">
        <f t="shared" si="15"/>
        <v>6401600000000</v>
      </c>
      <c r="L18">
        <f>SUM(B18:K18)</f>
        <v>12664224442000</v>
      </c>
    </row>
    <row r="19" spans="1:12" x14ac:dyDescent="0.25">
      <c r="A19" t="s">
        <v>23</v>
      </c>
      <c r="B19">
        <f>B$3*B7</f>
        <v>1000000</v>
      </c>
      <c r="C19">
        <f t="shared" ref="C19:J20" si="16">C$3*C7</f>
        <v>2191860000</v>
      </c>
      <c r="D19">
        <f t="shared" si="16"/>
        <v>279158400000</v>
      </c>
      <c r="E19">
        <f t="shared" si="16"/>
        <v>2090598400000</v>
      </c>
      <c r="F19">
        <f t="shared" si="16"/>
        <v>9999000000000</v>
      </c>
      <c r="G19">
        <f t="shared" si="16"/>
        <v>35782041600000</v>
      </c>
      <c r="H19">
        <f t="shared" si="16"/>
        <v>105467286400000</v>
      </c>
      <c r="I19">
        <f t="shared" si="16"/>
        <v>268645171200000</v>
      </c>
      <c r="J19">
        <f t="shared" si="16"/>
        <v>612220032000000</v>
      </c>
      <c r="K19">
        <f>K$3*K7</f>
        <v>1280320000000000</v>
      </c>
      <c r="L19">
        <f>SUM(B19:K19)</f>
        <v>2314805480860000</v>
      </c>
    </row>
    <row r="20" spans="1:12" x14ac:dyDescent="0.25">
      <c r="A20" t="s">
        <v>27</v>
      </c>
      <c r="B20">
        <f>B$3*B8</f>
        <v>10000000</v>
      </c>
      <c r="C20">
        <f t="shared" si="16"/>
        <v>65755800000</v>
      </c>
      <c r="D20">
        <f t="shared" si="16"/>
        <v>16749504000000</v>
      </c>
      <c r="E20">
        <f t="shared" si="16"/>
        <v>167247872000000</v>
      </c>
      <c r="F20">
        <f t="shared" si="16"/>
        <v>999900000000000</v>
      </c>
      <c r="G20">
        <f t="shared" si="16"/>
        <v>4293844992000000</v>
      </c>
      <c r="H20">
        <f t="shared" si="16"/>
        <v>1.4765420096E+16</v>
      </c>
      <c r="I20">
        <f t="shared" si="16"/>
        <v>4.2983227392E+16</v>
      </c>
      <c r="J20">
        <f t="shared" si="16"/>
        <v>1.1019960576E+17</v>
      </c>
      <c r="K20">
        <f>K$3*K8</f>
        <v>2.56064E+17</v>
      </c>
      <c r="L20">
        <f t="shared" ref="L20" si="17">SUM(B20:K20)</f>
        <v>4.294900613818E+17</v>
      </c>
    </row>
    <row r="22" spans="1:12" x14ac:dyDescent="0.25">
      <c r="B22">
        <f>$O$10 + $O$11 *B2 + $O$12 * POWER(B2,2) + $O$13 * POWER(B2,3) + $O$14 * POWER(B2,4) + $O$15 * POWER(B2,5) + $O$16 * POWER(B2,6)</f>
        <v>10.047244563191033</v>
      </c>
      <c r="C22">
        <f t="shared" ref="C22:K22" si="18">$O$10 + $O$11 *C2 + $O$12 * POWER(C2,2) + $O$13 * POWER(C2,3) + $O$14 * POWER(C2,4) + $O$15 * POWER(C2,5) + $O$16 * POWER(C2,6)</f>
        <v>90.027931852888685</v>
      </c>
      <c r="D22">
        <f t="shared" si="18"/>
        <v>359.25620800345257</v>
      </c>
      <c r="E22">
        <f t="shared" si="18"/>
        <v>638.38775993248737</v>
      </c>
      <c r="F22">
        <f t="shared" si="18"/>
        <v>998.36863506774455</v>
      </c>
      <c r="G22">
        <f t="shared" si="18"/>
        <v>1439.4572997797416</v>
      </c>
      <c r="H22">
        <f t="shared" si="18"/>
        <v>1960.8719547515984</v>
      </c>
      <c r="I22">
        <f t="shared" si="18"/>
        <v>2561.3319647505123</v>
      </c>
      <c r="J22">
        <f t="shared" si="18"/>
        <v>3240.4407422645691</v>
      </c>
      <c r="K22">
        <f t="shared" si="18"/>
        <v>4000.910085004889</v>
      </c>
    </row>
    <row r="23" spans="1:12" x14ac:dyDescent="0.25">
      <c r="A23" t="s">
        <v>29</v>
      </c>
      <c r="B23">
        <f>POWER(B22 - B3,2)</f>
        <v>2.2320487511114668E-3</v>
      </c>
      <c r="C23">
        <f t="shared" ref="C23:K23" si="19">POWER(C22 - C3,2)</f>
        <v>2.9607447250322216E-2</v>
      </c>
      <c r="D23">
        <f t="shared" si="19"/>
        <v>6.5642541033152466E-2</v>
      </c>
      <c r="E23">
        <f t="shared" si="19"/>
        <v>0.15035776524260971</v>
      </c>
      <c r="F23">
        <f>POWER(F22 - F3,2)</f>
        <v>2.3450785557416727</v>
      </c>
      <c r="G23">
        <f t="shared" si="19"/>
        <v>2.1237226480348022</v>
      </c>
      <c r="H23">
        <f t="shared" si="19"/>
        <v>1.6395585638221515E-2</v>
      </c>
      <c r="I23">
        <f t="shared" si="19"/>
        <v>0.4462710945581333</v>
      </c>
      <c r="J23">
        <f t="shared" si="19"/>
        <v>0.19425374377745719</v>
      </c>
      <c r="K23">
        <f t="shared" si="19"/>
        <v>8.0847063458166016E-3</v>
      </c>
    </row>
    <row r="24" spans="1:12" x14ac:dyDescent="0.25">
      <c r="B24" t="s">
        <v>43</v>
      </c>
    </row>
    <row r="25" spans="1:12" x14ac:dyDescent="0.25">
      <c r="B25" s="21">
        <f>MAX(B23:K23)</f>
        <v>2.3450785557416727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zoomScale="70" zoomScaleNormal="70" workbookViewId="0">
      <selection activeCell="F25" sqref="F25"/>
    </sheetView>
  </sheetViews>
  <sheetFormatPr defaultRowHeight="15" x14ac:dyDescent="0.25"/>
  <sheetData>
    <row r="1" spans="1:13" x14ac:dyDescent="0.25">
      <c r="L1" t="s">
        <v>4</v>
      </c>
      <c r="M1" t="s">
        <v>3</v>
      </c>
    </row>
    <row r="2" spans="1:13" x14ac:dyDescent="0.25">
      <c r="A2" t="s">
        <v>0</v>
      </c>
      <c r="B2">
        <v>1</v>
      </c>
      <c r="C2">
        <v>1.2</v>
      </c>
      <c r="D2">
        <v>1.4</v>
      </c>
      <c r="E2">
        <v>1.7</v>
      </c>
      <c r="F2">
        <v>2</v>
      </c>
      <c r="G2">
        <v>2.4</v>
      </c>
      <c r="H2">
        <v>2.8</v>
      </c>
      <c r="I2">
        <v>3.2</v>
      </c>
      <c r="J2">
        <v>3.6</v>
      </c>
      <c r="K2">
        <v>4</v>
      </c>
      <c r="L2">
        <f>SUM(B2:K2)</f>
        <v>23.3</v>
      </c>
      <c r="M2">
        <v>10</v>
      </c>
    </row>
    <row r="3" spans="1:13" x14ac:dyDescent="0.25">
      <c r="A3" t="s">
        <v>1</v>
      </c>
      <c r="B3">
        <v>1100</v>
      </c>
      <c r="C3">
        <v>920</v>
      </c>
      <c r="D3">
        <v>850</v>
      </c>
      <c r="E3">
        <v>830</v>
      </c>
      <c r="F3">
        <v>800</v>
      </c>
      <c r="G3">
        <v>785</v>
      </c>
      <c r="H3">
        <v>770</v>
      </c>
      <c r="I3">
        <v>760</v>
      </c>
      <c r="J3">
        <v>750</v>
      </c>
      <c r="K3">
        <v>745</v>
      </c>
      <c r="L3">
        <f>SUM(B3:K3)</f>
        <v>8310</v>
      </c>
    </row>
    <row r="4" spans="1:13" x14ac:dyDescent="0.25">
      <c r="A4" t="s">
        <v>5</v>
      </c>
      <c r="B4">
        <f>POWER(B2,2)</f>
        <v>1</v>
      </c>
      <c r="C4">
        <f t="shared" ref="C4:K4" si="0">POWER(C2,2)</f>
        <v>1.44</v>
      </c>
      <c r="D4">
        <f t="shared" si="0"/>
        <v>1.9599999999999997</v>
      </c>
      <c r="E4">
        <f t="shared" si="0"/>
        <v>2.8899999999999997</v>
      </c>
      <c r="F4">
        <f t="shared" si="0"/>
        <v>4</v>
      </c>
      <c r="G4">
        <f t="shared" si="0"/>
        <v>5.76</v>
      </c>
      <c r="H4">
        <f t="shared" si="0"/>
        <v>7.839999999999999</v>
      </c>
      <c r="I4">
        <f t="shared" si="0"/>
        <v>10.240000000000002</v>
      </c>
      <c r="J4">
        <f t="shared" si="0"/>
        <v>12.96</v>
      </c>
      <c r="K4">
        <f t="shared" si="0"/>
        <v>16</v>
      </c>
      <c r="L4">
        <f t="shared" ref="L4:L6" si="1">SUM(B4:K4)</f>
        <v>64.09</v>
      </c>
    </row>
    <row r="5" spans="1:13" x14ac:dyDescent="0.25">
      <c r="A5" t="s">
        <v>6</v>
      </c>
      <c r="B5">
        <f>POWER(B2,3)</f>
        <v>1</v>
      </c>
      <c r="C5">
        <f>POWER(C2,3)</f>
        <v>1.728</v>
      </c>
      <c r="D5">
        <f t="shared" ref="D5:J5" si="2">POWER(D2,3)</f>
        <v>2.7439999999999993</v>
      </c>
      <c r="E5">
        <f t="shared" si="2"/>
        <v>4.9129999999999994</v>
      </c>
      <c r="F5">
        <f t="shared" si="2"/>
        <v>8</v>
      </c>
      <c r="G5">
        <f t="shared" si="2"/>
        <v>13.824</v>
      </c>
      <c r="H5">
        <f t="shared" si="2"/>
        <v>21.951999999999995</v>
      </c>
      <c r="I5">
        <f t="shared" si="2"/>
        <v>32.768000000000008</v>
      </c>
      <c r="J5">
        <f t="shared" si="2"/>
        <v>46.656000000000006</v>
      </c>
      <c r="K5">
        <f>POWER(K2,3)</f>
        <v>64</v>
      </c>
      <c r="L5">
        <f t="shared" si="1"/>
        <v>197.58500000000001</v>
      </c>
    </row>
    <row r="6" spans="1:13" x14ac:dyDescent="0.25">
      <c r="A6" t="s">
        <v>9</v>
      </c>
      <c r="B6">
        <f>POWER(B2,4)</f>
        <v>1</v>
      </c>
      <c r="C6">
        <f t="shared" ref="C6:J6" si="3">POWER(C2,4)</f>
        <v>2.0735999999999999</v>
      </c>
      <c r="D6">
        <f t="shared" si="3"/>
        <v>3.8415999999999988</v>
      </c>
      <c r="E6">
        <f t="shared" si="3"/>
        <v>8.3520999999999983</v>
      </c>
      <c r="F6">
        <f t="shared" si="3"/>
        <v>16</v>
      </c>
      <c r="G6">
        <f t="shared" si="3"/>
        <v>33.177599999999998</v>
      </c>
      <c r="H6">
        <f t="shared" si="3"/>
        <v>61.465599999999981</v>
      </c>
      <c r="I6">
        <f t="shared" si="3"/>
        <v>104.85760000000005</v>
      </c>
      <c r="J6">
        <f t="shared" si="3"/>
        <v>167.96160000000003</v>
      </c>
      <c r="K6">
        <f>POWER(K2,4)</f>
        <v>256</v>
      </c>
      <c r="L6">
        <f t="shared" si="1"/>
        <v>654.72970000000009</v>
      </c>
    </row>
    <row r="7" spans="1:13" x14ac:dyDescent="0.25">
      <c r="A7" t="s">
        <v>7</v>
      </c>
      <c r="B7">
        <f>B3 * B2</f>
        <v>1100</v>
      </c>
      <c r="C7">
        <f t="shared" ref="C7:K7" si="4">C3 * C2</f>
        <v>1104</v>
      </c>
      <c r="D7">
        <f t="shared" si="4"/>
        <v>1190</v>
      </c>
      <c r="E7">
        <f t="shared" si="4"/>
        <v>1411</v>
      </c>
      <c r="F7">
        <f t="shared" si="4"/>
        <v>1600</v>
      </c>
      <c r="G7">
        <f t="shared" si="4"/>
        <v>1884</v>
      </c>
      <c r="H7">
        <f t="shared" si="4"/>
        <v>2156</v>
      </c>
      <c r="I7">
        <f t="shared" si="4"/>
        <v>2432</v>
      </c>
      <c r="J7">
        <f t="shared" si="4"/>
        <v>2700</v>
      </c>
      <c r="K7">
        <f t="shared" si="4"/>
        <v>2980</v>
      </c>
      <c r="L7">
        <f t="shared" ref="L7:L8" si="5">SUM(B7:K7)</f>
        <v>18557</v>
      </c>
    </row>
    <row r="8" spans="1:13" x14ac:dyDescent="0.25">
      <c r="A8" t="s">
        <v>8</v>
      </c>
      <c r="B8">
        <f>B3*B4</f>
        <v>1100</v>
      </c>
      <c r="C8">
        <f t="shared" ref="C8:J8" si="6">C3*C4</f>
        <v>1324.8</v>
      </c>
      <c r="D8">
        <f t="shared" si="6"/>
        <v>1665.9999999999998</v>
      </c>
      <c r="E8">
        <f t="shared" si="6"/>
        <v>2398.6999999999998</v>
      </c>
      <c r="F8">
        <f t="shared" si="6"/>
        <v>3200</v>
      </c>
      <c r="G8">
        <f t="shared" si="6"/>
        <v>4521.5999999999995</v>
      </c>
      <c r="H8">
        <f t="shared" si="6"/>
        <v>6036.7999999999993</v>
      </c>
      <c r="I8">
        <f t="shared" si="6"/>
        <v>7782.4000000000015</v>
      </c>
      <c r="J8">
        <f t="shared" si="6"/>
        <v>9720</v>
      </c>
      <c r="K8">
        <f>K3*K4</f>
        <v>11920</v>
      </c>
      <c r="L8">
        <f t="shared" si="5"/>
        <v>49670.3</v>
      </c>
    </row>
    <row r="15" spans="1:13" x14ac:dyDescent="0.25">
      <c r="A15">
        <v>1</v>
      </c>
      <c r="B15">
        <v>1.2</v>
      </c>
      <c r="C15">
        <v>1.4</v>
      </c>
      <c r="D15">
        <v>1.7</v>
      </c>
      <c r="E15">
        <v>2</v>
      </c>
      <c r="F15">
        <v>2.4</v>
      </c>
      <c r="G15">
        <v>2.8</v>
      </c>
      <c r="H15">
        <v>3.2</v>
      </c>
      <c r="I15">
        <v>3.6</v>
      </c>
      <c r="J15">
        <v>4</v>
      </c>
    </row>
    <row r="16" spans="1:13" x14ac:dyDescent="0.25">
      <c r="A16">
        <f>$G$19 + $G$20 * A15 + $G$21 * POWER(A15,2)</f>
        <v>1007.3731869170224</v>
      </c>
      <c r="B16">
        <f t="shared" ref="B16:I16" si="7">$G$19 + $G$20 * B15 + $G$21 * POWER(B15,2)</f>
        <v>958.86160229995619</v>
      </c>
      <c r="C16">
        <f t="shared" si="7"/>
        <v>915.06137815929515</v>
      </c>
      <c r="D16">
        <f t="shared" si="7"/>
        <v>858.19484284156351</v>
      </c>
      <c r="E16">
        <f t="shared" si="7"/>
        <v>811.92886859574355</v>
      </c>
      <c r="F16">
        <f t="shared" si="7"/>
        <v>766.7306646020686</v>
      </c>
      <c r="G16">
        <f t="shared" si="7"/>
        <v>740.37790251401475</v>
      </c>
      <c r="H16">
        <f t="shared" si="7"/>
        <v>732.87058233158211</v>
      </c>
      <c r="I16">
        <f t="shared" si="7"/>
        <v>744.20870405477001</v>
      </c>
      <c r="J16">
        <f>$G$19 + $G$20 * J15 + $G$21 * POWER(J15,2)</f>
        <v>774.39226768357912</v>
      </c>
    </row>
    <row r="18" spans="6:15" x14ac:dyDescent="0.25">
      <c r="K18" s="32" t="s">
        <v>30</v>
      </c>
      <c r="L18" s="32"/>
      <c r="M18" s="32"/>
      <c r="O18" s="23" t="s">
        <v>11</v>
      </c>
    </row>
    <row r="19" spans="6:15" x14ac:dyDescent="0.25">
      <c r="G19">
        <f t="array" ref="G19:G21">MMULT(MINVERSE(K19:M21),O19:O21)</f>
        <v>1320.6015171484323</v>
      </c>
      <c r="H19" t="s">
        <v>10</v>
      </c>
      <c r="K19" s="22">
        <v>10</v>
      </c>
      <c r="L19" s="22">
        <f>L2</f>
        <v>23.3</v>
      </c>
      <c r="M19" s="22">
        <f>L4</f>
        <v>64.09</v>
      </c>
      <c r="O19" s="22">
        <f>L3</f>
        <v>8310</v>
      </c>
    </row>
    <row r="20" spans="6:15" x14ac:dyDescent="0.25">
      <c r="G20">
        <v>-372.12033618647547</v>
      </c>
      <c r="H20" t="s">
        <v>11</v>
      </c>
      <c r="K20" s="22">
        <f>L2</f>
        <v>23.3</v>
      </c>
      <c r="L20" s="22">
        <f>L4</f>
        <v>64.09</v>
      </c>
      <c r="M20" s="22">
        <f>L5</f>
        <v>197.58500000000001</v>
      </c>
      <c r="O20" s="22">
        <f>L7</f>
        <v>18557</v>
      </c>
    </row>
    <row r="21" spans="6:15" x14ac:dyDescent="0.25">
      <c r="G21">
        <v>58.892005955065542</v>
      </c>
      <c r="H21" t="s">
        <v>12</v>
      </c>
      <c r="K21" s="22">
        <f>L4</f>
        <v>64.09</v>
      </c>
      <c r="L21" s="22">
        <f>L5</f>
        <v>197.58500000000001</v>
      </c>
      <c r="M21" s="22">
        <f>L6</f>
        <v>654.72970000000009</v>
      </c>
      <c r="O21" s="22">
        <f>L8</f>
        <v>49670.3</v>
      </c>
    </row>
    <row r="23" spans="6:15" x14ac:dyDescent="0.25">
      <c r="G23">
        <f t="array" ref="G23:G25">MMULT(K19:M21,G19:G21)</f>
        <v>8309.9999999995944</v>
      </c>
    </row>
    <row r="24" spans="6:15" x14ac:dyDescent="0.25">
      <c r="F24" t="s">
        <v>31</v>
      </c>
      <c r="G24">
        <v>18556.999999998887</v>
      </c>
    </row>
    <row r="25" spans="6:15" x14ac:dyDescent="0.25">
      <c r="G25">
        <v>49670.299999996554</v>
      </c>
    </row>
  </sheetData>
  <mergeCells count="1">
    <mergeCell ref="K18:M1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3"/>
  <sheetViews>
    <sheetView zoomScale="70" zoomScaleNormal="70" workbookViewId="0">
      <selection activeCell="AC27" sqref="AC27"/>
    </sheetView>
  </sheetViews>
  <sheetFormatPr defaultRowHeight="15" x14ac:dyDescent="0.25"/>
  <sheetData>
    <row r="1" spans="1:13" x14ac:dyDescent="0.25">
      <c r="L1" t="s">
        <v>4</v>
      </c>
      <c r="M1" t="s">
        <v>3</v>
      </c>
    </row>
    <row r="2" spans="1:13" x14ac:dyDescent="0.25">
      <c r="A2" t="s">
        <v>0</v>
      </c>
      <c r="B2">
        <v>1</v>
      </c>
      <c r="C2">
        <v>1.2</v>
      </c>
      <c r="D2">
        <v>1.4</v>
      </c>
      <c r="E2">
        <v>1.7</v>
      </c>
      <c r="F2">
        <v>2</v>
      </c>
      <c r="G2">
        <v>2.4</v>
      </c>
      <c r="H2">
        <v>2.8</v>
      </c>
      <c r="I2">
        <v>3.2</v>
      </c>
      <c r="J2">
        <v>3.6</v>
      </c>
      <c r="K2">
        <v>4</v>
      </c>
      <c r="L2">
        <f>SUM(B2:K2)</f>
        <v>23.3</v>
      </c>
      <c r="M2">
        <v>10</v>
      </c>
    </row>
    <row r="3" spans="1:13" x14ac:dyDescent="0.25">
      <c r="A3" t="s">
        <v>1</v>
      </c>
      <c r="B3">
        <v>1100</v>
      </c>
      <c r="C3">
        <v>920</v>
      </c>
      <c r="D3">
        <v>850</v>
      </c>
      <c r="E3">
        <v>830</v>
      </c>
      <c r="F3">
        <v>800</v>
      </c>
      <c r="G3">
        <v>785</v>
      </c>
      <c r="H3">
        <v>770</v>
      </c>
      <c r="I3">
        <v>760</v>
      </c>
      <c r="J3">
        <v>750</v>
      </c>
      <c r="K3">
        <v>745</v>
      </c>
      <c r="L3">
        <f>SUM(B3:K3)</f>
        <v>8310</v>
      </c>
    </row>
    <row r="4" spans="1:13" x14ac:dyDescent="0.25">
      <c r="A4" t="s">
        <v>5</v>
      </c>
      <c r="B4">
        <f>POWER(B2,2)</f>
        <v>1</v>
      </c>
      <c r="C4">
        <f t="shared" ref="C4:K4" si="0">POWER(C2,2)</f>
        <v>1.44</v>
      </c>
      <c r="D4">
        <f t="shared" si="0"/>
        <v>1.9599999999999997</v>
      </c>
      <c r="E4">
        <f t="shared" si="0"/>
        <v>2.8899999999999997</v>
      </c>
      <c r="F4">
        <f t="shared" si="0"/>
        <v>4</v>
      </c>
      <c r="G4">
        <f t="shared" si="0"/>
        <v>5.76</v>
      </c>
      <c r="H4">
        <f t="shared" si="0"/>
        <v>7.839999999999999</v>
      </c>
      <c r="I4">
        <f t="shared" si="0"/>
        <v>10.240000000000002</v>
      </c>
      <c r="J4">
        <f t="shared" si="0"/>
        <v>12.96</v>
      </c>
      <c r="K4">
        <f t="shared" si="0"/>
        <v>16</v>
      </c>
      <c r="L4">
        <f t="shared" ref="L4:L10" si="1">SUM(B4:K4)</f>
        <v>64.09</v>
      </c>
    </row>
    <row r="5" spans="1:13" x14ac:dyDescent="0.25">
      <c r="A5" t="s">
        <v>6</v>
      </c>
      <c r="B5">
        <f>POWER(B2,3)</f>
        <v>1</v>
      </c>
      <c r="C5">
        <f>POWER(C2,3)</f>
        <v>1.728</v>
      </c>
      <c r="D5">
        <f t="shared" ref="D5:J5" si="2">POWER(D2,3)</f>
        <v>2.7439999999999993</v>
      </c>
      <c r="E5">
        <f t="shared" si="2"/>
        <v>4.9129999999999994</v>
      </c>
      <c r="F5">
        <f t="shared" si="2"/>
        <v>8</v>
      </c>
      <c r="G5">
        <f t="shared" si="2"/>
        <v>13.824</v>
      </c>
      <c r="H5">
        <f t="shared" si="2"/>
        <v>21.951999999999995</v>
      </c>
      <c r="I5">
        <f t="shared" si="2"/>
        <v>32.768000000000008</v>
      </c>
      <c r="J5">
        <f t="shared" si="2"/>
        <v>46.656000000000006</v>
      </c>
      <c r="K5">
        <f>POWER(K2,3)</f>
        <v>64</v>
      </c>
      <c r="L5">
        <f t="shared" si="1"/>
        <v>197.58500000000001</v>
      </c>
    </row>
    <row r="6" spans="1:13" x14ac:dyDescent="0.25">
      <c r="A6" t="s">
        <v>9</v>
      </c>
      <c r="B6">
        <f>POWER(B2,4)</f>
        <v>1</v>
      </c>
      <c r="C6">
        <f t="shared" ref="C6:J6" si="3">POWER(C2,4)</f>
        <v>2.0735999999999999</v>
      </c>
      <c r="D6">
        <f t="shared" si="3"/>
        <v>3.8415999999999988</v>
      </c>
      <c r="E6">
        <f t="shared" si="3"/>
        <v>8.3520999999999983</v>
      </c>
      <c r="F6">
        <f t="shared" si="3"/>
        <v>16</v>
      </c>
      <c r="G6">
        <f t="shared" si="3"/>
        <v>33.177599999999998</v>
      </c>
      <c r="H6">
        <f t="shared" si="3"/>
        <v>61.465599999999981</v>
      </c>
      <c r="I6">
        <f t="shared" si="3"/>
        <v>104.85760000000005</v>
      </c>
      <c r="J6">
        <f t="shared" si="3"/>
        <v>167.96160000000003</v>
      </c>
      <c r="K6">
        <f>POWER(K2,4)</f>
        <v>256</v>
      </c>
      <c r="L6">
        <f t="shared" si="1"/>
        <v>654.72970000000009</v>
      </c>
    </row>
    <row r="7" spans="1:13" x14ac:dyDescent="0.25">
      <c r="A7" t="s">
        <v>13</v>
      </c>
      <c r="B7">
        <f>POWER(B2,5)</f>
        <v>1</v>
      </c>
      <c r="C7">
        <f t="shared" ref="C7:K7" si="4">POWER(C2,5)</f>
        <v>2.4883199999999999</v>
      </c>
      <c r="D7">
        <f t="shared" si="4"/>
        <v>5.3782399999999981</v>
      </c>
      <c r="E7">
        <f t="shared" si="4"/>
        <v>14.198569999999997</v>
      </c>
      <c r="F7">
        <f t="shared" si="4"/>
        <v>32</v>
      </c>
      <c r="G7">
        <f t="shared" si="4"/>
        <v>79.626239999999996</v>
      </c>
      <c r="H7">
        <f t="shared" si="4"/>
        <v>172.10367999999994</v>
      </c>
      <c r="I7">
        <f t="shared" si="4"/>
        <v>335.5443200000002</v>
      </c>
      <c r="J7">
        <f t="shared" si="4"/>
        <v>604.66176000000019</v>
      </c>
      <c r="K7">
        <f t="shared" si="4"/>
        <v>1024</v>
      </c>
      <c r="L7">
        <f t="shared" si="1"/>
        <v>2271.0011300000006</v>
      </c>
    </row>
    <row r="8" spans="1:13" x14ac:dyDescent="0.25">
      <c r="A8" t="s">
        <v>14</v>
      </c>
      <c r="B8">
        <f>POWER(B2,6)</f>
        <v>1</v>
      </c>
      <c r="C8">
        <f t="shared" ref="C8:K8" si="5">POWER(C2,6)</f>
        <v>2.9859839999999997</v>
      </c>
      <c r="D8">
        <f t="shared" si="5"/>
        <v>7.5295359999999967</v>
      </c>
      <c r="E8">
        <f t="shared" si="5"/>
        <v>24.137568999999992</v>
      </c>
      <c r="F8">
        <f t="shared" si="5"/>
        <v>64</v>
      </c>
      <c r="G8">
        <f t="shared" si="5"/>
        <v>191.10297599999998</v>
      </c>
      <c r="H8">
        <f t="shared" si="5"/>
        <v>481.89030399999979</v>
      </c>
      <c r="I8">
        <f t="shared" si="5"/>
        <v>1073.7418240000006</v>
      </c>
      <c r="J8">
        <f t="shared" si="5"/>
        <v>2176.7823360000007</v>
      </c>
      <c r="K8">
        <f t="shared" si="5"/>
        <v>4096</v>
      </c>
      <c r="L8">
        <f t="shared" si="1"/>
        <v>8119.1705290000009</v>
      </c>
    </row>
    <row r="9" spans="1:13" x14ac:dyDescent="0.25">
      <c r="A9" t="s">
        <v>7</v>
      </c>
      <c r="B9">
        <f t="shared" ref="B9:J9" si="6">B3 * B2</f>
        <v>1100</v>
      </c>
      <c r="C9">
        <f t="shared" si="6"/>
        <v>1104</v>
      </c>
      <c r="D9">
        <f t="shared" si="6"/>
        <v>1190</v>
      </c>
      <c r="E9">
        <f t="shared" si="6"/>
        <v>1411</v>
      </c>
      <c r="F9">
        <f t="shared" si="6"/>
        <v>1600</v>
      </c>
      <c r="G9">
        <f t="shared" si="6"/>
        <v>1884</v>
      </c>
      <c r="H9">
        <f t="shared" si="6"/>
        <v>2156</v>
      </c>
      <c r="I9">
        <f t="shared" si="6"/>
        <v>2432</v>
      </c>
      <c r="J9">
        <f t="shared" si="6"/>
        <v>2700</v>
      </c>
      <c r="K9">
        <f>K3 * K2</f>
        <v>2980</v>
      </c>
      <c r="L9">
        <f t="shared" si="1"/>
        <v>18557</v>
      </c>
    </row>
    <row r="10" spans="1:13" x14ac:dyDescent="0.25">
      <c r="A10" t="s">
        <v>8</v>
      </c>
      <c r="B10">
        <f>B4*B3</f>
        <v>1100</v>
      </c>
      <c r="C10">
        <f t="shared" ref="C10:J10" si="7">C4*C3</f>
        <v>1324.8</v>
      </c>
      <c r="D10">
        <f t="shared" si="7"/>
        <v>1665.9999999999998</v>
      </c>
      <c r="E10">
        <f t="shared" si="7"/>
        <v>2398.6999999999998</v>
      </c>
      <c r="F10">
        <f t="shared" si="7"/>
        <v>3200</v>
      </c>
      <c r="G10">
        <f t="shared" si="7"/>
        <v>4521.5999999999995</v>
      </c>
      <c r="H10">
        <f t="shared" si="7"/>
        <v>6036.7999999999993</v>
      </c>
      <c r="I10">
        <f t="shared" si="7"/>
        <v>7782.4000000000015</v>
      </c>
      <c r="J10">
        <f t="shared" si="7"/>
        <v>9720</v>
      </c>
      <c r="K10">
        <f>K4*K3</f>
        <v>11920</v>
      </c>
      <c r="L10">
        <f t="shared" si="1"/>
        <v>49670.3</v>
      </c>
    </row>
    <row r="11" spans="1:13" x14ac:dyDescent="0.25">
      <c r="A11" t="s">
        <v>15</v>
      </c>
      <c r="B11">
        <f>B3*B5</f>
        <v>1100</v>
      </c>
      <c r="C11">
        <f t="shared" ref="C11:K11" si="8">C3*C5</f>
        <v>1589.76</v>
      </c>
      <c r="D11">
        <f t="shared" si="8"/>
        <v>2332.3999999999996</v>
      </c>
      <c r="E11">
        <f t="shared" si="8"/>
        <v>4077.7899999999995</v>
      </c>
      <c r="F11">
        <f t="shared" si="8"/>
        <v>6400</v>
      </c>
      <c r="G11">
        <f t="shared" si="8"/>
        <v>10851.84</v>
      </c>
      <c r="H11">
        <f t="shared" si="8"/>
        <v>16903.039999999997</v>
      </c>
      <c r="I11">
        <f t="shared" si="8"/>
        <v>24903.680000000008</v>
      </c>
      <c r="J11">
        <f t="shared" si="8"/>
        <v>34992.000000000007</v>
      </c>
      <c r="K11">
        <f t="shared" si="8"/>
        <v>47680</v>
      </c>
      <c r="L11">
        <f>SUM(B11:K11)</f>
        <v>150830.51</v>
      </c>
    </row>
    <row r="16" spans="1:13" x14ac:dyDescent="0.25">
      <c r="A16" t="s">
        <v>0</v>
      </c>
      <c r="B16">
        <v>1</v>
      </c>
      <c r="C16">
        <v>1.2</v>
      </c>
      <c r="D16">
        <v>1.4</v>
      </c>
      <c r="E16">
        <v>1.7</v>
      </c>
      <c r="F16">
        <v>2</v>
      </c>
      <c r="G16">
        <v>2.4</v>
      </c>
      <c r="H16">
        <v>2.8</v>
      </c>
      <c r="I16">
        <v>3.2</v>
      </c>
      <c r="J16">
        <v>3.6</v>
      </c>
      <c r="K16">
        <v>4</v>
      </c>
      <c r="L16">
        <v>5</v>
      </c>
    </row>
    <row r="17" spans="1:13" x14ac:dyDescent="0.25">
      <c r="A17" t="s">
        <v>1</v>
      </c>
      <c r="B17">
        <f>$G$20 + $G$21* B16 + $G$22 * POWER(B16,2) + $G$23 * POWER(B16,3)</f>
        <v>1052.2501357872825</v>
      </c>
      <c r="C17">
        <f t="shared" ref="C17:L17" si="9">$G$20 + $G$21* C16 + $G$22 * POWER(C16,2) + $G$23 * POWER(C16,3)</f>
        <v>962.12612606698292</v>
      </c>
      <c r="D17">
        <f t="shared" si="9"/>
        <v>892.20240844001171</v>
      </c>
      <c r="E17">
        <f t="shared" si="9"/>
        <v>819.94307488707511</v>
      </c>
      <c r="F17">
        <f t="shared" si="9"/>
        <v>779.63618623348884</v>
      </c>
      <c r="G17">
        <f t="shared" si="9"/>
        <v>761.59932510555075</v>
      </c>
      <c r="H17">
        <f t="shared" si="9"/>
        <v>766.77125982553116</v>
      </c>
      <c r="I17">
        <f t="shared" si="9"/>
        <v>775.95453288496583</v>
      </c>
      <c r="J17">
        <f t="shared" si="9"/>
        <v>769.95168677538823</v>
      </c>
      <c r="K17">
        <f t="shared" si="9"/>
        <v>729.56526398833375</v>
      </c>
      <c r="L17">
        <f t="shared" si="9"/>
        <v>352.18774415743246</v>
      </c>
    </row>
    <row r="19" spans="1:13" ht="15.75" thickBot="1" x14ac:dyDescent="0.3"/>
    <row r="20" spans="1:13" x14ac:dyDescent="0.25">
      <c r="F20" t="s">
        <v>10</v>
      </c>
      <c r="G20">
        <f t="array" ref="G20:G23">MMULT(MINVERSE(I20:L23),M20:M23)</f>
        <v>1889.8634423882468</v>
      </c>
      <c r="I20" s="2">
        <f>M2</f>
        <v>10</v>
      </c>
      <c r="J20" s="3">
        <f>L2</f>
        <v>23.3</v>
      </c>
      <c r="K20" s="3">
        <f>L4</f>
        <v>64.09</v>
      </c>
      <c r="L20" s="12">
        <f>L5</f>
        <v>197.58500000000001</v>
      </c>
      <c r="M20" s="4">
        <f>L3</f>
        <v>8310</v>
      </c>
    </row>
    <row r="21" spans="1:13" x14ac:dyDescent="0.25">
      <c r="F21" t="s">
        <v>11</v>
      </c>
      <c r="G21">
        <v>-1220.0997429811396</v>
      </c>
      <c r="I21" s="5">
        <f>L2</f>
        <v>23.3</v>
      </c>
      <c r="J21" s="6">
        <f>L4</f>
        <v>64.09</v>
      </c>
      <c r="K21" s="6">
        <f>L5</f>
        <v>197.58500000000001</v>
      </c>
      <c r="L21" s="11">
        <f>L6</f>
        <v>654.72970000000009</v>
      </c>
      <c r="M21" s="7">
        <f>L9</f>
        <v>18557</v>
      </c>
    </row>
    <row r="22" spans="1:13" x14ac:dyDescent="0.25">
      <c r="F22" t="s">
        <v>12</v>
      </c>
      <c r="G22">
        <v>432.47981530847028</v>
      </c>
      <c r="I22" s="5">
        <f>L4</f>
        <v>64.09</v>
      </c>
      <c r="J22" s="6">
        <f>L5</f>
        <v>197.58500000000001</v>
      </c>
      <c r="K22" s="6">
        <f>L6</f>
        <v>654.72970000000009</v>
      </c>
      <c r="L22" s="11">
        <f>L7</f>
        <v>2271.0011300000006</v>
      </c>
      <c r="M22" s="7">
        <f>L10</f>
        <v>49670.3</v>
      </c>
    </row>
    <row r="23" spans="1:13" ht="15.75" thickBot="1" x14ac:dyDescent="0.3">
      <c r="F23" t="s">
        <v>16</v>
      </c>
      <c r="G23">
        <v>-49.993378928294987</v>
      </c>
      <c r="I23" s="8">
        <f>L5</f>
        <v>197.58500000000001</v>
      </c>
      <c r="J23" s="9">
        <f>L6</f>
        <v>654.72970000000009</v>
      </c>
      <c r="K23" s="9">
        <f>L7</f>
        <v>2271.0011300000006</v>
      </c>
      <c r="L23" s="13">
        <f>L8</f>
        <v>8119.1705290000009</v>
      </c>
      <c r="M23" s="10">
        <f>L11</f>
        <v>150830.51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>
      <selection activeCell="A2" sqref="A2:L3"/>
    </sheetView>
  </sheetViews>
  <sheetFormatPr defaultRowHeight="15" x14ac:dyDescent="0.25"/>
  <sheetData>
    <row r="1" spans="1:12" x14ac:dyDescent="0.25">
      <c r="L1" t="s">
        <v>4</v>
      </c>
    </row>
    <row r="2" spans="1:12" x14ac:dyDescent="0.25">
      <c r="A2" t="s">
        <v>0</v>
      </c>
      <c r="B2">
        <v>1</v>
      </c>
      <c r="C2">
        <v>1.2</v>
      </c>
      <c r="D2">
        <v>1.4</v>
      </c>
      <c r="E2">
        <v>1.7</v>
      </c>
      <c r="F2">
        <v>2</v>
      </c>
      <c r="G2">
        <v>2.4</v>
      </c>
      <c r="H2">
        <v>2.8</v>
      </c>
      <c r="I2">
        <v>3.2</v>
      </c>
      <c r="J2">
        <v>3.6</v>
      </c>
      <c r="K2">
        <v>4</v>
      </c>
      <c r="L2">
        <f>SUM(B2:K2)</f>
        <v>23.3</v>
      </c>
    </row>
    <row r="3" spans="1:12" x14ac:dyDescent="0.25">
      <c r="A3" t="s">
        <v>1</v>
      </c>
      <c r="B3">
        <v>1100</v>
      </c>
      <c r="C3">
        <v>920</v>
      </c>
      <c r="D3">
        <v>850</v>
      </c>
      <c r="E3">
        <v>830</v>
      </c>
      <c r="F3">
        <v>800</v>
      </c>
      <c r="G3">
        <v>785</v>
      </c>
      <c r="H3">
        <v>770</v>
      </c>
      <c r="I3">
        <v>760</v>
      </c>
      <c r="J3">
        <v>750</v>
      </c>
      <c r="K3">
        <v>745</v>
      </c>
      <c r="L3">
        <f>SUM(B3:K3)</f>
        <v>8310</v>
      </c>
    </row>
    <row r="4" spans="1:12" x14ac:dyDescent="0.25">
      <c r="A4" t="s">
        <v>5</v>
      </c>
      <c r="B4">
        <f>POWER(B2,2)</f>
        <v>1</v>
      </c>
      <c r="C4">
        <f t="shared" ref="C4:K4" si="0">POWER(C2,2)</f>
        <v>1.44</v>
      </c>
      <c r="D4">
        <f t="shared" si="0"/>
        <v>1.9599999999999997</v>
      </c>
      <c r="E4">
        <f t="shared" si="0"/>
        <v>2.8899999999999997</v>
      </c>
      <c r="F4">
        <f t="shared" si="0"/>
        <v>4</v>
      </c>
      <c r="G4">
        <f t="shared" si="0"/>
        <v>5.76</v>
      </c>
      <c r="H4">
        <f t="shared" si="0"/>
        <v>7.839999999999999</v>
      </c>
      <c r="I4">
        <f t="shared" si="0"/>
        <v>10.240000000000002</v>
      </c>
      <c r="J4">
        <f t="shared" si="0"/>
        <v>12.96</v>
      </c>
      <c r="K4">
        <f t="shared" si="0"/>
        <v>16</v>
      </c>
      <c r="L4">
        <f t="shared" ref="L4:L10" si="1">SUM(B4:K4)</f>
        <v>64.09</v>
      </c>
    </row>
    <row r="5" spans="1:12" x14ac:dyDescent="0.25">
      <c r="A5" t="s">
        <v>6</v>
      </c>
      <c r="B5">
        <f>POWER(B2,3)</f>
        <v>1</v>
      </c>
      <c r="C5">
        <f>POWER(C2,3)</f>
        <v>1.728</v>
      </c>
      <c r="D5">
        <f t="shared" ref="D5:J5" si="2">POWER(D2,3)</f>
        <v>2.7439999999999993</v>
      </c>
      <c r="E5">
        <f t="shared" si="2"/>
        <v>4.9129999999999994</v>
      </c>
      <c r="F5">
        <f t="shared" si="2"/>
        <v>8</v>
      </c>
      <c r="G5">
        <f t="shared" si="2"/>
        <v>13.824</v>
      </c>
      <c r="H5">
        <f t="shared" si="2"/>
        <v>21.951999999999995</v>
      </c>
      <c r="I5">
        <f t="shared" si="2"/>
        <v>32.768000000000008</v>
      </c>
      <c r="J5">
        <f t="shared" si="2"/>
        <v>46.656000000000006</v>
      </c>
      <c r="K5">
        <f>POWER(K2,3)</f>
        <v>64</v>
      </c>
      <c r="L5">
        <f t="shared" si="1"/>
        <v>197.58500000000001</v>
      </c>
    </row>
    <row r="6" spans="1:12" x14ac:dyDescent="0.25">
      <c r="A6" t="s">
        <v>9</v>
      </c>
      <c r="B6">
        <f>POWER(B2,4)</f>
        <v>1</v>
      </c>
      <c r="C6">
        <f t="shared" ref="C6:J6" si="3">POWER(C2,4)</f>
        <v>2.0735999999999999</v>
      </c>
      <c r="D6">
        <f t="shared" si="3"/>
        <v>3.8415999999999988</v>
      </c>
      <c r="E6">
        <f t="shared" si="3"/>
        <v>8.3520999999999983</v>
      </c>
      <c r="F6">
        <f t="shared" si="3"/>
        <v>16</v>
      </c>
      <c r="G6">
        <f t="shared" si="3"/>
        <v>33.177599999999998</v>
      </c>
      <c r="H6">
        <f t="shared" si="3"/>
        <v>61.465599999999981</v>
      </c>
      <c r="I6">
        <f t="shared" si="3"/>
        <v>104.85760000000005</v>
      </c>
      <c r="J6">
        <f t="shared" si="3"/>
        <v>167.96160000000003</v>
      </c>
      <c r="K6">
        <f>POWER(K2,4)</f>
        <v>256</v>
      </c>
      <c r="L6">
        <f t="shared" si="1"/>
        <v>654.72970000000009</v>
      </c>
    </row>
    <row r="7" spans="1:12" x14ac:dyDescent="0.25">
      <c r="A7" t="s">
        <v>13</v>
      </c>
      <c r="B7">
        <f>POWER(B2,5)</f>
        <v>1</v>
      </c>
      <c r="C7">
        <f t="shared" ref="C7:K7" si="4">POWER(C2,5)</f>
        <v>2.4883199999999999</v>
      </c>
      <c r="D7">
        <f t="shared" si="4"/>
        <v>5.3782399999999981</v>
      </c>
      <c r="E7">
        <f t="shared" si="4"/>
        <v>14.198569999999997</v>
      </c>
      <c r="F7">
        <f t="shared" si="4"/>
        <v>32</v>
      </c>
      <c r="G7">
        <f t="shared" si="4"/>
        <v>79.626239999999996</v>
      </c>
      <c r="H7">
        <f t="shared" si="4"/>
        <v>172.10367999999994</v>
      </c>
      <c r="I7">
        <f t="shared" si="4"/>
        <v>335.5443200000002</v>
      </c>
      <c r="J7">
        <f t="shared" si="4"/>
        <v>604.66176000000019</v>
      </c>
      <c r="K7">
        <f t="shared" si="4"/>
        <v>1024</v>
      </c>
      <c r="L7">
        <f t="shared" si="1"/>
        <v>2271.0011300000006</v>
      </c>
    </row>
    <row r="8" spans="1:12" x14ac:dyDescent="0.25">
      <c r="A8" t="s">
        <v>14</v>
      </c>
      <c r="B8">
        <f>POWER(B2,6)</f>
        <v>1</v>
      </c>
      <c r="C8">
        <f t="shared" ref="C8:K8" si="5">POWER(C2,6)</f>
        <v>2.9859839999999997</v>
      </c>
      <c r="D8">
        <f t="shared" si="5"/>
        <v>7.5295359999999967</v>
      </c>
      <c r="E8">
        <f t="shared" si="5"/>
        <v>24.137568999999992</v>
      </c>
      <c r="F8">
        <f t="shared" si="5"/>
        <v>64</v>
      </c>
      <c r="G8">
        <f t="shared" si="5"/>
        <v>191.10297599999998</v>
      </c>
      <c r="H8">
        <f t="shared" si="5"/>
        <v>481.89030399999979</v>
      </c>
      <c r="I8">
        <f t="shared" si="5"/>
        <v>1073.7418240000006</v>
      </c>
      <c r="J8">
        <f t="shared" si="5"/>
        <v>2176.7823360000007</v>
      </c>
      <c r="K8">
        <f t="shared" si="5"/>
        <v>4096</v>
      </c>
      <c r="L8">
        <f t="shared" si="1"/>
        <v>8119.1705290000009</v>
      </c>
    </row>
    <row r="9" spans="1:12" x14ac:dyDescent="0.25">
      <c r="A9" t="s">
        <v>17</v>
      </c>
      <c r="B9">
        <f>POWER(B2,7)</f>
        <v>1</v>
      </c>
      <c r="C9">
        <f t="shared" ref="C9:K9" si="6">POWER(C2,7)</f>
        <v>3.5831807999999996</v>
      </c>
      <c r="D9">
        <f t="shared" si="6"/>
        <v>10.541350399999994</v>
      </c>
      <c r="E9">
        <f t="shared" si="6"/>
        <v>41.033867299999983</v>
      </c>
      <c r="F9">
        <f t="shared" si="6"/>
        <v>128</v>
      </c>
      <c r="G9">
        <f t="shared" si="6"/>
        <v>458.64714239999995</v>
      </c>
      <c r="H9">
        <f t="shared" si="6"/>
        <v>1349.2928511999992</v>
      </c>
      <c r="I9">
        <f t="shared" si="6"/>
        <v>3435.9738368000026</v>
      </c>
      <c r="J9">
        <f t="shared" si="6"/>
        <v>7836.4164096000022</v>
      </c>
      <c r="K9">
        <f t="shared" si="6"/>
        <v>16384</v>
      </c>
      <c r="L9">
        <f t="shared" si="1"/>
        <v>29648.488638500003</v>
      </c>
    </row>
    <row r="10" spans="1:12" x14ac:dyDescent="0.25">
      <c r="A10" t="s">
        <v>18</v>
      </c>
      <c r="B10">
        <f>POWER(B2,8)</f>
        <v>1</v>
      </c>
      <c r="C10">
        <f t="shared" ref="C10:K10" si="7">POWER(C2,8)</f>
        <v>4.2998169599999994</v>
      </c>
      <c r="D10">
        <f t="shared" si="7"/>
        <v>14.757890559999991</v>
      </c>
      <c r="E10">
        <f t="shared" si="7"/>
        <v>69.757574409999975</v>
      </c>
      <c r="F10">
        <f t="shared" si="7"/>
        <v>256</v>
      </c>
      <c r="G10">
        <f t="shared" si="7"/>
        <v>1100.7531417599998</v>
      </c>
      <c r="H10">
        <f t="shared" si="7"/>
        <v>3778.0199833599977</v>
      </c>
      <c r="I10">
        <f t="shared" si="7"/>
        <v>10995.116277760009</v>
      </c>
      <c r="J10">
        <f t="shared" si="7"/>
        <v>28211.09907456001</v>
      </c>
      <c r="K10">
        <f t="shared" si="7"/>
        <v>65536</v>
      </c>
      <c r="L10">
        <f t="shared" si="1"/>
        <v>109966.80375937001</v>
      </c>
    </row>
    <row r="11" spans="1:12" x14ac:dyDescent="0.25">
      <c r="A11" t="s">
        <v>7</v>
      </c>
      <c r="B11">
        <f t="shared" ref="B11:K11" si="8">B3 * B2</f>
        <v>1100</v>
      </c>
      <c r="C11">
        <f t="shared" si="8"/>
        <v>1104</v>
      </c>
      <c r="D11">
        <f t="shared" si="8"/>
        <v>1190</v>
      </c>
      <c r="E11">
        <f t="shared" si="8"/>
        <v>1411</v>
      </c>
      <c r="F11">
        <f t="shared" si="8"/>
        <v>1600</v>
      </c>
      <c r="G11">
        <f t="shared" si="8"/>
        <v>1884</v>
      </c>
      <c r="H11">
        <f t="shared" si="8"/>
        <v>2156</v>
      </c>
      <c r="I11">
        <f t="shared" si="8"/>
        <v>2432</v>
      </c>
      <c r="J11">
        <f t="shared" si="8"/>
        <v>2700</v>
      </c>
      <c r="K11">
        <f t="shared" si="8"/>
        <v>2980</v>
      </c>
      <c r="L11">
        <f>SUM(B11:K11)</f>
        <v>18557</v>
      </c>
    </row>
    <row r="12" spans="1:12" x14ac:dyDescent="0.25">
      <c r="A12" t="s">
        <v>8</v>
      </c>
      <c r="B12">
        <f t="shared" ref="B12:K12" si="9">B4*B3</f>
        <v>1100</v>
      </c>
      <c r="C12">
        <f t="shared" si="9"/>
        <v>1324.8</v>
      </c>
      <c r="D12">
        <f t="shared" si="9"/>
        <v>1665.9999999999998</v>
      </c>
      <c r="E12">
        <f t="shared" si="9"/>
        <v>2398.6999999999998</v>
      </c>
      <c r="F12">
        <f t="shared" si="9"/>
        <v>3200</v>
      </c>
      <c r="G12">
        <f t="shared" si="9"/>
        <v>4521.5999999999995</v>
      </c>
      <c r="H12">
        <f t="shared" si="9"/>
        <v>6036.7999999999993</v>
      </c>
      <c r="I12">
        <f t="shared" si="9"/>
        <v>7782.4000000000015</v>
      </c>
      <c r="J12">
        <f t="shared" si="9"/>
        <v>9720</v>
      </c>
      <c r="K12">
        <f t="shared" si="9"/>
        <v>11920</v>
      </c>
      <c r="L12">
        <f>SUM(B12:K12)</f>
        <v>49670.3</v>
      </c>
    </row>
    <row r="13" spans="1:12" x14ac:dyDescent="0.25">
      <c r="A13" t="s">
        <v>15</v>
      </c>
      <c r="B13">
        <f t="shared" ref="B13:K13" si="10">B3*B5</f>
        <v>1100</v>
      </c>
      <c r="C13">
        <f t="shared" si="10"/>
        <v>1589.76</v>
      </c>
      <c r="D13">
        <f t="shared" si="10"/>
        <v>2332.3999999999996</v>
      </c>
      <c r="E13">
        <f t="shared" si="10"/>
        <v>4077.7899999999995</v>
      </c>
      <c r="F13">
        <f t="shared" si="10"/>
        <v>6400</v>
      </c>
      <c r="G13">
        <f t="shared" si="10"/>
        <v>10851.84</v>
      </c>
      <c r="H13">
        <f t="shared" si="10"/>
        <v>16903.039999999997</v>
      </c>
      <c r="I13">
        <f t="shared" si="10"/>
        <v>24903.680000000008</v>
      </c>
      <c r="J13">
        <f t="shared" si="10"/>
        <v>34992.000000000007</v>
      </c>
      <c r="K13">
        <f t="shared" si="10"/>
        <v>47680</v>
      </c>
      <c r="L13">
        <f>SUM(B13:K13)</f>
        <v>150830.51</v>
      </c>
    </row>
    <row r="14" spans="1:12" x14ac:dyDescent="0.25">
      <c r="A14" t="s">
        <v>19</v>
      </c>
      <c r="B14">
        <f t="shared" ref="B14:K14" si="11">B3*B6</f>
        <v>1100</v>
      </c>
      <c r="C14">
        <f t="shared" si="11"/>
        <v>1907.712</v>
      </c>
      <c r="D14">
        <f t="shared" si="11"/>
        <v>3265.3599999999988</v>
      </c>
      <c r="E14">
        <f t="shared" si="11"/>
        <v>6932.2429999999986</v>
      </c>
      <c r="F14">
        <f t="shared" si="11"/>
        <v>12800</v>
      </c>
      <c r="G14">
        <f t="shared" si="11"/>
        <v>26044.415999999997</v>
      </c>
      <c r="H14">
        <f t="shared" si="11"/>
        <v>47328.511999999988</v>
      </c>
      <c r="I14">
        <f t="shared" si="11"/>
        <v>79691.776000000042</v>
      </c>
      <c r="J14">
        <f t="shared" si="11"/>
        <v>125971.20000000003</v>
      </c>
      <c r="K14">
        <f t="shared" si="11"/>
        <v>190720</v>
      </c>
      <c r="L14">
        <f>SUM(B14:K14)</f>
        <v>495761.21900000004</v>
      </c>
    </row>
    <row r="19" spans="2:15" x14ac:dyDescent="0.25">
      <c r="F19" t="s">
        <v>10</v>
      </c>
      <c r="G19">
        <f t="array" ref="G19:G23">MMULT(MINVERSE(J19:N23),O19:O23)</f>
        <v>3038.2508362876251</v>
      </c>
      <c r="J19">
        <v>10</v>
      </c>
      <c r="K19">
        <f>L2</f>
        <v>23.3</v>
      </c>
      <c r="L19">
        <f>L4</f>
        <v>64.09</v>
      </c>
      <c r="M19">
        <f>L5</f>
        <v>197.58500000000001</v>
      </c>
      <c r="N19">
        <f>L6</f>
        <v>654.72970000000009</v>
      </c>
      <c r="O19">
        <f>L3</f>
        <v>8310</v>
      </c>
    </row>
    <row r="20" spans="2:15" x14ac:dyDescent="0.25">
      <c r="F20" t="s">
        <v>11</v>
      </c>
      <c r="G20">
        <v>-3527.9679633639753</v>
      </c>
      <c r="J20">
        <v>23.3</v>
      </c>
      <c r="K20">
        <v>64.09</v>
      </c>
      <c r="L20">
        <v>197.58500000000001</v>
      </c>
      <c r="M20">
        <v>654.72970000000009</v>
      </c>
      <c r="N20">
        <f>L7</f>
        <v>2271.0011300000006</v>
      </c>
      <c r="O20">
        <f>L11</f>
        <v>18557</v>
      </c>
    </row>
    <row r="21" spans="2:15" x14ac:dyDescent="0.25">
      <c r="F21" t="s">
        <v>12</v>
      </c>
      <c r="G21">
        <v>2029.2766840979457</v>
      </c>
      <c r="J21">
        <v>64.09</v>
      </c>
      <c r="K21">
        <v>197.58500000000001</v>
      </c>
      <c r="L21">
        <v>654.72970000000009</v>
      </c>
      <c r="M21">
        <v>2271.0011300000006</v>
      </c>
      <c r="N21">
        <f>L8</f>
        <v>8119.1705290000009</v>
      </c>
      <c r="O21">
        <f>L12</f>
        <v>49670.3</v>
      </c>
    </row>
    <row r="22" spans="2:15" x14ac:dyDescent="0.25">
      <c r="F22" t="s">
        <v>16</v>
      </c>
      <c r="G22">
        <v>-505.25878173671663</v>
      </c>
      <c r="J22">
        <v>197.58500000000001</v>
      </c>
      <c r="K22">
        <v>654.72970000000009</v>
      </c>
      <c r="L22">
        <v>2271.0011300000006</v>
      </c>
      <c r="M22">
        <v>8119.1705290000009</v>
      </c>
      <c r="N22">
        <f>L9</f>
        <v>29648.488638500003</v>
      </c>
      <c r="O22">
        <f>L13</f>
        <v>150830.51</v>
      </c>
    </row>
    <row r="23" spans="2:15" x14ac:dyDescent="0.25">
      <c r="F23" t="s">
        <v>20</v>
      </c>
      <c r="G23">
        <v>45.674358272488462</v>
      </c>
      <c r="J23">
        <v>654.72970000000009</v>
      </c>
      <c r="K23">
        <v>2271.0011300000006</v>
      </c>
      <c r="L23">
        <v>8119.1705290000009</v>
      </c>
      <c r="M23">
        <v>29648.488638500003</v>
      </c>
      <c r="N23">
        <f>L10</f>
        <v>109966.80375937001</v>
      </c>
      <c r="O23">
        <f>L14</f>
        <v>495761.21900000004</v>
      </c>
    </row>
    <row r="26" spans="2:15" x14ac:dyDescent="0.25">
      <c r="B26">
        <v>1</v>
      </c>
      <c r="C26">
        <v>1.2</v>
      </c>
      <c r="D26">
        <v>1.4</v>
      </c>
      <c r="E26">
        <v>1.7</v>
      </c>
      <c r="F26">
        <v>2</v>
      </c>
      <c r="G26">
        <v>2.4</v>
      </c>
      <c r="H26">
        <v>2.8</v>
      </c>
      <c r="I26">
        <v>3.2</v>
      </c>
      <c r="J26">
        <v>3.6</v>
      </c>
      <c r="K26">
        <v>4</v>
      </c>
      <c r="L26">
        <v>5</v>
      </c>
    </row>
    <row r="27" spans="2:15" x14ac:dyDescent="0.25">
      <c r="B27">
        <f t="shared" ref="B27:L27" si="12">$G$19 + $G$20 *B26 + $G$21 * POWER(B26,2) + $G$22 * POWER(B26,3) + $G$23 * POWER(B26,4)</f>
        <v>1079.9751335573674</v>
      </c>
      <c r="C27">
        <f t="shared" si="12"/>
        <v>948.47087982468202</v>
      </c>
      <c r="D27">
        <f t="shared" si="12"/>
        <v>865.51050606407489</v>
      </c>
      <c r="E27">
        <f t="shared" si="12"/>
        <v>804.45532866709209</v>
      </c>
      <c r="F27">
        <f t="shared" si="12"/>
        <v>788.14112441753969</v>
      </c>
      <c r="G27">
        <f t="shared" si="12"/>
        <v>790.42961491119331</v>
      </c>
      <c r="H27">
        <f t="shared" si="12"/>
        <v>785.43080134545289</v>
      </c>
      <c r="I27">
        <f t="shared" si="12"/>
        <v>761.53042873042341</v>
      </c>
      <c r="J27">
        <f t="shared" si="12"/>
        <v>735.17656779883328</v>
      </c>
      <c r="K27">
        <f t="shared" si="12"/>
        <v>750.87961500603706</v>
      </c>
      <c r="L27">
        <f t="shared" si="12"/>
        <v>1519.4543251321011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23"/>
  <sheetViews>
    <sheetView zoomScaleNormal="100" workbookViewId="0">
      <selection activeCell="L23" sqref="L23"/>
    </sheetView>
  </sheetViews>
  <sheetFormatPr defaultRowHeight="15" x14ac:dyDescent="0.25"/>
  <sheetData>
    <row r="1" spans="1:22" x14ac:dyDescent="0.25">
      <c r="L1" t="s">
        <v>4</v>
      </c>
      <c r="O1" s="14">
        <v>10</v>
      </c>
      <c r="P1" s="15">
        <v>23.3</v>
      </c>
      <c r="Q1" s="15">
        <v>64.09</v>
      </c>
      <c r="R1" s="15">
        <v>197.58500000000001</v>
      </c>
      <c r="S1" s="15">
        <v>654.72970000000009</v>
      </c>
      <c r="T1" s="15">
        <f>L7</f>
        <v>2271.0011300000006</v>
      </c>
      <c r="U1" s="16">
        <v>8119.1705290000009</v>
      </c>
      <c r="V1">
        <f>L3</f>
        <v>8310</v>
      </c>
    </row>
    <row r="2" spans="1:22" x14ac:dyDescent="0.25">
      <c r="A2" t="s">
        <v>0</v>
      </c>
      <c r="B2">
        <v>1</v>
      </c>
      <c r="C2">
        <v>1.2</v>
      </c>
      <c r="D2">
        <v>1.4</v>
      </c>
      <c r="E2">
        <v>1.7</v>
      </c>
      <c r="F2">
        <v>2</v>
      </c>
      <c r="G2">
        <v>2.4</v>
      </c>
      <c r="H2">
        <v>2.8</v>
      </c>
      <c r="I2">
        <v>3.2</v>
      </c>
      <c r="J2">
        <v>3.6</v>
      </c>
      <c r="K2">
        <v>4</v>
      </c>
      <c r="L2">
        <f>SUM(B2:K2)</f>
        <v>23.3</v>
      </c>
      <c r="O2" s="17">
        <v>23.3</v>
      </c>
      <c r="P2" s="6">
        <v>64.09</v>
      </c>
      <c r="Q2" s="6">
        <v>197.58500000000001</v>
      </c>
      <c r="R2" s="6">
        <v>654.72970000000009</v>
      </c>
      <c r="S2" s="6">
        <v>2271.0011300000006</v>
      </c>
      <c r="T2" s="6">
        <v>8119.1705290000009</v>
      </c>
      <c r="U2" s="11">
        <f t="shared" ref="U2:U7" si="0">L9</f>
        <v>29648.488638500003</v>
      </c>
      <c r="V2">
        <v>18557</v>
      </c>
    </row>
    <row r="3" spans="1:22" x14ac:dyDescent="0.25">
      <c r="A3" t="s">
        <v>1</v>
      </c>
      <c r="B3">
        <v>1100</v>
      </c>
      <c r="C3">
        <v>920</v>
      </c>
      <c r="D3">
        <v>850</v>
      </c>
      <c r="E3">
        <v>830</v>
      </c>
      <c r="F3">
        <v>800</v>
      </c>
      <c r="G3">
        <v>785</v>
      </c>
      <c r="H3">
        <v>770</v>
      </c>
      <c r="I3">
        <v>760</v>
      </c>
      <c r="J3">
        <v>750</v>
      </c>
      <c r="K3">
        <v>745</v>
      </c>
      <c r="L3">
        <f>SUM(B3:K3)</f>
        <v>8310</v>
      </c>
      <c r="O3" s="17">
        <v>64.09</v>
      </c>
      <c r="P3" s="6">
        <v>197.58500000000001</v>
      </c>
      <c r="Q3" s="6">
        <v>654.72970000000009</v>
      </c>
      <c r="R3" s="6">
        <v>2271.0011300000006</v>
      </c>
      <c r="S3" s="6">
        <v>8119.1705290000009</v>
      </c>
      <c r="T3" s="6">
        <f>L9</f>
        <v>29648.488638500003</v>
      </c>
      <c r="U3" s="11">
        <f t="shared" si="0"/>
        <v>109966.80375937001</v>
      </c>
      <c r="V3">
        <v>49670.3</v>
      </c>
    </row>
    <row r="4" spans="1:22" x14ac:dyDescent="0.25">
      <c r="A4" t="s">
        <v>5</v>
      </c>
      <c r="B4">
        <f>POWER(B2,2)</f>
        <v>1</v>
      </c>
      <c r="C4">
        <f t="shared" ref="C4:K4" si="1">POWER(C2,2)</f>
        <v>1.44</v>
      </c>
      <c r="D4">
        <f t="shared" si="1"/>
        <v>1.9599999999999997</v>
      </c>
      <c r="E4">
        <f t="shared" si="1"/>
        <v>2.8899999999999997</v>
      </c>
      <c r="F4">
        <f t="shared" si="1"/>
        <v>4</v>
      </c>
      <c r="G4">
        <f t="shared" si="1"/>
        <v>5.76</v>
      </c>
      <c r="H4">
        <f t="shared" si="1"/>
        <v>7.839999999999999</v>
      </c>
      <c r="I4">
        <f t="shared" si="1"/>
        <v>10.240000000000002</v>
      </c>
      <c r="J4">
        <f t="shared" si="1"/>
        <v>12.96</v>
      </c>
      <c r="K4">
        <f t="shared" si="1"/>
        <v>16</v>
      </c>
      <c r="L4">
        <f t="shared" ref="L4:L14" si="2">SUM(B4:K4)</f>
        <v>64.09</v>
      </c>
      <c r="O4" s="17">
        <v>197.58500000000001</v>
      </c>
      <c r="P4" s="6">
        <v>654.72970000000009</v>
      </c>
      <c r="Q4" s="6">
        <v>2271.0011300000006</v>
      </c>
      <c r="R4" s="6">
        <v>8119.1705290000009</v>
      </c>
      <c r="S4" s="6">
        <v>29648.488638500003</v>
      </c>
      <c r="T4" s="6">
        <f>L10</f>
        <v>109966.80375937001</v>
      </c>
      <c r="U4" s="11">
        <f t="shared" si="0"/>
        <v>412766.00095451309</v>
      </c>
      <c r="V4">
        <v>150830.51</v>
      </c>
    </row>
    <row r="5" spans="1:22" x14ac:dyDescent="0.25">
      <c r="A5" t="s">
        <v>6</v>
      </c>
      <c r="B5">
        <f>POWER(B2,3)</f>
        <v>1</v>
      </c>
      <c r="C5">
        <f>POWER(C2,3)</f>
        <v>1.728</v>
      </c>
      <c r="D5">
        <f t="shared" ref="D5:J5" si="3">POWER(D2,3)</f>
        <v>2.7439999999999993</v>
      </c>
      <c r="E5">
        <f t="shared" si="3"/>
        <v>4.9129999999999994</v>
      </c>
      <c r="F5">
        <f t="shared" si="3"/>
        <v>8</v>
      </c>
      <c r="G5">
        <f t="shared" si="3"/>
        <v>13.824</v>
      </c>
      <c r="H5">
        <f t="shared" si="3"/>
        <v>21.951999999999995</v>
      </c>
      <c r="I5">
        <f t="shared" si="3"/>
        <v>32.768000000000008</v>
      </c>
      <c r="J5">
        <f t="shared" si="3"/>
        <v>46.656000000000006</v>
      </c>
      <c r="K5">
        <f>POWER(K2,3)</f>
        <v>64</v>
      </c>
      <c r="L5">
        <f t="shared" si="2"/>
        <v>197.58500000000001</v>
      </c>
      <c r="O5" s="17">
        <v>654.72970000000009</v>
      </c>
      <c r="P5" s="6">
        <v>2271.0011300000006</v>
      </c>
      <c r="Q5" s="6">
        <v>8119.1705290000009</v>
      </c>
      <c r="R5" s="6">
        <v>29648.488638500003</v>
      </c>
      <c r="S5" s="6">
        <v>109966.80375937001</v>
      </c>
      <c r="T5" s="6">
        <f>L11</f>
        <v>412766.00095451309</v>
      </c>
      <c r="U5" s="11">
        <f t="shared" si="0"/>
        <v>1564003.5660486051</v>
      </c>
      <c r="V5">
        <v>495761.21900000004</v>
      </c>
    </row>
    <row r="6" spans="1:22" x14ac:dyDescent="0.25">
      <c r="A6" t="s">
        <v>9</v>
      </c>
      <c r="B6">
        <f>POWER(B2,4)</f>
        <v>1</v>
      </c>
      <c r="C6">
        <f t="shared" ref="C6:J6" si="4">POWER(C2,4)</f>
        <v>2.0735999999999999</v>
      </c>
      <c r="D6">
        <f t="shared" si="4"/>
        <v>3.8415999999999988</v>
      </c>
      <c r="E6">
        <f t="shared" si="4"/>
        <v>8.3520999999999983</v>
      </c>
      <c r="F6">
        <f t="shared" si="4"/>
        <v>16</v>
      </c>
      <c r="G6">
        <f t="shared" si="4"/>
        <v>33.177599999999998</v>
      </c>
      <c r="H6">
        <f t="shared" si="4"/>
        <v>61.465599999999981</v>
      </c>
      <c r="I6">
        <f t="shared" si="4"/>
        <v>104.85760000000005</v>
      </c>
      <c r="J6">
        <f t="shared" si="4"/>
        <v>167.96160000000003</v>
      </c>
      <c r="K6">
        <f>POWER(K2,4)</f>
        <v>256</v>
      </c>
      <c r="L6">
        <f t="shared" si="2"/>
        <v>654.72970000000009</v>
      </c>
      <c r="O6" s="17">
        <v>2271.0011300000006</v>
      </c>
      <c r="P6" s="6">
        <v>8119.1705290000009</v>
      </c>
      <c r="Q6" s="6">
        <v>29648.488638500003</v>
      </c>
      <c r="R6" s="6">
        <v>109966.80375937001</v>
      </c>
      <c r="S6" s="6">
        <v>412766.00095451309</v>
      </c>
      <c r="T6" s="6">
        <v>1564003.5660486051</v>
      </c>
      <c r="U6" s="11">
        <f t="shared" si="0"/>
        <v>5971400.5594172012</v>
      </c>
      <c r="V6">
        <v>1711762.0067</v>
      </c>
    </row>
    <row r="7" spans="1:22" x14ac:dyDescent="0.25">
      <c r="A7" t="s">
        <v>13</v>
      </c>
      <c r="B7">
        <f>POWER(B2,5)</f>
        <v>1</v>
      </c>
      <c r="C7">
        <f t="shared" ref="C7:K7" si="5">POWER(C2,5)</f>
        <v>2.4883199999999999</v>
      </c>
      <c r="D7">
        <f t="shared" si="5"/>
        <v>5.3782399999999981</v>
      </c>
      <c r="E7">
        <f t="shared" si="5"/>
        <v>14.198569999999997</v>
      </c>
      <c r="F7">
        <f t="shared" si="5"/>
        <v>32</v>
      </c>
      <c r="G7">
        <f t="shared" si="5"/>
        <v>79.626239999999996</v>
      </c>
      <c r="H7">
        <f t="shared" si="5"/>
        <v>172.10367999999994</v>
      </c>
      <c r="I7">
        <f t="shared" si="5"/>
        <v>335.5443200000002</v>
      </c>
      <c r="J7">
        <f t="shared" si="5"/>
        <v>604.66176000000019</v>
      </c>
      <c r="K7">
        <f t="shared" si="5"/>
        <v>1024</v>
      </c>
      <c r="L7">
        <f t="shared" si="2"/>
        <v>2271.0011300000006</v>
      </c>
      <c r="O7" s="18">
        <v>8119.1705290000009</v>
      </c>
      <c r="P7" s="19">
        <v>29648.488638500003</v>
      </c>
      <c r="Q7" s="19">
        <v>109966.80375937001</v>
      </c>
      <c r="R7" s="19">
        <v>412766.00095451309</v>
      </c>
      <c r="S7" s="19">
        <v>1564003.5660486051</v>
      </c>
      <c r="T7" s="19">
        <v>5971400.5594172012</v>
      </c>
      <c r="U7" s="20">
        <f t="shared" si="0"/>
        <v>22942002.687703788</v>
      </c>
      <c r="V7">
        <v>6102703.3016300006</v>
      </c>
    </row>
    <row r="8" spans="1:22" x14ac:dyDescent="0.25">
      <c r="A8" t="s">
        <v>14</v>
      </c>
      <c r="B8">
        <f>POWER(B2,6)</f>
        <v>1</v>
      </c>
      <c r="C8">
        <f t="shared" ref="C8:K8" si="6">POWER(C2,6)</f>
        <v>2.9859839999999997</v>
      </c>
      <c r="D8">
        <f t="shared" si="6"/>
        <v>7.5295359999999967</v>
      </c>
      <c r="E8">
        <f t="shared" si="6"/>
        <v>24.137568999999992</v>
      </c>
      <c r="F8">
        <f t="shared" si="6"/>
        <v>64</v>
      </c>
      <c r="G8">
        <f t="shared" si="6"/>
        <v>191.10297599999998</v>
      </c>
      <c r="H8">
        <f t="shared" si="6"/>
        <v>481.89030399999979</v>
      </c>
      <c r="I8">
        <f t="shared" si="6"/>
        <v>1073.7418240000006</v>
      </c>
      <c r="J8">
        <f t="shared" si="6"/>
        <v>2176.7823360000007</v>
      </c>
      <c r="K8">
        <f t="shared" si="6"/>
        <v>4096</v>
      </c>
      <c r="L8">
        <f t="shared" si="2"/>
        <v>8119.1705290000009</v>
      </c>
    </row>
    <row r="9" spans="1:22" x14ac:dyDescent="0.25">
      <c r="A9" t="s">
        <v>17</v>
      </c>
      <c r="B9">
        <f>POWER(B2,7)</f>
        <v>1</v>
      </c>
      <c r="C9">
        <f t="shared" ref="C9:K9" si="7">POWER(C2,7)</f>
        <v>3.5831807999999996</v>
      </c>
      <c r="D9">
        <f t="shared" si="7"/>
        <v>10.541350399999994</v>
      </c>
      <c r="E9">
        <f t="shared" si="7"/>
        <v>41.033867299999983</v>
      </c>
      <c r="F9">
        <f t="shared" si="7"/>
        <v>128</v>
      </c>
      <c r="G9">
        <f t="shared" si="7"/>
        <v>458.64714239999995</v>
      </c>
      <c r="H9">
        <f t="shared" si="7"/>
        <v>1349.2928511999992</v>
      </c>
      <c r="I9">
        <f t="shared" si="7"/>
        <v>3435.9738368000026</v>
      </c>
      <c r="J9">
        <f t="shared" si="7"/>
        <v>7836.4164096000022</v>
      </c>
      <c r="K9">
        <f t="shared" si="7"/>
        <v>16384</v>
      </c>
      <c r="L9">
        <f t="shared" si="2"/>
        <v>29648.488638500003</v>
      </c>
    </row>
    <row r="10" spans="1:22" x14ac:dyDescent="0.25">
      <c r="A10" t="s">
        <v>18</v>
      </c>
      <c r="B10">
        <f>POWER(B2,8)</f>
        <v>1</v>
      </c>
      <c r="C10">
        <f t="shared" ref="C10:K10" si="8">POWER(C2,8)</f>
        <v>4.2998169599999994</v>
      </c>
      <c r="D10">
        <f t="shared" si="8"/>
        <v>14.757890559999991</v>
      </c>
      <c r="E10">
        <f t="shared" si="8"/>
        <v>69.757574409999975</v>
      </c>
      <c r="F10">
        <f t="shared" si="8"/>
        <v>256</v>
      </c>
      <c r="G10">
        <f t="shared" si="8"/>
        <v>1100.7531417599998</v>
      </c>
      <c r="H10">
        <f t="shared" si="8"/>
        <v>3778.0199833599977</v>
      </c>
      <c r="I10">
        <f t="shared" si="8"/>
        <v>10995.116277760009</v>
      </c>
      <c r="J10">
        <f t="shared" si="8"/>
        <v>28211.09907456001</v>
      </c>
      <c r="K10">
        <f t="shared" si="8"/>
        <v>65536</v>
      </c>
      <c r="L10">
        <f t="shared" si="2"/>
        <v>109966.80375937001</v>
      </c>
      <c r="N10" t="s">
        <v>10</v>
      </c>
      <c r="O10">
        <f t="array" ref="O10:O16">MMULT(MINVERSE(O1:U7),V1:V7)</f>
        <v>8933.0840547084808</v>
      </c>
    </row>
    <row r="11" spans="1:22" x14ac:dyDescent="0.25">
      <c r="A11" t="s">
        <v>21</v>
      </c>
      <c r="B11">
        <f>POWER(B2,9)</f>
        <v>1</v>
      </c>
      <c r="C11">
        <f t="shared" ref="C11:K11" si="9">POWER(C2,9)</f>
        <v>5.1597803519999994</v>
      </c>
      <c r="D11">
        <f t="shared" si="9"/>
        <v>20.661046783999986</v>
      </c>
      <c r="E11">
        <f t="shared" si="9"/>
        <v>118.58787649699995</v>
      </c>
      <c r="F11">
        <f t="shared" si="9"/>
        <v>512</v>
      </c>
      <c r="G11">
        <f t="shared" si="9"/>
        <v>2641.8075402239997</v>
      </c>
      <c r="H11">
        <f t="shared" si="9"/>
        <v>10578.455953407993</v>
      </c>
      <c r="I11">
        <f t="shared" si="9"/>
        <v>35184.372088832031</v>
      </c>
      <c r="J11">
        <f t="shared" si="9"/>
        <v>101559.95666841604</v>
      </c>
      <c r="K11">
        <f t="shared" si="9"/>
        <v>262144</v>
      </c>
      <c r="L11">
        <f t="shared" si="2"/>
        <v>412766.00095451309</v>
      </c>
      <c r="N11" t="s">
        <v>11</v>
      </c>
      <c r="O11">
        <v>-20430.649064540863</v>
      </c>
    </row>
    <row r="12" spans="1:22" x14ac:dyDescent="0.25">
      <c r="A12" t="s">
        <v>22</v>
      </c>
      <c r="B12">
        <f>POWER(B2,10)</f>
        <v>1</v>
      </c>
      <c r="C12">
        <f t="shared" ref="C12:K12" si="10">POWER(C2,10)</f>
        <v>6.1917364223999991</v>
      </c>
      <c r="D12">
        <f t="shared" si="10"/>
        <v>28.92546549759998</v>
      </c>
      <c r="E12">
        <f t="shared" si="10"/>
        <v>201.59939004489991</v>
      </c>
      <c r="F12">
        <f t="shared" si="10"/>
        <v>1024</v>
      </c>
      <c r="G12">
        <f t="shared" si="10"/>
        <v>6340.3380965375991</v>
      </c>
      <c r="H12">
        <f t="shared" si="10"/>
        <v>29619.676669542379</v>
      </c>
      <c r="I12">
        <f t="shared" si="10"/>
        <v>112589.99068426252</v>
      </c>
      <c r="J12">
        <f t="shared" si="10"/>
        <v>365615.84400629776</v>
      </c>
      <c r="K12">
        <f t="shared" si="10"/>
        <v>1048576</v>
      </c>
      <c r="L12">
        <f t="shared" si="2"/>
        <v>1564003.5660486051</v>
      </c>
      <c r="N12" t="s">
        <v>12</v>
      </c>
      <c r="O12">
        <v>21065.160466194153</v>
      </c>
    </row>
    <row r="13" spans="1:22" x14ac:dyDescent="0.25">
      <c r="A13" t="s">
        <v>25</v>
      </c>
      <c r="B13">
        <f>POWER(B2,11)</f>
        <v>1</v>
      </c>
      <c r="C13">
        <f t="shared" ref="C13:K13" si="11">POWER(C2,11)</f>
        <v>7.4300837068799988</v>
      </c>
      <c r="D13">
        <f t="shared" si="11"/>
        <v>40.495651696639968</v>
      </c>
      <c r="E13">
        <f t="shared" si="11"/>
        <v>342.71896307632983</v>
      </c>
      <c r="F13">
        <f t="shared" si="11"/>
        <v>2048</v>
      </c>
      <c r="G13">
        <f t="shared" si="11"/>
        <v>15216.811431690237</v>
      </c>
      <c r="H13">
        <f t="shared" si="11"/>
        <v>82935.094674718654</v>
      </c>
      <c r="I13">
        <f t="shared" si="11"/>
        <v>360287.97018964007</v>
      </c>
      <c r="J13">
        <f t="shared" si="11"/>
        <v>1316217.0384226721</v>
      </c>
      <c r="K13">
        <f t="shared" si="11"/>
        <v>4194304</v>
      </c>
      <c r="L13">
        <f t="shared" si="2"/>
        <v>5971400.5594172012</v>
      </c>
      <c r="N13" t="s">
        <v>16</v>
      </c>
      <c r="O13">
        <v>-11330.56552028656</v>
      </c>
    </row>
    <row r="14" spans="1:22" x14ac:dyDescent="0.25">
      <c r="A14" t="s">
        <v>26</v>
      </c>
      <c r="B14">
        <f>POWER(B2,12)</f>
        <v>1</v>
      </c>
      <c r="C14">
        <f t="shared" ref="C14:K14" si="12">POWER(C2,12)</f>
        <v>8.9161004482559978</v>
      </c>
      <c r="D14">
        <f t="shared" si="12"/>
        <v>56.693912375295945</v>
      </c>
      <c r="E14">
        <f t="shared" si="12"/>
        <v>582.62223722976069</v>
      </c>
      <c r="F14">
        <f t="shared" si="12"/>
        <v>4096</v>
      </c>
      <c r="G14">
        <f t="shared" si="12"/>
        <v>36520.347436056567</v>
      </c>
      <c r="H14">
        <f t="shared" si="12"/>
        <v>232218.26508921219</v>
      </c>
      <c r="I14">
        <f t="shared" si="12"/>
        <v>1152921.5046068486</v>
      </c>
      <c r="J14">
        <f t="shared" si="12"/>
        <v>4738381.3383216197</v>
      </c>
      <c r="K14">
        <f t="shared" si="12"/>
        <v>16777216</v>
      </c>
      <c r="L14">
        <f t="shared" si="2"/>
        <v>22942002.687703788</v>
      </c>
      <c r="N14" t="s">
        <v>20</v>
      </c>
      <c r="O14">
        <v>3343.0939637422562</v>
      </c>
    </row>
    <row r="15" spans="1:22" x14ac:dyDescent="0.25">
      <c r="A15" t="s">
        <v>7</v>
      </c>
      <c r="B15">
        <f t="shared" ref="B15:K15" si="13">B3 * B2</f>
        <v>1100</v>
      </c>
      <c r="C15">
        <f t="shared" si="13"/>
        <v>1104</v>
      </c>
      <c r="D15">
        <f t="shared" si="13"/>
        <v>1190</v>
      </c>
      <c r="E15">
        <f t="shared" si="13"/>
        <v>1411</v>
      </c>
      <c r="F15">
        <f t="shared" si="13"/>
        <v>1600</v>
      </c>
      <c r="G15">
        <f t="shared" si="13"/>
        <v>1884</v>
      </c>
      <c r="H15">
        <f t="shared" si="13"/>
        <v>2156</v>
      </c>
      <c r="I15">
        <f t="shared" si="13"/>
        <v>2432</v>
      </c>
      <c r="J15">
        <f t="shared" si="13"/>
        <v>2700</v>
      </c>
      <c r="K15">
        <f t="shared" si="13"/>
        <v>2980</v>
      </c>
      <c r="L15">
        <f>SUM(B15:K15)</f>
        <v>18557</v>
      </c>
      <c r="N15" t="s">
        <v>24</v>
      </c>
      <c r="O15">
        <v>-513.11426430940628</v>
      </c>
    </row>
    <row r="16" spans="1:22" x14ac:dyDescent="0.25">
      <c r="A16" t="s">
        <v>8</v>
      </c>
      <c r="B16">
        <f t="shared" ref="B16:K16" si="14">B4*B3</f>
        <v>1100</v>
      </c>
      <c r="C16">
        <f t="shared" si="14"/>
        <v>1324.8</v>
      </c>
      <c r="D16">
        <f t="shared" si="14"/>
        <v>1665.9999999999998</v>
      </c>
      <c r="E16">
        <f t="shared" si="14"/>
        <v>2398.6999999999998</v>
      </c>
      <c r="F16">
        <f t="shared" si="14"/>
        <v>3200</v>
      </c>
      <c r="G16">
        <f t="shared" si="14"/>
        <v>4521.5999999999995</v>
      </c>
      <c r="H16">
        <f t="shared" si="14"/>
        <v>6036.7999999999993</v>
      </c>
      <c r="I16">
        <f t="shared" si="14"/>
        <v>7782.4000000000015</v>
      </c>
      <c r="J16">
        <f t="shared" si="14"/>
        <v>9720</v>
      </c>
      <c r="K16">
        <f t="shared" si="14"/>
        <v>11920</v>
      </c>
      <c r="L16">
        <f>SUM(B16:K16)</f>
        <v>49670.3</v>
      </c>
      <c r="N16" t="s">
        <v>28</v>
      </c>
      <c r="O16">
        <v>32.04232513345778</v>
      </c>
    </row>
    <row r="17" spans="1:94" x14ac:dyDescent="0.25">
      <c r="A17" t="s">
        <v>15</v>
      </c>
      <c r="B17">
        <f t="shared" ref="B17:K17" si="15">B3*B5</f>
        <v>1100</v>
      </c>
      <c r="C17">
        <f t="shared" si="15"/>
        <v>1589.76</v>
      </c>
      <c r="D17">
        <f t="shared" si="15"/>
        <v>2332.3999999999996</v>
      </c>
      <c r="E17">
        <f t="shared" si="15"/>
        <v>4077.7899999999995</v>
      </c>
      <c r="F17">
        <f t="shared" si="15"/>
        <v>6400</v>
      </c>
      <c r="G17">
        <f t="shared" si="15"/>
        <v>10851.84</v>
      </c>
      <c r="H17">
        <f t="shared" si="15"/>
        <v>16903.039999999997</v>
      </c>
      <c r="I17">
        <f t="shared" si="15"/>
        <v>24903.680000000008</v>
      </c>
      <c r="J17">
        <f t="shared" si="15"/>
        <v>34992.000000000007</v>
      </c>
      <c r="K17">
        <f t="shared" si="15"/>
        <v>47680</v>
      </c>
      <c r="L17">
        <f>SUM(B17:K17)</f>
        <v>150830.51</v>
      </c>
    </row>
    <row r="18" spans="1:94" x14ac:dyDescent="0.25">
      <c r="A18" t="s">
        <v>19</v>
      </c>
      <c r="B18">
        <f>$B$3*B6</f>
        <v>1100</v>
      </c>
      <c r="C18">
        <f t="shared" ref="C18:K18" si="16">C3*C6</f>
        <v>1907.712</v>
      </c>
      <c r="D18">
        <f t="shared" si="16"/>
        <v>3265.3599999999988</v>
      </c>
      <c r="E18">
        <f t="shared" si="16"/>
        <v>6932.2429999999986</v>
      </c>
      <c r="F18">
        <f t="shared" si="16"/>
        <v>12800</v>
      </c>
      <c r="G18">
        <f t="shared" si="16"/>
        <v>26044.415999999997</v>
      </c>
      <c r="H18">
        <f t="shared" si="16"/>
        <v>47328.511999999988</v>
      </c>
      <c r="I18">
        <f t="shared" si="16"/>
        <v>79691.776000000042</v>
      </c>
      <c r="J18">
        <f t="shared" si="16"/>
        <v>125971.20000000003</v>
      </c>
      <c r="K18">
        <f t="shared" si="16"/>
        <v>190720</v>
      </c>
      <c r="L18">
        <f>SUM(B18:K18)</f>
        <v>495761.21900000004</v>
      </c>
    </row>
    <row r="19" spans="1:94" x14ac:dyDescent="0.25">
      <c r="A19" t="s">
        <v>23</v>
      </c>
      <c r="B19">
        <f>B$3*B7</f>
        <v>1100</v>
      </c>
      <c r="C19">
        <f t="shared" ref="C19:J19" si="17">C$3*C7</f>
        <v>2289.2543999999998</v>
      </c>
      <c r="D19">
        <f t="shared" si="17"/>
        <v>4571.5039999999981</v>
      </c>
      <c r="E19">
        <f t="shared" si="17"/>
        <v>11784.813099999998</v>
      </c>
      <c r="F19">
        <f t="shared" si="17"/>
        <v>25600</v>
      </c>
      <c r="G19">
        <f t="shared" si="17"/>
        <v>62506.598399999995</v>
      </c>
      <c r="H19">
        <f t="shared" si="17"/>
        <v>132519.83359999995</v>
      </c>
      <c r="I19">
        <f t="shared" si="17"/>
        <v>255013.68320000015</v>
      </c>
      <c r="J19">
        <f t="shared" si="17"/>
        <v>453496.32000000012</v>
      </c>
      <c r="K19">
        <f>K$3*K7</f>
        <v>762880</v>
      </c>
      <c r="L19">
        <f>SUM(B19:K19)</f>
        <v>1711762.0067000003</v>
      </c>
      <c r="N19">
        <v>1</v>
      </c>
      <c r="O19">
        <v>1.05</v>
      </c>
      <c r="P19">
        <v>1.1000000000000001</v>
      </c>
      <c r="Q19">
        <v>1.1499999999999999</v>
      </c>
      <c r="R19">
        <v>1.2</v>
      </c>
      <c r="S19">
        <v>1.25</v>
      </c>
      <c r="T19">
        <v>1.3</v>
      </c>
      <c r="U19">
        <v>1.35</v>
      </c>
      <c r="V19">
        <v>1.4</v>
      </c>
      <c r="W19">
        <v>1.45</v>
      </c>
      <c r="X19">
        <v>1.5</v>
      </c>
      <c r="Y19">
        <v>1.55</v>
      </c>
      <c r="Z19">
        <v>1.6</v>
      </c>
      <c r="AA19">
        <v>1.65</v>
      </c>
      <c r="AB19">
        <v>1.7</v>
      </c>
      <c r="AC19">
        <v>1.75</v>
      </c>
      <c r="AD19">
        <v>1.8</v>
      </c>
      <c r="AE19">
        <v>1.85</v>
      </c>
      <c r="AF19">
        <v>1.9</v>
      </c>
      <c r="AG19">
        <v>1.95</v>
      </c>
      <c r="AH19">
        <v>2</v>
      </c>
      <c r="AI19">
        <v>2.0499999999999998</v>
      </c>
      <c r="AJ19">
        <v>2.1</v>
      </c>
      <c r="AK19">
        <v>2.15</v>
      </c>
      <c r="AL19">
        <v>2.2000000000000002</v>
      </c>
      <c r="AM19">
        <v>2.25</v>
      </c>
      <c r="AN19">
        <v>2.2999999999999998</v>
      </c>
      <c r="AO19">
        <v>2.35</v>
      </c>
      <c r="AP19">
        <v>2.4</v>
      </c>
      <c r="AQ19">
        <v>2.4500000000000002</v>
      </c>
      <c r="AR19">
        <v>2.5</v>
      </c>
      <c r="AS19">
        <v>2.5499999999999998</v>
      </c>
      <c r="AT19">
        <v>2.6</v>
      </c>
      <c r="AU19">
        <v>2.65</v>
      </c>
      <c r="AV19">
        <v>2.7</v>
      </c>
      <c r="AW19">
        <v>2.75</v>
      </c>
      <c r="AX19">
        <v>2.8</v>
      </c>
      <c r="AY19">
        <v>2.85</v>
      </c>
      <c r="AZ19">
        <v>2.9</v>
      </c>
      <c r="BA19">
        <v>2.95</v>
      </c>
      <c r="BB19">
        <v>3</v>
      </c>
      <c r="BC19">
        <v>3.05</v>
      </c>
      <c r="BD19">
        <v>3.1</v>
      </c>
      <c r="BE19">
        <v>3.15</v>
      </c>
      <c r="BF19">
        <v>3.2</v>
      </c>
      <c r="BG19">
        <v>3.25</v>
      </c>
      <c r="BH19">
        <v>3.3</v>
      </c>
      <c r="BI19">
        <v>3.35</v>
      </c>
      <c r="BJ19">
        <v>3.4</v>
      </c>
      <c r="BK19">
        <v>3.45</v>
      </c>
      <c r="BL19">
        <v>3.5</v>
      </c>
      <c r="BM19">
        <v>3.55</v>
      </c>
      <c r="BN19">
        <v>3.6</v>
      </c>
      <c r="BO19">
        <v>3.65</v>
      </c>
      <c r="BP19">
        <v>3.7</v>
      </c>
      <c r="BQ19">
        <v>3.75</v>
      </c>
      <c r="BR19">
        <v>3.8</v>
      </c>
      <c r="BS19">
        <v>3.85</v>
      </c>
      <c r="BT19">
        <v>3.9</v>
      </c>
      <c r="BU19">
        <v>3.95</v>
      </c>
      <c r="BV19">
        <v>4</v>
      </c>
      <c r="BW19">
        <v>4.05</v>
      </c>
      <c r="BX19">
        <v>4.0999999999999996</v>
      </c>
      <c r="BY19">
        <v>4.1500000000000004</v>
      </c>
      <c r="BZ19">
        <v>4.2</v>
      </c>
      <c r="CA19">
        <v>4.25</v>
      </c>
      <c r="CB19">
        <v>4.3</v>
      </c>
      <c r="CC19">
        <v>4.3499999999999996</v>
      </c>
      <c r="CD19">
        <v>4.4000000000000004</v>
      </c>
      <c r="CE19">
        <v>4.45</v>
      </c>
      <c r="CF19">
        <v>4.5</v>
      </c>
      <c r="CG19">
        <v>4.55</v>
      </c>
      <c r="CH19">
        <v>4.5999999999999996</v>
      </c>
      <c r="CI19">
        <v>4.6500000000000004</v>
      </c>
      <c r="CJ19">
        <v>4.7</v>
      </c>
      <c r="CK19">
        <v>4.75</v>
      </c>
      <c r="CL19">
        <v>4.8</v>
      </c>
      <c r="CM19">
        <v>4.8499999999999996</v>
      </c>
      <c r="CN19">
        <v>4.9000000000000004</v>
      </c>
      <c r="CO19">
        <v>4.95</v>
      </c>
      <c r="CP19">
        <v>5</v>
      </c>
    </row>
    <row r="20" spans="1:94" x14ac:dyDescent="0.25">
      <c r="A20" t="s">
        <v>27</v>
      </c>
      <c r="B20">
        <f>B$3*B8</f>
        <v>1100</v>
      </c>
      <c r="C20">
        <f t="shared" ref="C20:J20" si="18">C$3*C8</f>
        <v>2747.1052799999998</v>
      </c>
      <c r="D20">
        <f t="shared" si="18"/>
        <v>6400.1055999999971</v>
      </c>
      <c r="E20">
        <f t="shared" si="18"/>
        <v>20034.182269999994</v>
      </c>
      <c r="F20">
        <f t="shared" si="18"/>
        <v>51200</v>
      </c>
      <c r="G20">
        <f t="shared" si="18"/>
        <v>150015.83615999998</v>
      </c>
      <c r="H20">
        <f t="shared" si="18"/>
        <v>371055.53407999984</v>
      </c>
      <c r="I20">
        <f t="shared" si="18"/>
        <v>816043.78624000051</v>
      </c>
      <c r="J20">
        <f t="shared" si="18"/>
        <v>1632586.7520000006</v>
      </c>
      <c r="K20">
        <f>K$3*K8</f>
        <v>3051520</v>
      </c>
      <c r="L20">
        <f t="shared" ref="L20" si="19">SUM(B20:K20)</f>
        <v>6102703.3016300006</v>
      </c>
      <c r="N20">
        <f>$O$10 + $O$11 *N19 + $O$12 * POWER(N19,2) + $O$13 * POWER(N19,3) + $O$14 * POWER(N19,4) + $O$15 * POWER(N19,5) + $O$16 * POWER(N19,6)</f>
        <v>1099.0519606415182</v>
      </c>
      <c r="O20">
        <f t="shared" ref="O20:P20" si="20">$O$10 + $O$11 *O19 + $O$12 * POWER(O19,2) + $O$13 * POWER(O19,3) + $O$14 * POWER(O19,4) + $O$15 * POWER(O19,5) + $O$16 * POWER(O19,6)</f>
        <v>1040.3091529968742</v>
      </c>
      <c r="P20">
        <f t="shared" si="20"/>
        <v>992.24469236489017</v>
      </c>
      <c r="Q20">
        <f t="shared" ref="Q20:CB20" si="21">$O$10 + $O$11 *Q19 + $O$12 * POWER(Q19,2) + $O$13 * POWER(Q19,3) + $O$14 * POWER(Q19,4) + $O$15 * POWER(Q19,5) + $O$16 * POWER(Q19,6)</f>
        <v>953.29052986301417</v>
      </c>
      <c r="R20">
        <f t="shared" si="21"/>
        <v>922.0440567447107</v>
      </c>
      <c r="S20">
        <f t="shared" si="21"/>
        <v>897.25697332814389</v>
      </c>
      <c r="T20">
        <f t="shared" si="21"/>
        <v>877.82451840093722</v>
      </c>
      <c r="U20">
        <f t="shared" si="21"/>
        <v>862.77505910115462</v>
      </c>
      <c r="V20">
        <f t="shared" si="21"/>
        <v>851.26004127439285</v>
      </c>
      <c r="W20">
        <f t="shared" si="21"/>
        <v>842.54430030706158</v>
      </c>
      <c r="X20">
        <f t="shared" si="21"/>
        <v>835.99673243580037</v>
      </c>
      <c r="Y20">
        <f t="shared" si="21"/>
        <v>831.08132653306575</v>
      </c>
      <c r="Z20">
        <f t="shared" si="21"/>
        <v>827.34855636888756</v>
      </c>
      <c r="AA20">
        <f t="shared" si="21"/>
        <v>824.4271333487219</v>
      </c>
      <c r="AB20">
        <f t="shared" si="21"/>
        <v>822.01611972760873</v>
      </c>
      <c r="AC20">
        <f t="shared" si="21"/>
        <v>819.87740230025383</v>
      </c>
      <c r="AD20">
        <f t="shared" si="21"/>
        <v>817.82852656750538</v>
      </c>
      <c r="AE20">
        <f t="shared" si="21"/>
        <v>815.73589137884778</v>
      </c>
      <c r="AF20">
        <f t="shared" si="21"/>
        <v>813.50830405108627</v>
      </c>
      <c r="AG20">
        <f t="shared" si="21"/>
        <v>811.09089596316221</v>
      </c>
      <c r="AH20">
        <f t="shared" si="21"/>
        <v>808.45939862728119</v>
      </c>
      <c r="AI20">
        <f t="shared" si="21"/>
        <v>805.61478023591735</v>
      </c>
      <c r="AJ20">
        <f t="shared" si="21"/>
        <v>802.57824268519516</v>
      </c>
      <c r="AK20">
        <f t="shared" si="21"/>
        <v>799.38657907442621</v>
      </c>
      <c r="AL20">
        <f t="shared" si="21"/>
        <v>796.08789168165595</v>
      </c>
      <c r="AM20">
        <f t="shared" si="21"/>
        <v>792.73767041553765</v>
      </c>
      <c r="AN20">
        <f t="shared" si="21"/>
        <v>789.39523174315309</v>
      </c>
      <c r="AO20">
        <f t="shared" si="21"/>
        <v>786.1205180942743</v>
      </c>
      <c r="AP20">
        <f t="shared" si="21"/>
        <v>782.97125774154392</v>
      </c>
      <c r="AQ20">
        <f t="shared" si="21"/>
        <v>780.00048515695926</v>
      </c>
      <c r="AR20">
        <f t="shared" si="21"/>
        <v>777.25442184429266</v>
      </c>
      <c r="AS20">
        <f t="shared" si="21"/>
        <v>774.77071764809989</v>
      </c>
      <c r="AT20">
        <f t="shared" si="21"/>
        <v>772.57705253828317</v>
      </c>
      <c r="AU20">
        <f t="shared" si="21"/>
        <v>770.69009887158973</v>
      </c>
      <c r="AV20">
        <f t="shared" si="21"/>
        <v>769.11484412829304</v>
      </c>
      <c r="AW20">
        <f t="shared" si="21"/>
        <v>767.84427412602417</v>
      </c>
      <c r="AX20">
        <f t="shared" si="21"/>
        <v>766.85941670898137</v>
      </c>
      <c r="AY20">
        <f t="shared" si="21"/>
        <v>766.12974591386592</v>
      </c>
      <c r="AZ20">
        <f t="shared" si="21"/>
        <v>765.61394661152735</v>
      </c>
      <c r="BA20">
        <f t="shared" si="21"/>
        <v>765.26103962504567</v>
      </c>
      <c r="BB20">
        <f t="shared" si="21"/>
        <v>765.01186732389033</v>
      </c>
      <c r="BC20">
        <f t="shared" si="21"/>
        <v>764.80093969424706</v>
      </c>
      <c r="BD20">
        <f t="shared" si="21"/>
        <v>764.55864088548333</v>
      </c>
      <c r="BE20">
        <f t="shared" si="21"/>
        <v>764.21379623279063</v>
      </c>
      <c r="BF20">
        <f t="shared" si="21"/>
        <v>763.69659975585819</v>
      </c>
      <c r="BG20">
        <f t="shared" si="21"/>
        <v>762.94190213405091</v>
      </c>
      <c r="BH20">
        <f t="shared" si="21"/>
        <v>761.89285915729852</v>
      </c>
      <c r="BI20">
        <f t="shared" si="21"/>
        <v>760.50494065363455</v>
      </c>
      <c r="BJ20">
        <f t="shared" si="21"/>
        <v>758.75029989211907</v>
      </c>
      <c r="BK20">
        <f t="shared" si="21"/>
        <v>756.62250346293149</v>
      </c>
      <c r="BL20">
        <f t="shared" si="21"/>
        <v>754.14162163287983</v>
      </c>
      <c r="BM20">
        <f t="shared" si="21"/>
        <v>751.35967917743255</v>
      </c>
      <c r="BN20">
        <f t="shared" si="21"/>
        <v>748.36646668807953</v>
      </c>
      <c r="BO20">
        <f t="shared" si="21"/>
        <v>745.29571235804178</v>
      </c>
      <c r="BP20">
        <f t="shared" si="21"/>
        <v>742.33161424125137</v>
      </c>
      <c r="BQ20">
        <f t="shared" si="21"/>
        <v>739.7157329890033</v>
      </c>
      <c r="BR20">
        <f t="shared" si="21"/>
        <v>737.75424506363925</v>
      </c>
      <c r="BS20">
        <f t="shared" si="21"/>
        <v>736.82555642609077</v>
      </c>
      <c r="BT20">
        <f t="shared" si="21"/>
        <v>737.38827670189494</v>
      </c>
      <c r="BU20">
        <f t="shared" si="21"/>
        <v>739.98955382217537</v>
      </c>
      <c r="BV20">
        <f t="shared" si="21"/>
        <v>745.27376914024353</v>
      </c>
      <c r="BW20">
        <f t="shared" si="21"/>
        <v>753.9915930260031</v>
      </c>
      <c r="BX20">
        <f t="shared" si="21"/>
        <v>767.00940093450481</v>
      </c>
      <c r="BY20">
        <f t="shared" si="21"/>
        <v>785.31904995325021</v>
      </c>
      <c r="BZ20">
        <f t="shared" si="21"/>
        <v>810.04801582268556</v>
      </c>
      <c r="CA20">
        <f t="shared" si="21"/>
        <v>842.46989043545909</v>
      </c>
      <c r="CB20">
        <f t="shared" si="21"/>
        <v>884.01523980908678</v>
      </c>
      <c r="CC20">
        <f t="shared" ref="CC20:CO20" si="22">$O$10 + $O$11 *CC19 + $O$12 * POWER(CC19,2) + $O$13 * POWER(CC19,3) + $O$14 * POWER(CC19,4) + $O$15 * POWER(CC19,5) + $O$16 * POWER(CC19,6)</f>
        <v>936.28282253848738</v>
      </c>
      <c r="CD20">
        <f t="shared" si="22"/>
        <v>1001.0511687206745</v>
      </c>
      <c r="CE20">
        <f t="shared" si="22"/>
        <v>1080.2905193594925</v>
      </c>
      <c r="CF20">
        <f t="shared" si="22"/>
        <v>1176.175126240938</v>
      </c>
      <c r="CG20">
        <f t="shared" si="22"/>
        <v>1291.0959122931818</v>
      </c>
      <c r="CH20">
        <f t="shared" si="22"/>
        <v>1427.673492413538</v>
      </c>
      <c r="CI20">
        <f t="shared" si="22"/>
        <v>1588.7715547784464</v>
      </c>
      <c r="CJ20">
        <f t="shared" si="22"/>
        <v>1777.5106026250869</v>
      </c>
      <c r="CK20">
        <f t="shared" si="22"/>
        <v>1997.2820565124857</v>
      </c>
      <c r="CL20">
        <f t="shared" si="22"/>
        <v>2251.7627170567284</v>
      </c>
      <c r="CM20">
        <f t="shared" si="22"/>
        <v>2544.9295881435974</v>
      </c>
      <c r="CN20">
        <f t="shared" si="22"/>
        <v>2881.0750606149668</v>
      </c>
      <c r="CO20">
        <f t="shared" si="22"/>
        <v>3264.8224564350676</v>
      </c>
      <c r="CP20">
        <f>$O$10 + $O$11 *CP19 + $O$12 * POWER(CP19,2) + $O$13 * POWER(CP19,3) + $O$14 * POWER(CP19,4) + $O$15 * POWER(CP19,5) + $O$16 * POWER(CP19,6)</f>
        <v>3701.141933331266</v>
      </c>
    </row>
    <row r="21" spans="1:94" x14ac:dyDescent="0.25">
      <c r="N21">
        <v>1100</v>
      </c>
      <c r="O21">
        <v>920</v>
      </c>
      <c r="P21">
        <v>850</v>
      </c>
      <c r="Q21">
        <v>830</v>
      </c>
      <c r="R21">
        <v>800</v>
      </c>
      <c r="S21">
        <v>785</v>
      </c>
      <c r="T21">
        <v>770</v>
      </c>
      <c r="U21">
        <v>760</v>
      </c>
      <c r="V21">
        <v>750</v>
      </c>
      <c r="W21">
        <v>745</v>
      </c>
    </row>
    <row r="22" spans="1:94" x14ac:dyDescent="0.25">
      <c r="B22">
        <f>$O$10 + $O$11 *B2 + $O$12 * POWER(B2,2) + $O$13 * POWER(B2,3) + $O$14 * POWER(B2,4) + $O$15 * POWER(B2,5) + $O$16 * POWER(B2,6)</f>
        <v>1099.0519606415182</v>
      </c>
      <c r="C22">
        <f t="shared" ref="C22:K22" si="23">$O$10 + $O$11 *C2 + $O$12 * POWER(C2,2) + $O$13 * POWER(C2,3) + $O$14 * POWER(C2,4) + $O$15 * POWER(C2,5) + $O$16 * POWER(C2,6)</f>
        <v>922.0440567447107</v>
      </c>
      <c r="D22">
        <f t="shared" si="23"/>
        <v>851.26004127439285</v>
      </c>
      <c r="E22">
        <f t="shared" si="23"/>
        <v>822.01611972760873</v>
      </c>
      <c r="F22">
        <f t="shared" si="23"/>
        <v>808.45939862728119</v>
      </c>
      <c r="G22">
        <f t="shared" si="23"/>
        <v>782.97125774154392</v>
      </c>
      <c r="H22">
        <f t="shared" si="23"/>
        <v>766.85941670898137</v>
      </c>
      <c r="I22">
        <f t="shared" si="23"/>
        <v>763.69659975585819</v>
      </c>
      <c r="J22">
        <f t="shared" si="23"/>
        <v>748.36646668807953</v>
      </c>
      <c r="K22">
        <f t="shared" si="23"/>
        <v>745.27376914024353</v>
      </c>
    </row>
    <row r="23" spans="1:94" x14ac:dyDescent="0.25">
      <c r="A23" t="s">
        <v>29</v>
      </c>
      <c r="B23">
        <f>POWER(B22 - B3,2)</f>
        <v>0.8987786252305161</v>
      </c>
      <c r="C23">
        <f t="shared" ref="C23:K23" si="24">POWER(C22 - C3,2)</f>
        <v>4.1781679755973098</v>
      </c>
      <c r="D23">
        <f t="shared" si="24"/>
        <v>1.5877040131735507</v>
      </c>
      <c r="E23">
        <f t="shared" si="24"/>
        <v>63.742344203878581</v>
      </c>
      <c r="F23">
        <f>POWER(F22 - F3,2)</f>
        <v>71.561425135246864</v>
      </c>
      <c r="G23">
        <f t="shared" si="24"/>
        <v>4.1157951512454654</v>
      </c>
      <c r="H23">
        <f t="shared" si="24"/>
        <v>9.8632634078254036</v>
      </c>
      <c r="I23">
        <f t="shared" si="24"/>
        <v>13.664849755010811</v>
      </c>
      <c r="J23">
        <f t="shared" si="24"/>
        <v>2.6684310811538703</v>
      </c>
      <c r="K23">
        <f t="shared" si="24"/>
        <v>7.4949542149681747E-2</v>
      </c>
      <c r="L23" s="21">
        <f>MAX(B23:K23)</f>
        <v>71.561425135246864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"/>
  <sheetViews>
    <sheetView topLeftCell="A40" zoomScale="115" zoomScaleNormal="115" workbookViewId="0">
      <selection activeCell="O28" sqref="O28"/>
    </sheetView>
  </sheetViews>
  <sheetFormatPr defaultRowHeight="15" x14ac:dyDescent="0.25"/>
  <cols>
    <col min="2" max="2" width="12.7109375" customWidth="1"/>
    <col min="12" max="12" width="12.7109375" bestFit="1" customWidth="1"/>
    <col min="15" max="15" width="12.7109375" bestFit="1" customWidth="1"/>
    <col min="16" max="16" width="12.85546875" bestFit="1" customWidth="1"/>
    <col min="19" max="19" width="12.7109375" bestFit="1" customWidth="1"/>
    <col min="20" max="20" width="11" bestFit="1" customWidth="1"/>
    <col min="21" max="22" width="12" bestFit="1" customWidth="1"/>
    <col min="23" max="23" width="12.28515625" bestFit="1" customWidth="1"/>
  </cols>
  <sheetData>
    <row r="1" spans="1:22" x14ac:dyDescent="0.25">
      <c r="A1" t="s">
        <v>0</v>
      </c>
      <c r="B1">
        <v>1</v>
      </c>
      <c r="C1">
        <v>1.2</v>
      </c>
      <c r="D1">
        <v>1.4</v>
      </c>
      <c r="E1">
        <v>1.7</v>
      </c>
      <c r="F1">
        <v>2</v>
      </c>
      <c r="G1">
        <v>2.4</v>
      </c>
      <c r="H1">
        <v>2.8</v>
      </c>
      <c r="I1">
        <v>3.2</v>
      </c>
      <c r="J1">
        <v>3.6</v>
      </c>
      <c r="K1">
        <v>4</v>
      </c>
      <c r="L1">
        <f t="shared" ref="L1:L22" si="0">SUM(B1:K1)</f>
        <v>23.3</v>
      </c>
    </row>
    <row r="2" spans="1:22" x14ac:dyDescent="0.25">
      <c r="A2" t="s">
        <v>1</v>
      </c>
      <c r="B2">
        <v>1100</v>
      </c>
      <c r="C2">
        <v>920</v>
      </c>
      <c r="D2">
        <v>850</v>
      </c>
      <c r="E2">
        <v>830</v>
      </c>
      <c r="F2">
        <v>800</v>
      </c>
      <c r="G2">
        <v>785</v>
      </c>
      <c r="H2">
        <v>770</v>
      </c>
      <c r="I2">
        <v>760</v>
      </c>
      <c r="J2">
        <v>750</v>
      </c>
      <c r="K2">
        <v>745</v>
      </c>
      <c r="L2">
        <f t="shared" si="0"/>
        <v>8310</v>
      </c>
    </row>
    <row r="3" spans="1:22" x14ac:dyDescent="0.25">
      <c r="A3" t="s">
        <v>5</v>
      </c>
      <c r="B3">
        <f>POWER(B1,2)</f>
        <v>1</v>
      </c>
      <c r="C3">
        <f t="shared" ref="C3:K3" si="1">POWER(C1,2)</f>
        <v>1.44</v>
      </c>
      <c r="D3">
        <f t="shared" si="1"/>
        <v>1.9599999999999997</v>
      </c>
      <c r="E3">
        <f t="shared" si="1"/>
        <v>2.8899999999999997</v>
      </c>
      <c r="F3">
        <f t="shared" si="1"/>
        <v>4</v>
      </c>
      <c r="G3">
        <f t="shared" si="1"/>
        <v>5.76</v>
      </c>
      <c r="H3">
        <f t="shared" si="1"/>
        <v>7.839999999999999</v>
      </c>
      <c r="I3">
        <f t="shared" si="1"/>
        <v>10.240000000000002</v>
      </c>
      <c r="J3">
        <f t="shared" si="1"/>
        <v>12.96</v>
      </c>
      <c r="K3">
        <f t="shared" si="1"/>
        <v>16</v>
      </c>
      <c r="L3">
        <f t="shared" si="0"/>
        <v>64.09</v>
      </c>
    </row>
    <row r="4" spans="1:22" x14ac:dyDescent="0.25">
      <c r="A4" t="s">
        <v>6</v>
      </c>
      <c r="B4">
        <f>POWER(B1,3)</f>
        <v>1</v>
      </c>
      <c r="C4">
        <f>POWER(C1,3)</f>
        <v>1.728</v>
      </c>
      <c r="D4">
        <f t="shared" ref="D4:J4" si="2">POWER(D1,3)</f>
        <v>2.7439999999999993</v>
      </c>
      <c r="E4">
        <f t="shared" si="2"/>
        <v>4.9129999999999994</v>
      </c>
      <c r="F4">
        <f t="shared" si="2"/>
        <v>8</v>
      </c>
      <c r="G4">
        <f t="shared" si="2"/>
        <v>13.824</v>
      </c>
      <c r="H4">
        <f t="shared" si="2"/>
        <v>21.951999999999995</v>
      </c>
      <c r="I4">
        <f t="shared" si="2"/>
        <v>32.768000000000008</v>
      </c>
      <c r="J4">
        <f t="shared" si="2"/>
        <v>46.656000000000006</v>
      </c>
      <c r="K4">
        <f>POWER(K1,3)</f>
        <v>64</v>
      </c>
      <c r="L4">
        <f t="shared" si="0"/>
        <v>197.58500000000001</v>
      </c>
    </row>
    <row r="5" spans="1:22" x14ac:dyDescent="0.25">
      <c r="A5" t="s">
        <v>9</v>
      </c>
      <c r="B5">
        <f>POWER(B1,4)</f>
        <v>1</v>
      </c>
      <c r="C5">
        <f t="shared" ref="C5:J5" si="3">POWER(C1,4)</f>
        <v>2.0735999999999999</v>
      </c>
      <c r="D5">
        <f t="shared" si="3"/>
        <v>3.8415999999999988</v>
      </c>
      <c r="E5">
        <f t="shared" si="3"/>
        <v>8.3520999999999983</v>
      </c>
      <c r="F5">
        <f t="shared" si="3"/>
        <v>16</v>
      </c>
      <c r="G5">
        <f t="shared" si="3"/>
        <v>33.177599999999998</v>
      </c>
      <c r="H5">
        <f t="shared" si="3"/>
        <v>61.465599999999981</v>
      </c>
      <c r="I5">
        <f t="shared" si="3"/>
        <v>104.85760000000005</v>
      </c>
      <c r="J5">
        <f t="shared" si="3"/>
        <v>167.96160000000003</v>
      </c>
      <c r="K5">
        <f>POWER(K1,4)</f>
        <v>256</v>
      </c>
      <c r="L5">
        <f t="shared" si="0"/>
        <v>654.72970000000009</v>
      </c>
    </row>
    <row r="6" spans="1:22" x14ac:dyDescent="0.25">
      <c r="A6" t="s">
        <v>13</v>
      </c>
      <c r="B6">
        <f>POWER(B1,5)</f>
        <v>1</v>
      </c>
      <c r="C6">
        <f t="shared" ref="C6:K6" si="4">POWER(C1,5)</f>
        <v>2.4883199999999999</v>
      </c>
      <c r="D6">
        <f t="shared" si="4"/>
        <v>5.3782399999999981</v>
      </c>
      <c r="E6">
        <f t="shared" si="4"/>
        <v>14.198569999999997</v>
      </c>
      <c r="F6">
        <f t="shared" si="4"/>
        <v>32</v>
      </c>
      <c r="G6">
        <f t="shared" si="4"/>
        <v>79.626239999999996</v>
      </c>
      <c r="H6">
        <f t="shared" si="4"/>
        <v>172.10367999999994</v>
      </c>
      <c r="I6">
        <f t="shared" si="4"/>
        <v>335.5443200000002</v>
      </c>
      <c r="J6">
        <f t="shared" si="4"/>
        <v>604.66176000000019</v>
      </c>
      <c r="K6">
        <f t="shared" si="4"/>
        <v>1024</v>
      </c>
      <c r="L6">
        <f t="shared" si="0"/>
        <v>2271.0011300000006</v>
      </c>
    </row>
    <row r="7" spans="1:22" x14ac:dyDescent="0.25">
      <c r="A7" t="s">
        <v>14</v>
      </c>
      <c r="B7">
        <f>POWER(B1,6)</f>
        <v>1</v>
      </c>
      <c r="C7">
        <f t="shared" ref="C7:K7" si="5">POWER(C1,6)</f>
        <v>2.9859839999999997</v>
      </c>
      <c r="D7">
        <f t="shared" si="5"/>
        <v>7.5295359999999967</v>
      </c>
      <c r="E7">
        <f t="shared" si="5"/>
        <v>24.137568999999992</v>
      </c>
      <c r="F7">
        <f t="shared" si="5"/>
        <v>64</v>
      </c>
      <c r="G7">
        <f t="shared" si="5"/>
        <v>191.10297599999998</v>
      </c>
      <c r="H7">
        <f t="shared" si="5"/>
        <v>481.89030399999979</v>
      </c>
      <c r="I7">
        <f t="shared" si="5"/>
        <v>1073.7418240000006</v>
      </c>
      <c r="J7">
        <f t="shared" si="5"/>
        <v>2176.7823360000007</v>
      </c>
      <c r="K7">
        <f t="shared" si="5"/>
        <v>4096</v>
      </c>
      <c r="L7">
        <f t="shared" si="0"/>
        <v>8119.1705290000009</v>
      </c>
    </row>
    <row r="8" spans="1:22" ht="15.75" thickBot="1" x14ac:dyDescent="0.3">
      <c r="A8" t="s">
        <v>17</v>
      </c>
      <c r="B8">
        <f>POWER(B1,7)</f>
        <v>1</v>
      </c>
      <c r="C8">
        <f t="shared" ref="C8:K8" si="6">POWER(C1,7)</f>
        <v>3.5831807999999996</v>
      </c>
      <c r="D8">
        <f t="shared" si="6"/>
        <v>10.541350399999994</v>
      </c>
      <c r="E8">
        <f t="shared" si="6"/>
        <v>41.033867299999983</v>
      </c>
      <c r="F8">
        <f t="shared" si="6"/>
        <v>128</v>
      </c>
      <c r="G8">
        <f t="shared" si="6"/>
        <v>458.64714239999995</v>
      </c>
      <c r="H8">
        <f t="shared" si="6"/>
        <v>1349.2928511999992</v>
      </c>
      <c r="I8">
        <f t="shared" si="6"/>
        <v>3435.9738368000026</v>
      </c>
      <c r="J8">
        <f t="shared" si="6"/>
        <v>7836.4164096000022</v>
      </c>
      <c r="K8">
        <f t="shared" si="6"/>
        <v>16384</v>
      </c>
      <c r="L8">
        <f t="shared" si="0"/>
        <v>29648.488638500003</v>
      </c>
      <c r="N8" s="31" t="s">
        <v>55</v>
      </c>
      <c r="O8" s="31"/>
      <c r="P8" s="31"/>
      <c r="Q8" s="31"/>
      <c r="R8" s="31"/>
      <c r="S8" s="31"/>
      <c r="T8" s="31"/>
      <c r="U8" s="31"/>
      <c r="V8" t="s">
        <v>57</v>
      </c>
    </row>
    <row r="9" spans="1:22" x14ac:dyDescent="0.25">
      <c r="A9" t="s">
        <v>18</v>
      </c>
      <c r="B9">
        <f>POWER(B1,8)</f>
        <v>1</v>
      </c>
      <c r="C9">
        <f t="shared" ref="C9:K9" si="7">POWER(C1,8)</f>
        <v>4.2998169599999994</v>
      </c>
      <c r="D9">
        <f t="shared" si="7"/>
        <v>14.757890559999991</v>
      </c>
      <c r="E9">
        <f t="shared" si="7"/>
        <v>69.757574409999975</v>
      </c>
      <c r="F9">
        <f t="shared" si="7"/>
        <v>256</v>
      </c>
      <c r="G9">
        <f t="shared" si="7"/>
        <v>1100.7531417599998</v>
      </c>
      <c r="H9">
        <f t="shared" si="7"/>
        <v>3778.0199833599977</v>
      </c>
      <c r="I9">
        <f t="shared" si="7"/>
        <v>10995.116277760009</v>
      </c>
      <c r="J9">
        <f t="shared" si="7"/>
        <v>28211.09907456001</v>
      </c>
      <c r="K9">
        <f t="shared" si="7"/>
        <v>65536</v>
      </c>
      <c r="L9">
        <f t="shared" si="0"/>
        <v>109966.80375937001</v>
      </c>
      <c r="N9" s="2">
        <v>10</v>
      </c>
      <c r="O9" s="3">
        <f>L1</f>
        <v>23.3</v>
      </c>
      <c r="P9" s="3">
        <f>L3</f>
        <v>64.09</v>
      </c>
      <c r="Q9" s="3">
        <f>L4</f>
        <v>197.58500000000001</v>
      </c>
      <c r="R9" s="3">
        <f>L5</f>
        <v>654.72970000000009</v>
      </c>
      <c r="S9" s="3">
        <f>L6</f>
        <v>2271.0011300000006</v>
      </c>
      <c r="T9" s="3">
        <f>L7</f>
        <v>8119.1705290000009</v>
      </c>
      <c r="U9" s="4">
        <f t="shared" ref="U9:U16" si="8">L8</f>
        <v>29648.488638500003</v>
      </c>
      <c r="V9" s="24">
        <f>L2</f>
        <v>8310</v>
      </c>
    </row>
    <row r="10" spans="1:22" x14ac:dyDescent="0.25">
      <c r="A10" t="s">
        <v>21</v>
      </c>
      <c r="B10">
        <f>POWER(B1,9)</f>
        <v>1</v>
      </c>
      <c r="C10">
        <f t="shared" ref="C10:K10" si="9">POWER(C1,9)</f>
        <v>5.1597803519999994</v>
      </c>
      <c r="D10">
        <f t="shared" si="9"/>
        <v>20.661046783999986</v>
      </c>
      <c r="E10">
        <f t="shared" si="9"/>
        <v>118.58787649699995</v>
      </c>
      <c r="F10">
        <f t="shared" si="9"/>
        <v>512</v>
      </c>
      <c r="G10">
        <f t="shared" si="9"/>
        <v>2641.8075402239997</v>
      </c>
      <c r="H10">
        <f t="shared" si="9"/>
        <v>10578.455953407993</v>
      </c>
      <c r="I10">
        <f t="shared" si="9"/>
        <v>35184.372088832031</v>
      </c>
      <c r="J10">
        <f t="shared" si="9"/>
        <v>101559.95666841604</v>
      </c>
      <c r="K10">
        <f t="shared" si="9"/>
        <v>262144</v>
      </c>
      <c r="L10">
        <f t="shared" si="0"/>
        <v>412766.00095451309</v>
      </c>
      <c r="N10" s="5">
        <v>23.3</v>
      </c>
      <c r="O10" s="6">
        <v>64.09</v>
      </c>
      <c r="P10" s="6">
        <v>197.58500000000001</v>
      </c>
      <c r="Q10" s="6">
        <v>654.72970000000009</v>
      </c>
      <c r="R10" s="6">
        <v>2271.0011300000006</v>
      </c>
      <c r="S10" s="6">
        <v>8119.1705290000009</v>
      </c>
      <c r="T10" s="6">
        <v>29648.488638500003</v>
      </c>
      <c r="U10" s="7">
        <f t="shared" si="8"/>
        <v>109966.80375937001</v>
      </c>
      <c r="V10" s="25">
        <f t="shared" ref="V10:V16" si="10">L16</f>
        <v>18557</v>
      </c>
    </row>
    <row r="11" spans="1:22" x14ac:dyDescent="0.25">
      <c r="A11" t="s">
        <v>22</v>
      </c>
      <c r="B11">
        <f>POWER(B1,10)</f>
        <v>1</v>
      </c>
      <c r="C11">
        <f t="shared" ref="C11:K11" si="11">POWER(C1,10)</f>
        <v>6.1917364223999991</v>
      </c>
      <c r="D11">
        <f t="shared" si="11"/>
        <v>28.92546549759998</v>
      </c>
      <c r="E11">
        <f t="shared" si="11"/>
        <v>201.59939004489991</v>
      </c>
      <c r="F11">
        <f t="shared" si="11"/>
        <v>1024</v>
      </c>
      <c r="G11">
        <f t="shared" si="11"/>
        <v>6340.3380965375991</v>
      </c>
      <c r="H11">
        <f t="shared" si="11"/>
        <v>29619.676669542379</v>
      </c>
      <c r="I11">
        <f t="shared" si="11"/>
        <v>112589.99068426252</v>
      </c>
      <c r="J11">
        <f t="shared" si="11"/>
        <v>365615.84400629776</v>
      </c>
      <c r="K11">
        <f t="shared" si="11"/>
        <v>1048576</v>
      </c>
      <c r="L11">
        <f t="shared" si="0"/>
        <v>1564003.5660486051</v>
      </c>
      <c r="N11" s="5">
        <v>64.09</v>
      </c>
      <c r="O11" s="6">
        <v>197.58500000000001</v>
      </c>
      <c r="P11" s="6">
        <v>654.72970000000009</v>
      </c>
      <c r="Q11" s="6">
        <v>2271.0011300000006</v>
      </c>
      <c r="R11" s="6">
        <v>8119.1705290000009</v>
      </c>
      <c r="S11" s="6">
        <v>29648.488638500003</v>
      </c>
      <c r="T11" s="6">
        <v>109966.80375937001</v>
      </c>
      <c r="U11" s="7">
        <f t="shared" si="8"/>
        <v>412766.00095451309</v>
      </c>
      <c r="V11" s="25">
        <f t="shared" si="10"/>
        <v>49670.3</v>
      </c>
    </row>
    <row r="12" spans="1:22" x14ac:dyDescent="0.25">
      <c r="A12" t="s">
        <v>25</v>
      </c>
      <c r="B12">
        <f>POWER(B1,11)</f>
        <v>1</v>
      </c>
      <c r="C12">
        <f t="shared" ref="C12:K12" si="12">POWER(C1,11)</f>
        <v>7.4300837068799988</v>
      </c>
      <c r="D12">
        <f t="shared" si="12"/>
        <v>40.495651696639968</v>
      </c>
      <c r="E12">
        <f t="shared" si="12"/>
        <v>342.71896307632983</v>
      </c>
      <c r="F12">
        <f t="shared" si="12"/>
        <v>2048</v>
      </c>
      <c r="G12">
        <f t="shared" si="12"/>
        <v>15216.811431690237</v>
      </c>
      <c r="H12">
        <f t="shared" si="12"/>
        <v>82935.094674718654</v>
      </c>
      <c r="I12">
        <f t="shared" si="12"/>
        <v>360287.97018964007</v>
      </c>
      <c r="J12">
        <f t="shared" si="12"/>
        <v>1316217.0384226721</v>
      </c>
      <c r="K12">
        <f t="shared" si="12"/>
        <v>4194304</v>
      </c>
      <c r="L12">
        <f t="shared" si="0"/>
        <v>5971400.5594172012</v>
      </c>
      <c r="N12" s="5">
        <v>197.58500000000001</v>
      </c>
      <c r="O12" s="6">
        <v>654.72970000000009</v>
      </c>
      <c r="P12" s="6">
        <v>2271.0011300000006</v>
      </c>
      <c r="Q12" s="6">
        <v>8119.1705290000009</v>
      </c>
      <c r="R12" s="6">
        <v>29648.488638500003</v>
      </c>
      <c r="S12" s="6">
        <v>109966.80375937001</v>
      </c>
      <c r="T12" s="6">
        <v>412766.00095451309</v>
      </c>
      <c r="U12" s="7">
        <f t="shared" si="8"/>
        <v>1564003.5660486051</v>
      </c>
      <c r="V12" s="25">
        <f t="shared" si="10"/>
        <v>150830.51</v>
      </c>
    </row>
    <row r="13" spans="1:22" x14ac:dyDescent="0.25">
      <c r="A13" t="s">
        <v>26</v>
      </c>
      <c r="B13">
        <f>POWER(B1,12)</f>
        <v>1</v>
      </c>
      <c r="C13">
        <f t="shared" ref="C13:K13" si="13">POWER(C1,12)</f>
        <v>8.9161004482559978</v>
      </c>
      <c r="D13">
        <f t="shared" si="13"/>
        <v>56.693912375295945</v>
      </c>
      <c r="E13">
        <f t="shared" si="13"/>
        <v>582.62223722976069</v>
      </c>
      <c r="F13">
        <f t="shared" si="13"/>
        <v>4096</v>
      </c>
      <c r="G13">
        <f t="shared" si="13"/>
        <v>36520.347436056567</v>
      </c>
      <c r="H13">
        <f t="shared" si="13"/>
        <v>232218.26508921219</v>
      </c>
      <c r="I13">
        <f t="shared" si="13"/>
        <v>1152921.5046068486</v>
      </c>
      <c r="J13">
        <f t="shared" si="13"/>
        <v>4738381.3383216197</v>
      </c>
      <c r="K13">
        <f t="shared" si="13"/>
        <v>16777216</v>
      </c>
      <c r="L13">
        <f t="shared" si="0"/>
        <v>22942002.687703788</v>
      </c>
      <c r="N13" s="5">
        <v>654.72970000000009</v>
      </c>
      <c r="O13" s="6">
        <v>2271.0011300000006</v>
      </c>
      <c r="P13" s="6">
        <v>8119.1705290000009</v>
      </c>
      <c r="Q13" s="6">
        <v>29648.488638500003</v>
      </c>
      <c r="R13" s="6">
        <v>109966.80375937001</v>
      </c>
      <c r="S13" s="6">
        <v>412766.00095451297</v>
      </c>
      <c r="T13" s="6">
        <v>1564003.5660486051</v>
      </c>
      <c r="U13" s="7">
        <f t="shared" si="8"/>
        <v>5971400.5594172012</v>
      </c>
      <c r="V13" s="25">
        <f t="shared" si="10"/>
        <v>495761.21900000004</v>
      </c>
    </row>
    <row r="14" spans="1:22" x14ac:dyDescent="0.25">
      <c r="A14" t="s">
        <v>33</v>
      </c>
      <c r="B14">
        <f>B1^13</f>
        <v>1</v>
      </c>
      <c r="C14">
        <f t="shared" ref="C14:K14" si="14">C1^13</f>
        <v>10.699320537907198</v>
      </c>
      <c r="D14">
        <f t="shared" si="14"/>
        <v>79.371477325414318</v>
      </c>
      <c r="E14">
        <f t="shared" si="14"/>
        <v>990.45780329059312</v>
      </c>
      <c r="F14">
        <f t="shared" si="14"/>
        <v>8192</v>
      </c>
      <c r="G14">
        <f t="shared" si="14"/>
        <v>87648.833846535766</v>
      </c>
      <c r="H14">
        <f t="shared" si="14"/>
        <v>650211.14224979409</v>
      </c>
      <c r="I14">
        <f t="shared" si="14"/>
        <v>3689348.8147419156</v>
      </c>
      <c r="J14">
        <f t="shared" si="14"/>
        <v>17058172.817957833</v>
      </c>
      <c r="K14">
        <f t="shared" si="14"/>
        <v>67108864</v>
      </c>
      <c r="L14">
        <f t="shared" si="0"/>
        <v>88603519.13739723</v>
      </c>
      <c r="N14" s="5">
        <v>2271.0011300000006</v>
      </c>
      <c r="O14" s="6">
        <v>8119.1705290000009</v>
      </c>
      <c r="P14" s="6">
        <v>29648.488638500003</v>
      </c>
      <c r="Q14" s="6">
        <v>109966.80375937001</v>
      </c>
      <c r="R14" s="6">
        <v>412766.00095451309</v>
      </c>
      <c r="S14" s="6">
        <v>1564003.5660486051</v>
      </c>
      <c r="T14" s="6">
        <v>5971400.5594172012</v>
      </c>
      <c r="U14" s="7">
        <f t="shared" si="8"/>
        <v>22942002.687703788</v>
      </c>
      <c r="V14" s="25">
        <f t="shared" si="10"/>
        <v>1711762.0067000003</v>
      </c>
    </row>
    <row r="15" spans="1:22" x14ac:dyDescent="0.25">
      <c r="A15" t="s">
        <v>34</v>
      </c>
      <c r="B15">
        <f>B1^14</f>
        <v>1</v>
      </c>
      <c r="C15">
        <f t="shared" ref="C15:K15" si="15">C1^14</f>
        <v>12.839184645488636</v>
      </c>
      <c r="D15">
        <f t="shared" si="15"/>
        <v>111.12006825558004</v>
      </c>
      <c r="E15">
        <f t="shared" si="15"/>
        <v>1683.7782655940082</v>
      </c>
      <c r="F15">
        <f t="shared" si="15"/>
        <v>16384</v>
      </c>
      <c r="G15">
        <f t="shared" si="15"/>
        <v>210357.20123168582</v>
      </c>
      <c r="H15">
        <f t="shared" si="15"/>
        <v>1820591.1982994233</v>
      </c>
      <c r="I15">
        <f t="shared" si="15"/>
        <v>11805916.20717413</v>
      </c>
      <c r="J15">
        <f t="shared" si="15"/>
        <v>61409422.144648194</v>
      </c>
      <c r="K15">
        <f t="shared" si="15"/>
        <v>268435456</v>
      </c>
      <c r="L15">
        <f t="shared" si="0"/>
        <v>343699935.48887193</v>
      </c>
      <c r="N15" s="5">
        <v>8119.1705290000009</v>
      </c>
      <c r="O15" s="6">
        <v>29648.488638500003</v>
      </c>
      <c r="P15" s="6">
        <v>109966.80375937001</v>
      </c>
      <c r="Q15" s="6">
        <v>412766.00095451309</v>
      </c>
      <c r="R15" s="6">
        <v>1564003.5660486051</v>
      </c>
      <c r="S15" s="6">
        <v>5971400.5594172012</v>
      </c>
      <c r="T15" s="6">
        <v>22942002.687703788</v>
      </c>
      <c r="U15" s="7">
        <f t="shared" si="8"/>
        <v>88603519.13739723</v>
      </c>
      <c r="V15" s="25">
        <f t="shared" si="10"/>
        <v>6102703.3016300006</v>
      </c>
    </row>
    <row r="16" spans="1:22" ht="15.75" thickBot="1" x14ac:dyDescent="0.3">
      <c r="A16" t="s">
        <v>7</v>
      </c>
      <c r="B16">
        <f>B2 * B1</f>
        <v>1100</v>
      </c>
      <c r="C16">
        <f t="shared" ref="C16:K16" si="16">C2 * C1</f>
        <v>1104</v>
      </c>
      <c r="D16">
        <f t="shared" si="16"/>
        <v>1190</v>
      </c>
      <c r="E16">
        <f t="shared" si="16"/>
        <v>1411</v>
      </c>
      <c r="F16">
        <f t="shared" si="16"/>
        <v>1600</v>
      </c>
      <c r="G16">
        <f t="shared" si="16"/>
        <v>1884</v>
      </c>
      <c r="H16">
        <f t="shared" si="16"/>
        <v>2156</v>
      </c>
      <c r="I16">
        <f t="shared" si="16"/>
        <v>2432</v>
      </c>
      <c r="J16">
        <f t="shared" si="16"/>
        <v>2700</v>
      </c>
      <c r="K16">
        <f t="shared" si="16"/>
        <v>2980</v>
      </c>
      <c r="L16">
        <f t="shared" si="0"/>
        <v>18557</v>
      </c>
      <c r="N16" s="8">
        <v>29648.488638500003</v>
      </c>
      <c r="O16" s="9">
        <v>109966.80375937001</v>
      </c>
      <c r="P16" s="9">
        <v>412766.00095451309</v>
      </c>
      <c r="Q16" s="9">
        <v>1564003.5660486051</v>
      </c>
      <c r="R16" s="9">
        <v>5971400.5594172012</v>
      </c>
      <c r="S16" s="9">
        <v>22942002.687703788</v>
      </c>
      <c r="T16" s="9">
        <v>88603519.13739723</v>
      </c>
      <c r="U16" s="10">
        <f t="shared" si="8"/>
        <v>343699935.48887193</v>
      </c>
      <c r="V16" s="26">
        <f t="shared" si="10"/>
        <v>22243540.709411003</v>
      </c>
    </row>
    <row r="17" spans="1:16" x14ac:dyDescent="0.25">
      <c r="A17" t="s">
        <v>8</v>
      </c>
      <c r="B17">
        <f>B3*B2</f>
        <v>1100</v>
      </c>
      <c r="C17">
        <f t="shared" ref="C17:K17" si="17">C3*C2</f>
        <v>1324.8</v>
      </c>
      <c r="D17">
        <f t="shared" si="17"/>
        <v>1665.9999999999998</v>
      </c>
      <c r="E17">
        <f t="shared" si="17"/>
        <v>2398.6999999999998</v>
      </c>
      <c r="F17">
        <f t="shared" si="17"/>
        <v>3200</v>
      </c>
      <c r="G17">
        <f t="shared" si="17"/>
        <v>4521.5999999999995</v>
      </c>
      <c r="H17">
        <f t="shared" si="17"/>
        <v>6036.7999999999993</v>
      </c>
      <c r="I17">
        <f t="shared" si="17"/>
        <v>7782.4000000000015</v>
      </c>
      <c r="J17">
        <f t="shared" si="17"/>
        <v>9720</v>
      </c>
      <c r="K17">
        <f t="shared" si="17"/>
        <v>11920</v>
      </c>
      <c r="L17">
        <f t="shared" si="0"/>
        <v>49670.3</v>
      </c>
    </row>
    <row r="18" spans="1:16" ht="15.75" thickBot="1" x14ac:dyDescent="0.3">
      <c r="A18" t="s">
        <v>15</v>
      </c>
      <c r="B18">
        <f>B2*B4</f>
        <v>1100</v>
      </c>
      <c r="C18">
        <f t="shared" ref="C18:J18" si="18">C2*C4</f>
        <v>1589.76</v>
      </c>
      <c r="D18">
        <f t="shared" si="18"/>
        <v>2332.3999999999996</v>
      </c>
      <c r="E18">
        <f t="shared" si="18"/>
        <v>4077.7899999999995</v>
      </c>
      <c r="F18">
        <f t="shared" si="18"/>
        <v>6400</v>
      </c>
      <c r="G18">
        <f t="shared" si="18"/>
        <v>10851.84</v>
      </c>
      <c r="H18">
        <f t="shared" si="18"/>
        <v>16903.039999999997</v>
      </c>
      <c r="I18">
        <f t="shared" si="18"/>
        <v>24903.680000000008</v>
      </c>
      <c r="J18">
        <f t="shared" si="18"/>
        <v>34992.000000000007</v>
      </c>
      <c r="K18">
        <f>K2*K4</f>
        <v>47680</v>
      </c>
      <c r="L18">
        <f t="shared" si="0"/>
        <v>150830.51</v>
      </c>
      <c r="P18" t="s">
        <v>58</v>
      </c>
    </row>
    <row r="19" spans="1:16" x14ac:dyDescent="0.25">
      <c r="A19" t="s">
        <v>19</v>
      </c>
      <c r="B19">
        <f>B2*B5</f>
        <v>1100</v>
      </c>
      <c r="C19">
        <f t="shared" ref="C19:K19" si="19">C2*C5</f>
        <v>1907.712</v>
      </c>
      <c r="D19">
        <f t="shared" si="19"/>
        <v>3265.3599999999988</v>
      </c>
      <c r="E19">
        <f t="shared" si="19"/>
        <v>6932.2429999999986</v>
      </c>
      <c r="F19">
        <f t="shared" si="19"/>
        <v>12800</v>
      </c>
      <c r="G19">
        <f t="shared" si="19"/>
        <v>26044.415999999997</v>
      </c>
      <c r="H19">
        <f t="shared" si="19"/>
        <v>47328.511999999988</v>
      </c>
      <c r="I19">
        <f t="shared" si="19"/>
        <v>79691.776000000042</v>
      </c>
      <c r="J19">
        <f t="shared" si="19"/>
        <v>125971.20000000003</v>
      </c>
      <c r="K19">
        <f t="shared" si="19"/>
        <v>190720</v>
      </c>
      <c r="L19">
        <f t="shared" si="0"/>
        <v>495761.21900000004</v>
      </c>
      <c r="O19" s="28" t="s">
        <v>10</v>
      </c>
      <c r="P19" s="4">
        <f t="array" ref="P19:P26">MMULT(MINVERSE(N9:U16), V9:V16)</f>
        <v>14288.347621917725</v>
      </c>
    </row>
    <row r="20" spans="1:16" x14ac:dyDescent="0.25">
      <c r="A20" t="s">
        <v>23</v>
      </c>
      <c r="B20">
        <f>B2*B6</f>
        <v>1100</v>
      </c>
      <c r="C20">
        <f t="shared" ref="C20:J20" si="20">C$2*C6</f>
        <v>2289.2543999999998</v>
      </c>
      <c r="D20">
        <f t="shared" si="20"/>
        <v>4571.5039999999981</v>
      </c>
      <c r="E20">
        <f t="shared" si="20"/>
        <v>11784.813099999998</v>
      </c>
      <c r="F20">
        <f t="shared" si="20"/>
        <v>25600</v>
      </c>
      <c r="G20">
        <f t="shared" si="20"/>
        <v>62506.598399999995</v>
      </c>
      <c r="H20">
        <f t="shared" si="20"/>
        <v>132519.83359999995</v>
      </c>
      <c r="I20">
        <f t="shared" si="20"/>
        <v>255013.68320000015</v>
      </c>
      <c r="J20">
        <f t="shared" si="20"/>
        <v>453496.32000000012</v>
      </c>
      <c r="K20">
        <f>K$2*K6</f>
        <v>762880</v>
      </c>
      <c r="L20">
        <f t="shared" si="0"/>
        <v>1711762.0067000003</v>
      </c>
      <c r="O20" s="29" t="s">
        <v>11</v>
      </c>
      <c r="P20" s="7">
        <v>-39561.537750244141</v>
      </c>
    </row>
    <row r="21" spans="1:16" x14ac:dyDescent="0.25">
      <c r="A21" t="s">
        <v>27</v>
      </c>
      <c r="B21">
        <f t="shared" ref="B21:J21" si="21">B$2*B7</f>
        <v>1100</v>
      </c>
      <c r="C21">
        <f t="shared" si="21"/>
        <v>2747.1052799999998</v>
      </c>
      <c r="D21">
        <f t="shared" si="21"/>
        <v>6400.1055999999971</v>
      </c>
      <c r="E21">
        <f t="shared" si="21"/>
        <v>20034.182269999994</v>
      </c>
      <c r="F21">
        <f t="shared" si="21"/>
        <v>51200</v>
      </c>
      <c r="G21">
        <f t="shared" si="21"/>
        <v>150015.83615999998</v>
      </c>
      <c r="H21">
        <f t="shared" si="21"/>
        <v>371055.53407999984</v>
      </c>
      <c r="I21">
        <f t="shared" si="21"/>
        <v>816043.78624000051</v>
      </c>
      <c r="J21">
        <f t="shared" si="21"/>
        <v>1632586.7520000006</v>
      </c>
      <c r="K21">
        <f>K$2*K7</f>
        <v>3051520</v>
      </c>
      <c r="L21">
        <f t="shared" si="0"/>
        <v>6102703.3016300006</v>
      </c>
      <c r="O21" s="29" t="s">
        <v>12</v>
      </c>
      <c r="P21" s="7">
        <v>49127.756103515625</v>
      </c>
    </row>
    <row r="22" spans="1:16" x14ac:dyDescent="0.25">
      <c r="A22" t="s">
        <v>32</v>
      </c>
      <c r="B22">
        <f t="shared" ref="B22:I22" si="22">B2 * B8</f>
        <v>1100</v>
      </c>
      <c r="C22">
        <f t="shared" si="22"/>
        <v>3296.5263359999994</v>
      </c>
      <c r="D22">
        <f t="shared" si="22"/>
        <v>8960.1478399999942</v>
      </c>
      <c r="E22">
        <f>E2 * E8</f>
        <v>34058.109858999989</v>
      </c>
      <c r="F22">
        <f t="shared" si="22"/>
        <v>102400</v>
      </c>
      <c r="G22">
        <f t="shared" si="22"/>
        <v>360038.00678399997</v>
      </c>
      <c r="H22">
        <f t="shared" si="22"/>
        <v>1038955.4954239994</v>
      </c>
      <c r="I22">
        <f t="shared" si="22"/>
        <v>2611340.115968002</v>
      </c>
      <c r="J22">
        <f>J2 * J8</f>
        <v>5877312.3072000016</v>
      </c>
      <c r="K22">
        <f>K2 * K8</f>
        <v>12206080</v>
      </c>
      <c r="L22">
        <f t="shared" si="0"/>
        <v>22243540.709411003</v>
      </c>
      <c r="O22" s="29" t="s">
        <v>16</v>
      </c>
      <c r="P22" s="7">
        <v>-33271.372985839844</v>
      </c>
    </row>
    <row r="23" spans="1:16" x14ac:dyDescent="0.25">
      <c r="O23" s="29" t="s">
        <v>20</v>
      </c>
      <c r="P23" s="7">
        <v>13239.231201171875</v>
      </c>
    </row>
    <row r="24" spans="1:16" x14ac:dyDescent="0.25">
      <c r="A24" t="s">
        <v>0</v>
      </c>
      <c r="B24">
        <v>1</v>
      </c>
      <c r="C24">
        <v>1.2</v>
      </c>
      <c r="D24">
        <v>1.4</v>
      </c>
      <c r="E24">
        <v>1.7</v>
      </c>
      <c r="F24">
        <v>2</v>
      </c>
      <c r="G24">
        <v>2.4</v>
      </c>
      <c r="H24">
        <v>2.8</v>
      </c>
      <c r="I24">
        <v>3.2</v>
      </c>
      <c r="J24">
        <v>3.6</v>
      </c>
      <c r="K24">
        <v>4</v>
      </c>
      <c r="L24">
        <v>5</v>
      </c>
      <c r="O24" s="29" t="s">
        <v>24</v>
      </c>
      <c r="P24" s="7">
        <v>-3094.7433261871338</v>
      </c>
    </row>
    <row r="25" spans="1:16" x14ac:dyDescent="0.25">
      <c r="A25" t="s">
        <v>1</v>
      </c>
      <c r="B25">
        <f t="shared" ref="B25:J25" si="23">$P$19 + B1 * $P$20 + B1^2 * $P$21 + B1^3 * $P$22 + B1^4 * $P$23 + B1^5 * $P$24 + B1^6 * $P$25 + B1^7 * $P$26</f>
        <v>1100.3440750092268</v>
      </c>
      <c r="C25">
        <f t="shared" si="23"/>
        <v>917.89376193532019</v>
      </c>
      <c r="D25">
        <f t="shared" si="23"/>
        <v>854.09830514764622</v>
      </c>
      <c r="E25">
        <f t="shared" si="23"/>
        <v>824.71050612961074</v>
      </c>
      <c r="F25">
        <f t="shared" si="23"/>
        <v>804.65027046203613</v>
      </c>
      <c r="G25">
        <f t="shared" si="23"/>
        <v>782.20797795985891</v>
      </c>
      <c r="H25">
        <f t="shared" si="23"/>
        <v>771.43934216353227</v>
      </c>
      <c r="I25">
        <f t="shared" si="23"/>
        <v>759.47573073640524</v>
      </c>
      <c r="J25">
        <f t="shared" si="23"/>
        <v>750.11970162513899</v>
      </c>
      <c r="K25">
        <f>$P$19 + K24 * $P$20 + K24^2 * $P$21 + K24^3 * $P$22 + K24^4 * $P$23 + K24^5 * $P$24 + K24^6 * $P$25 + K24^7 * $P$26</f>
        <v>744.99227523803711</v>
      </c>
      <c r="L25">
        <f>$P$19 + L24 * $P$20 + L24^2 * $P$21 + L24^3 * $P$22 + L24^4 * $P$23 + L24^5 * $P$24 + L24^6 * $P$25 + L24^7 * $P$26</f>
        <v>-3387.6345521360636</v>
      </c>
      <c r="M25" t="s">
        <v>43</v>
      </c>
      <c r="O25" s="29" t="s">
        <v>28</v>
      </c>
      <c r="P25" s="7">
        <v>393.71040821075439</v>
      </c>
    </row>
    <row r="26" spans="1:16" ht="15.75" thickBot="1" x14ac:dyDescent="0.3">
      <c r="A26" t="s">
        <v>29</v>
      </c>
      <c r="B26">
        <f>POWER(B25 - B2,2)</f>
        <v>0.11838761197442182</v>
      </c>
      <c r="C26">
        <f t="shared" ref="C26:K26" si="24">POWER(C25 - C2,2)</f>
        <v>4.4362387851061715</v>
      </c>
      <c r="D26">
        <f t="shared" si="24"/>
        <v>16.796105083223466</v>
      </c>
      <c r="E26">
        <f>POWER(E25 - E2,2)</f>
        <v>27.978745404885604</v>
      </c>
      <c r="F26">
        <f t="shared" si="24"/>
        <v>21.625015370085748</v>
      </c>
      <c r="G26">
        <f t="shared" si="24"/>
        <v>7.7953870726336234</v>
      </c>
      <c r="H26">
        <f t="shared" si="24"/>
        <v>2.0717058637217671</v>
      </c>
      <c r="I26">
        <f t="shared" si="24"/>
        <v>0.27485826075019254</v>
      </c>
      <c r="J26">
        <f>POWER(J25 - J2,2)</f>
        <v>1.432847906091453E-2</v>
      </c>
      <c r="K26">
        <f t="shared" si="24"/>
        <v>5.9671947383321822E-5</v>
      </c>
      <c r="M26" s="21">
        <f>MAX(B26:K26)</f>
        <v>27.978745404885604</v>
      </c>
      <c r="O26" s="30" t="s">
        <v>35</v>
      </c>
      <c r="P26" s="10">
        <v>-21.047197535634041</v>
      </c>
    </row>
    <row r="30" spans="1:16" x14ac:dyDescent="0.25">
      <c r="B30">
        <v>1</v>
      </c>
      <c r="C30">
        <f>$P$19 + B30 * $P$20 + B30^2 * $P$21 + B30^3 * $P$22 + B30^4 * $P$23 + B30^5 * $P$24 + B30^6 * $P$25 + B30^7 * $P$26</f>
        <v>1100.3440750092268</v>
      </c>
    </row>
    <row r="31" spans="1:16" x14ac:dyDescent="0.25">
      <c r="B31">
        <v>1.2</v>
      </c>
      <c r="C31">
        <f t="shared" ref="C31:C50" si="25">$P$19 + B31 * $P$20 + B31^2 * $P$21 + B31^3 * $P$22 + B31^4 * $P$23 + B31^5 * $P$24 + B31^6 * $P$25 + B31^7 * $P$26</f>
        <v>917.89376193532019</v>
      </c>
    </row>
    <row r="32" spans="1:16" x14ac:dyDescent="0.25">
      <c r="B32">
        <v>1.4</v>
      </c>
      <c r="C32">
        <f t="shared" si="25"/>
        <v>854.09830514764622</v>
      </c>
    </row>
    <row r="33" spans="2:3" x14ac:dyDescent="0.25">
      <c r="B33">
        <v>1.6</v>
      </c>
      <c r="C33">
        <f t="shared" si="25"/>
        <v>831.67206972710403</v>
      </c>
    </row>
    <row r="34" spans="2:3" x14ac:dyDescent="0.25">
      <c r="B34">
        <v>1.8</v>
      </c>
      <c r="C34">
        <f t="shared" si="25"/>
        <v>818.15107742308237</v>
      </c>
    </row>
    <row r="35" spans="2:3" x14ac:dyDescent="0.25">
      <c r="B35">
        <v>2</v>
      </c>
      <c r="C35">
        <f t="shared" si="25"/>
        <v>804.65027046203613</v>
      </c>
    </row>
    <row r="36" spans="2:3" x14ac:dyDescent="0.25">
      <c r="B36">
        <v>2.2000000000000002</v>
      </c>
      <c r="C36">
        <f t="shared" si="25"/>
        <v>791.90057650674953</v>
      </c>
    </row>
    <row r="37" spans="2:3" x14ac:dyDescent="0.25">
      <c r="B37">
        <v>2.4</v>
      </c>
      <c r="C37">
        <f t="shared" si="25"/>
        <v>782.20797795985891</v>
      </c>
    </row>
    <row r="38" spans="2:3" x14ac:dyDescent="0.25">
      <c r="B38">
        <v>2.6</v>
      </c>
      <c r="C38">
        <f t="shared" si="25"/>
        <v>775.97678880265812</v>
      </c>
    </row>
    <row r="39" spans="2:3" x14ac:dyDescent="0.25">
      <c r="B39">
        <v>2.8</v>
      </c>
      <c r="C39">
        <f t="shared" si="25"/>
        <v>771.43934216353227</v>
      </c>
    </row>
    <row r="40" spans="2:3" x14ac:dyDescent="0.25">
      <c r="B40">
        <v>3</v>
      </c>
      <c r="C40">
        <f t="shared" si="25"/>
        <v>766.23429180681705</v>
      </c>
    </row>
    <row r="41" spans="2:3" x14ac:dyDescent="0.25">
      <c r="B41">
        <v>3.2</v>
      </c>
      <c r="C41">
        <f t="shared" si="25"/>
        <v>759.47573073640524</v>
      </c>
    </row>
    <row r="42" spans="2:3" x14ac:dyDescent="0.25">
      <c r="B42">
        <v>3.4</v>
      </c>
      <c r="C42">
        <f t="shared" si="25"/>
        <v>752.95533010574582</v>
      </c>
    </row>
    <row r="43" spans="2:3" x14ac:dyDescent="0.25">
      <c r="B43">
        <v>3.6</v>
      </c>
      <c r="C43">
        <f t="shared" si="25"/>
        <v>750.11970162513899</v>
      </c>
    </row>
    <row r="44" spans="2:3" x14ac:dyDescent="0.25">
      <c r="B44">
        <v>3.8</v>
      </c>
      <c r="C44">
        <f t="shared" si="25"/>
        <v>751.46518666532938</v>
      </c>
    </row>
    <row r="45" spans="2:3" x14ac:dyDescent="0.25">
      <c r="B45">
        <v>4</v>
      </c>
      <c r="C45">
        <f t="shared" si="25"/>
        <v>744.99227523803711</v>
      </c>
    </row>
    <row r="46" spans="2:3" x14ac:dyDescent="0.25">
      <c r="B46">
        <v>4.2</v>
      </c>
      <c r="C46">
        <f t="shared" si="25"/>
        <v>690.36185806029243</v>
      </c>
    </row>
    <row r="47" spans="2:3" x14ac:dyDescent="0.25">
      <c r="B47">
        <v>4.4000000000000004</v>
      </c>
      <c r="C47">
        <f t="shared" si="25"/>
        <v>495.39551488554571</v>
      </c>
    </row>
    <row r="48" spans="2:3" x14ac:dyDescent="0.25">
      <c r="B48">
        <v>4.5999999999999996</v>
      </c>
      <c r="C48">
        <f t="shared" si="25"/>
        <v>-16.437957704300061</v>
      </c>
    </row>
    <row r="49" spans="2:3" x14ac:dyDescent="0.25">
      <c r="B49">
        <v>4.8</v>
      </c>
      <c r="C49">
        <f t="shared" si="25"/>
        <v>-1148.9075758538675</v>
      </c>
    </row>
    <row r="50" spans="2:3" x14ac:dyDescent="0.25">
      <c r="B50">
        <v>5</v>
      </c>
      <c r="C50">
        <f t="shared" si="25"/>
        <v>-3387.6345521360636</v>
      </c>
    </row>
  </sheetData>
  <mergeCells count="1">
    <mergeCell ref="N8:U8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zoomScaleNormal="100" workbookViewId="0">
      <selection activeCell="L34" sqref="L34"/>
    </sheetView>
  </sheetViews>
  <sheetFormatPr defaultRowHeight="15" x14ac:dyDescent="0.25"/>
  <cols>
    <col min="12" max="12" width="11" bestFit="1" customWidth="1"/>
  </cols>
  <sheetData>
    <row r="1" spans="1:12" x14ac:dyDescent="0.25">
      <c r="L1" t="s">
        <v>68</v>
      </c>
    </row>
    <row r="2" spans="1:12" x14ac:dyDescent="0.25">
      <c r="A2" t="s">
        <v>0</v>
      </c>
      <c r="B2">
        <v>1</v>
      </c>
      <c r="C2">
        <v>1.2</v>
      </c>
      <c r="D2">
        <v>1.4</v>
      </c>
      <c r="E2">
        <v>1.7</v>
      </c>
      <c r="F2">
        <v>2</v>
      </c>
      <c r="G2">
        <v>2.4</v>
      </c>
      <c r="H2">
        <v>2.8</v>
      </c>
      <c r="I2">
        <v>3.2</v>
      </c>
      <c r="J2">
        <v>3.6</v>
      </c>
      <c r="K2">
        <v>4</v>
      </c>
      <c r="L2">
        <f>SUM(B2:K2)</f>
        <v>23.3</v>
      </c>
    </row>
    <row r="3" spans="1:12" x14ac:dyDescent="0.25">
      <c r="A3" t="s">
        <v>1</v>
      </c>
      <c r="B3">
        <v>1100</v>
      </c>
      <c r="C3">
        <v>920</v>
      </c>
      <c r="D3">
        <v>850</v>
      </c>
      <c r="E3">
        <v>830</v>
      </c>
      <c r="F3">
        <v>800</v>
      </c>
      <c r="G3">
        <v>785</v>
      </c>
      <c r="H3">
        <v>770</v>
      </c>
      <c r="I3">
        <v>760</v>
      </c>
      <c r="J3">
        <v>750</v>
      </c>
      <c r="K3">
        <v>745</v>
      </c>
      <c r="L3">
        <f>SUM(B3:K3)</f>
        <v>8310</v>
      </c>
    </row>
    <row r="4" spans="1:12" x14ac:dyDescent="0.25">
      <c r="A4" t="s">
        <v>59</v>
      </c>
      <c r="B4">
        <f>1/B2</f>
        <v>1</v>
      </c>
      <c r="C4">
        <f t="shared" ref="C4:K4" si="0">1/C2</f>
        <v>0.83333333333333337</v>
      </c>
      <c r="D4">
        <f t="shared" si="0"/>
        <v>0.7142857142857143</v>
      </c>
      <c r="E4">
        <f t="shared" si="0"/>
        <v>0.58823529411764708</v>
      </c>
      <c r="F4">
        <f t="shared" si="0"/>
        <v>0.5</v>
      </c>
      <c r="G4">
        <f t="shared" si="0"/>
        <v>0.41666666666666669</v>
      </c>
      <c r="H4">
        <f t="shared" si="0"/>
        <v>0.35714285714285715</v>
      </c>
      <c r="I4">
        <f t="shared" si="0"/>
        <v>0.3125</v>
      </c>
      <c r="J4">
        <f t="shared" si="0"/>
        <v>0.27777777777777779</v>
      </c>
      <c r="K4">
        <f>1/K2</f>
        <v>0.25</v>
      </c>
      <c r="L4">
        <f t="shared" ref="L4:L12" si="1">SUM(B4:K4)</f>
        <v>5.2499416433239965</v>
      </c>
    </row>
    <row r="5" spans="1:12" x14ac:dyDescent="0.25">
      <c r="A5" t="s">
        <v>60</v>
      </c>
      <c r="B5">
        <f>1/B2^2</f>
        <v>1</v>
      </c>
      <c r="C5">
        <f t="shared" ref="C5:L5" si="2">1/C2^2</f>
        <v>0.69444444444444442</v>
      </c>
      <c r="D5">
        <f t="shared" si="2"/>
        <v>0.51020408163265318</v>
      </c>
      <c r="E5">
        <f t="shared" si="2"/>
        <v>0.34602076124567477</v>
      </c>
      <c r="F5">
        <f t="shared" si="2"/>
        <v>0.25</v>
      </c>
      <c r="G5">
        <f t="shared" si="2"/>
        <v>0.1736111111111111</v>
      </c>
      <c r="H5">
        <f t="shared" si="2"/>
        <v>0.1275510204081633</v>
      </c>
      <c r="I5">
        <f t="shared" si="2"/>
        <v>9.7656249999999986E-2</v>
      </c>
      <c r="J5">
        <f t="shared" si="2"/>
        <v>7.716049382716049E-2</v>
      </c>
      <c r="K5">
        <f t="shared" si="2"/>
        <v>6.25E-2</v>
      </c>
      <c r="L5">
        <f t="shared" si="1"/>
        <v>3.3391481626692072</v>
      </c>
    </row>
    <row r="6" spans="1:12" x14ac:dyDescent="0.25">
      <c r="A6" t="s">
        <v>61</v>
      </c>
      <c r="B6">
        <f>1/B2^3</f>
        <v>1</v>
      </c>
      <c r="C6">
        <f t="shared" ref="C6:L6" si="3">1/C2^3</f>
        <v>0.57870370370370372</v>
      </c>
      <c r="D6">
        <f t="shared" si="3"/>
        <v>0.36443148688046656</v>
      </c>
      <c r="E6">
        <f t="shared" si="3"/>
        <v>0.20354162426216163</v>
      </c>
      <c r="F6">
        <f t="shared" si="3"/>
        <v>0.125</v>
      </c>
      <c r="G6">
        <f t="shared" si="3"/>
        <v>7.2337962962962965E-2</v>
      </c>
      <c r="H6">
        <f t="shared" si="3"/>
        <v>4.555393586005832E-2</v>
      </c>
      <c r="I6">
        <f t="shared" si="3"/>
        <v>3.0517578124999993E-2</v>
      </c>
      <c r="J6">
        <f t="shared" si="3"/>
        <v>2.1433470507544579E-2</v>
      </c>
      <c r="K6">
        <f t="shared" si="3"/>
        <v>1.5625E-2</v>
      </c>
      <c r="L6">
        <f t="shared" si="1"/>
        <v>2.4571447623018976</v>
      </c>
    </row>
    <row r="7" spans="1:12" x14ac:dyDescent="0.25">
      <c r="A7" t="s">
        <v>62</v>
      </c>
      <c r="B7">
        <f>1/B2^4</f>
        <v>1</v>
      </c>
      <c r="C7">
        <f t="shared" ref="C7:L7" si="4">1/C2^4</f>
        <v>0.48225308641975312</v>
      </c>
      <c r="D7">
        <f t="shared" si="4"/>
        <v>0.26030820491461898</v>
      </c>
      <c r="E7">
        <f t="shared" si="4"/>
        <v>0.11973036721303627</v>
      </c>
      <c r="F7">
        <f t="shared" si="4"/>
        <v>6.25E-2</v>
      </c>
      <c r="G7">
        <f t="shared" si="4"/>
        <v>3.014081790123457E-2</v>
      </c>
      <c r="H7">
        <f t="shared" si="4"/>
        <v>1.6269262807163686E-2</v>
      </c>
      <c r="I7">
        <f t="shared" si="4"/>
        <v>9.5367431640624965E-3</v>
      </c>
      <c r="J7">
        <f t="shared" si="4"/>
        <v>5.9537418076512716E-3</v>
      </c>
      <c r="K7">
        <f t="shared" si="4"/>
        <v>3.90625E-3</v>
      </c>
      <c r="L7">
        <f t="shared" si="1"/>
        <v>1.9905984742275205</v>
      </c>
    </row>
    <row r="8" spans="1:12" x14ac:dyDescent="0.25">
      <c r="A8" t="s">
        <v>63</v>
      </c>
      <c r="B8">
        <f>1/B2^5</f>
        <v>1</v>
      </c>
      <c r="C8">
        <f t="shared" ref="C8:K8" si="5">1/C2^5</f>
        <v>0.4018775720164609</v>
      </c>
      <c r="D8">
        <f t="shared" si="5"/>
        <v>0.18593443208187072</v>
      </c>
      <c r="E8">
        <f t="shared" si="5"/>
        <v>7.042962777237427E-2</v>
      </c>
      <c r="F8">
        <f t="shared" si="5"/>
        <v>3.125E-2</v>
      </c>
      <c r="G8">
        <f t="shared" si="5"/>
        <v>1.2558674125514403E-2</v>
      </c>
      <c r="H8">
        <f t="shared" si="5"/>
        <v>5.8104510025584599E-3</v>
      </c>
      <c r="I8">
        <f t="shared" si="5"/>
        <v>2.9802322387695295E-3</v>
      </c>
      <c r="J8">
        <f t="shared" si="5"/>
        <v>1.6538171687920198E-3</v>
      </c>
      <c r="K8">
        <f t="shared" si="5"/>
        <v>9.765625E-4</v>
      </c>
      <c r="L8">
        <f t="shared" si="1"/>
        <v>1.7134713689063403</v>
      </c>
    </row>
    <row r="9" spans="1:12" x14ac:dyDescent="0.25">
      <c r="A9" t="s">
        <v>64</v>
      </c>
      <c r="B9">
        <f>1/B2^6</f>
        <v>1</v>
      </c>
      <c r="C9">
        <f t="shared" ref="C9:K9" si="6">1/C2^6</f>
        <v>0.33489797668038412</v>
      </c>
      <c r="D9">
        <f t="shared" si="6"/>
        <v>0.13281030862990767</v>
      </c>
      <c r="E9">
        <f t="shared" si="6"/>
        <v>4.142919280727899E-2</v>
      </c>
      <c r="F9">
        <f t="shared" si="6"/>
        <v>1.5625E-2</v>
      </c>
      <c r="G9">
        <f t="shared" si="6"/>
        <v>5.2327808856310019E-3</v>
      </c>
      <c r="H9">
        <f t="shared" si="6"/>
        <v>2.0751610723423073E-3</v>
      </c>
      <c r="I9">
        <f t="shared" si="6"/>
        <v>9.3132257461547797E-4</v>
      </c>
      <c r="J9">
        <f t="shared" si="6"/>
        <v>4.5939365799778326E-4</v>
      </c>
      <c r="K9">
        <f t="shared" si="6"/>
        <v>2.44140625E-4</v>
      </c>
      <c r="L9">
        <f t="shared" si="1"/>
        <v>1.5337052769331574</v>
      </c>
    </row>
    <row r="10" spans="1:12" x14ac:dyDescent="0.25">
      <c r="A10" t="s">
        <v>65</v>
      </c>
      <c r="B10">
        <f>B$3*B4</f>
        <v>1100</v>
      </c>
      <c r="C10">
        <f t="shared" ref="C10:K10" si="7">C$3*C4</f>
        <v>766.66666666666674</v>
      </c>
      <c r="D10">
        <f t="shared" si="7"/>
        <v>607.14285714285711</v>
      </c>
      <c r="E10">
        <f t="shared" si="7"/>
        <v>488.23529411764707</v>
      </c>
      <c r="F10">
        <f t="shared" si="7"/>
        <v>400</v>
      </c>
      <c r="G10">
        <f t="shared" si="7"/>
        <v>327.08333333333337</v>
      </c>
      <c r="H10">
        <f t="shared" si="7"/>
        <v>275</v>
      </c>
      <c r="I10">
        <f t="shared" si="7"/>
        <v>237.5</v>
      </c>
      <c r="J10">
        <f t="shared" si="7"/>
        <v>208.33333333333334</v>
      </c>
      <c r="K10">
        <f t="shared" si="7"/>
        <v>186.25</v>
      </c>
      <c r="L10">
        <f t="shared" si="1"/>
        <v>4596.2114845938368</v>
      </c>
    </row>
    <row r="11" spans="1:12" x14ac:dyDescent="0.25">
      <c r="A11" t="s">
        <v>66</v>
      </c>
      <c r="B11">
        <f t="shared" ref="B11:K11" si="8">B$3*B5</f>
        <v>1100</v>
      </c>
      <c r="C11">
        <f t="shared" si="8"/>
        <v>638.88888888888891</v>
      </c>
      <c r="D11">
        <f t="shared" si="8"/>
        <v>433.67346938775523</v>
      </c>
      <c r="E11">
        <f t="shared" si="8"/>
        <v>287.19723183391005</v>
      </c>
      <c r="F11">
        <f t="shared" si="8"/>
        <v>200</v>
      </c>
      <c r="G11">
        <f t="shared" si="8"/>
        <v>136.28472222222223</v>
      </c>
      <c r="H11">
        <f t="shared" si="8"/>
        <v>98.214285714285737</v>
      </c>
      <c r="I11">
        <f t="shared" si="8"/>
        <v>74.218749999999986</v>
      </c>
      <c r="J11">
        <f t="shared" si="8"/>
        <v>57.870370370370367</v>
      </c>
      <c r="K11">
        <f t="shared" si="8"/>
        <v>46.5625</v>
      </c>
      <c r="L11">
        <f>SUM(B11:K11)</f>
        <v>3072.9102184174326</v>
      </c>
    </row>
    <row r="12" spans="1:12" x14ac:dyDescent="0.25">
      <c r="A12" t="s">
        <v>67</v>
      </c>
      <c r="B12">
        <f t="shared" ref="B12:K12" si="9">B$3*B6</f>
        <v>1100</v>
      </c>
      <c r="C12">
        <f t="shared" si="9"/>
        <v>532.40740740740739</v>
      </c>
      <c r="D12">
        <f t="shared" si="9"/>
        <v>309.76676384839658</v>
      </c>
      <c r="E12">
        <f t="shared" si="9"/>
        <v>168.93954813759416</v>
      </c>
      <c r="F12">
        <f t="shared" si="9"/>
        <v>100</v>
      </c>
      <c r="G12">
        <f t="shared" si="9"/>
        <v>56.785300925925931</v>
      </c>
      <c r="H12">
        <f t="shared" si="9"/>
        <v>35.076530612244909</v>
      </c>
      <c r="I12">
        <f t="shared" si="9"/>
        <v>23.193359374999996</v>
      </c>
      <c r="J12">
        <f t="shared" si="9"/>
        <v>16.075102880658434</v>
      </c>
      <c r="K12">
        <f t="shared" si="9"/>
        <v>11.640625</v>
      </c>
      <c r="L12">
        <f t="shared" si="1"/>
        <v>2353.8846381872277</v>
      </c>
    </row>
    <row r="16" spans="1:12" x14ac:dyDescent="0.25">
      <c r="B16">
        <v>10</v>
      </c>
      <c r="C16">
        <f>L4</f>
        <v>5.2499416433239965</v>
      </c>
      <c r="D16">
        <f>L5</f>
        <v>3.3391481626692072</v>
      </c>
      <c r="E16">
        <f>L6</f>
        <v>2.4571447623018976</v>
      </c>
      <c r="G16">
        <f>L3</f>
        <v>8310</v>
      </c>
      <c r="J16">
        <f t="array" ref="J16:J19">MMULT(MINVERSE(B16:E19),G16:G19)</f>
        <v>540.63707891578088</v>
      </c>
    </row>
    <row r="17" spans="2:12" x14ac:dyDescent="0.25">
      <c r="B17">
        <f>L4</f>
        <v>5.2499416433239965</v>
      </c>
      <c r="C17">
        <f>L5</f>
        <v>3.3391481626692072</v>
      </c>
      <c r="D17">
        <f>L6</f>
        <v>2.4571447623018976</v>
      </c>
      <c r="E17">
        <f>L7</f>
        <v>1.9905984742275205</v>
      </c>
      <c r="G17">
        <f>L10</f>
        <v>4596.2114845938368</v>
      </c>
      <c r="J17">
        <v>1269.719599685166</v>
      </c>
    </row>
    <row r="18" spans="2:12" x14ac:dyDescent="0.25">
      <c r="B18">
        <f>L5</f>
        <v>3.3391481626692072</v>
      </c>
      <c r="C18">
        <f>L6</f>
        <v>2.4571447623018976</v>
      </c>
      <c r="D18">
        <f>L7</f>
        <v>1.9905984742275205</v>
      </c>
      <c r="E18">
        <f>L8</f>
        <v>1.7134713689063403</v>
      </c>
      <c r="G18">
        <f>L11</f>
        <v>3072.9102184174326</v>
      </c>
      <c r="J18">
        <v>-2282.6731131579727</v>
      </c>
    </row>
    <row r="19" spans="2:12" x14ac:dyDescent="0.25">
      <c r="B19">
        <f>L6</f>
        <v>2.4571447623018976</v>
      </c>
      <c r="C19">
        <f>L7</f>
        <v>1.9905984742275205</v>
      </c>
      <c r="D19">
        <f>L8</f>
        <v>1.7134713689063403</v>
      </c>
      <c r="E19">
        <f>L9</f>
        <v>1.5337052769331574</v>
      </c>
      <c r="G19">
        <f>L12</f>
        <v>2353.8846381872277</v>
      </c>
      <c r="J19">
        <v>1570.8716881894507</v>
      </c>
    </row>
    <row r="22" spans="2:12" x14ac:dyDescent="0.25">
      <c r="B22">
        <v>1</v>
      </c>
      <c r="C22">
        <v>1.2</v>
      </c>
      <c r="D22">
        <v>1.4</v>
      </c>
      <c r="E22">
        <v>1.7</v>
      </c>
      <c r="F22">
        <v>2</v>
      </c>
      <c r="G22">
        <v>2.4</v>
      </c>
      <c r="H22">
        <v>2.8</v>
      </c>
      <c r="I22">
        <v>3.2</v>
      </c>
      <c r="J22">
        <v>3.6</v>
      </c>
      <c r="K22">
        <v>4</v>
      </c>
      <c r="L22">
        <v>5</v>
      </c>
    </row>
    <row r="23" spans="2:12" x14ac:dyDescent="0.25">
      <c r="B23">
        <f>$J$16 + $J$17/B22 + $J$18/B22^2 + $J$19/B22^3</f>
        <v>1098.5552536324249</v>
      </c>
      <c r="C23">
        <f t="shared" ref="C23:L23" si="10">$J$16 + $J$17/C22 + $J$18/C22^2 + $J$19/C22^3</f>
        <v>922.6163474033516</v>
      </c>
      <c r="D23">
        <f t="shared" si="10"/>
        <v>855.42561577846834</v>
      </c>
      <c r="E23">
        <f t="shared" si="10"/>
        <v>817.41644771509436</v>
      </c>
      <c r="F23">
        <f t="shared" si="10"/>
        <v>801.18756149255205</v>
      </c>
      <c r="G23">
        <f t="shared" si="10"/>
        <v>787.02315463893422</v>
      </c>
      <c r="H23">
        <f t="shared" si="10"/>
        <v>774.51046780421143</v>
      </c>
      <c r="I23">
        <f t="shared" si="10"/>
        <v>762.44635707923419</v>
      </c>
      <c r="J23">
        <f t="shared" si="10"/>
        <v>750.87401505991033</v>
      </c>
      <c r="K23">
        <f t="shared" si="10"/>
        <v>739.94477939265926</v>
      </c>
      <c r="L23">
        <f t="shared" si="10"/>
        <v>715.84104783201087</v>
      </c>
    </row>
    <row r="24" spans="2:12" x14ac:dyDescent="0.25">
      <c r="B24">
        <f>(B3 - B23)^2</f>
        <v>2.0872920666215475</v>
      </c>
      <c r="C24">
        <f t="shared" ref="C24:L24" si="11">(C3 - C23)^2</f>
        <v>6.8452737350246426</v>
      </c>
      <c r="D24">
        <f t="shared" si="11"/>
        <v>29.437306575564623</v>
      </c>
      <c r="E24" s="21">
        <f t="shared" si="11"/>
        <v>158.34578810695385</v>
      </c>
      <c r="F24">
        <f t="shared" si="11"/>
        <v>1.4103022985924514</v>
      </c>
      <c r="G24">
        <f t="shared" si="11"/>
        <v>4.0931546930410363</v>
      </c>
      <c r="H24">
        <f t="shared" si="11"/>
        <v>20.34431981282788</v>
      </c>
      <c r="I24">
        <f t="shared" si="11"/>
        <v>5.9846629591192357</v>
      </c>
      <c r="J24">
        <f t="shared" si="11"/>
        <v>0.76390232495006549</v>
      </c>
      <c r="K24">
        <f t="shared" si="11"/>
        <v>25.555255388882514</v>
      </c>
    </row>
  </sheetData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J39" sqref="J39"/>
    </sheetView>
  </sheetViews>
  <sheetFormatPr defaultRowHeight="15" x14ac:dyDescent="0.25"/>
  <sheetData>
    <row r="1" spans="1:12" x14ac:dyDescent="0.25">
      <c r="L1" t="s">
        <v>68</v>
      </c>
    </row>
    <row r="2" spans="1:12" x14ac:dyDescent="0.25">
      <c r="A2" t="s">
        <v>0</v>
      </c>
      <c r="B2">
        <v>1</v>
      </c>
      <c r="C2">
        <v>1.2</v>
      </c>
      <c r="D2">
        <v>1.4</v>
      </c>
      <c r="E2">
        <v>1.7</v>
      </c>
      <c r="F2">
        <v>2</v>
      </c>
      <c r="G2">
        <v>2.4</v>
      </c>
      <c r="H2">
        <v>2.8</v>
      </c>
      <c r="I2">
        <v>3.2</v>
      </c>
      <c r="J2">
        <v>3.6</v>
      </c>
      <c r="K2">
        <v>4</v>
      </c>
      <c r="L2">
        <f>SUM(B2:K2)</f>
        <v>23.3</v>
      </c>
    </row>
    <row r="3" spans="1:12" x14ac:dyDescent="0.25">
      <c r="A3" t="s">
        <v>1</v>
      </c>
      <c r="B3">
        <v>1100</v>
      </c>
      <c r="C3">
        <v>920</v>
      </c>
      <c r="D3">
        <v>850</v>
      </c>
      <c r="E3">
        <v>830</v>
      </c>
      <c r="F3">
        <v>800</v>
      </c>
      <c r="G3">
        <v>785</v>
      </c>
      <c r="H3">
        <v>770</v>
      </c>
      <c r="I3">
        <v>760</v>
      </c>
      <c r="J3">
        <v>750</v>
      </c>
      <c r="K3">
        <v>745</v>
      </c>
      <c r="L3">
        <f>SUM(B3:K3)</f>
        <v>8310</v>
      </c>
    </row>
    <row r="4" spans="1:12" x14ac:dyDescent="0.25">
      <c r="A4" t="s">
        <v>59</v>
      </c>
      <c r="B4">
        <f>1/B2</f>
        <v>1</v>
      </c>
      <c r="C4">
        <f t="shared" ref="C4:K4" si="0">1/C2</f>
        <v>0.83333333333333337</v>
      </c>
      <c r="D4">
        <f t="shared" si="0"/>
        <v>0.7142857142857143</v>
      </c>
      <c r="E4">
        <f t="shared" si="0"/>
        <v>0.58823529411764708</v>
      </c>
      <c r="F4">
        <f t="shared" si="0"/>
        <v>0.5</v>
      </c>
      <c r="G4">
        <f t="shared" si="0"/>
        <v>0.41666666666666669</v>
      </c>
      <c r="H4">
        <f t="shared" si="0"/>
        <v>0.35714285714285715</v>
      </c>
      <c r="I4">
        <f t="shared" si="0"/>
        <v>0.3125</v>
      </c>
      <c r="J4">
        <f t="shared" si="0"/>
        <v>0.27777777777777779</v>
      </c>
      <c r="K4">
        <f>1/K2</f>
        <v>0.25</v>
      </c>
      <c r="L4">
        <f t="shared" ref="L4:L12" si="1">SUM(B4:K4)</f>
        <v>5.2499416433239965</v>
      </c>
    </row>
    <row r="5" spans="1:12" x14ac:dyDescent="0.25">
      <c r="A5" t="s">
        <v>60</v>
      </c>
      <c r="B5">
        <f>1/B2^2</f>
        <v>1</v>
      </c>
      <c r="C5">
        <f t="shared" ref="C5:L5" si="2">1/C2^2</f>
        <v>0.69444444444444442</v>
      </c>
      <c r="D5">
        <f t="shared" si="2"/>
        <v>0.51020408163265318</v>
      </c>
      <c r="E5">
        <f t="shared" si="2"/>
        <v>0.34602076124567477</v>
      </c>
      <c r="F5">
        <f t="shared" si="2"/>
        <v>0.25</v>
      </c>
      <c r="G5">
        <f t="shared" si="2"/>
        <v>0.1736111111111111</v>
      </c>
      <c r="H5">
        <f t="shared" si="2"/>
        <v>0.1275510204081633</v>
      </c>
      <c r="I5">
        <f t="shared" si="2"/>
        <v>9.7656249999999986E-2</v>
      </c>
      <c r="J5">
        <f t="shared" si="2"/>
        <v>7.716049382716049E-2</v>
      </c>
      <c r="K5">
        <f t="shared" si="2"/>
        <v>6.25E-2</v>
      </c>
      <c r="L5">
        <f t="shared" si="1"/>
        <v>3.3391481626692072</v>
      </c>
    </row>
    <row r="6" spans="1:12" x14ac:dyDescent="0.25">
      <c r="A6" t="s">
        <v>61</v>
      </c>
      <c r="B6">
        <f>1/B2^3</f>
        <v>1</v>
      </c>
      <c r="C6">
        <f t="shared" ref="C6:L6" si="3">1/C2^3</f>
        <v>0.57870370370370372</v>
      </c>
      <c r="D6">
        <f t="shared" si="3"/>
        <v>0.36443148688046656</v>
      </c>
      <c r="E6">
        <f t="shared" si="3"/>
        <v>0.20354162426216163</v>
      </c>
      <c r="F6">
        <f t="shared" si="3"/>
        <v>0.125</v>
      </c>
      <c r="G6">
        <f t="shared" si="3"/>
        <v>7.2337962962962965E-2</v>
      </c>
      <c r="H6">
        <f t="shared" si="3"/>
        <v>4.555393586005832E-2</v>
      </c>
      <c r="I6">
        <f t="shared" si="3"/>
        <v>3.0517578124999993E-2</v>
      </c>
      <c r="J6">
        <f t="shared" si="3"/>
        <v>2.1433470507544579E-2</v>
      </c>
      <c r="K6">
        <f t="shared" si="3"/>
        <v>1.5625E-2</v>
      </c>
      <c r="L6">
        <f t="shared" si="1"/>
        <v>2.4571447623018976</v>
      </c>
    </row>
    <row r="7" spans="1:12" x14ac:dyDescent="0.25">
      <c r="A7" t="s">
        <v>62</v>
      </c>
      <c r="B7">
        <f>1/B2^4</f>
        <v>1</v>
      </c>
      <c r="C7">
        <f t="shared" ref="C7:L7" si="4">1/C2^4</f>
        <v>0.48225308641975312</v>
      </c>
      <c r="D7">
        <f t="shared" si="4"/>
        <v>0.26030820491461898</v>
      </c>
      <c r="E7">
        <f t="shared" si="4"/>
        <v>0.11973036721303627</v>
      </c>
      <c r="F7">
        <f t="shared" si="4"/>
        <v>6.25E-2</v>
      </c>
      <c r="G7">
        <f t="shared" si="4"/>
        <v>3.014081790123457E-2</v>
      </c>
      <c r="H7">
        <f t="shared" si="4"/>
        <v>1.6269262807163686E-2</v>
      </c>
      <c r="I7">
        <f t="shared" si="4"/>
        <v>9.5367431640624965E-3</v>
      </c>
      <c r="J7">
        <f t="shared" si="4"/>
        <v>5.9537418076512716E-3</v>
      </c>
      <c r="K7">
        <f t="shared" si="4"/>
        <v>3.90625E-3</v>
      </c>
      <c r="L7">
        <f t="shared" si="1"/>
        <v>1.9905984742275205</v>
      </c>
    </row>
    <row r="8" spans="1:12" x14ac:dyDescent="0.25">
      <c r="A8" t="s">
        <v>63</v>
      </c>
      <c r="B8">
        <f>1/B2^5</f>
        <v>1</v>
      </c>
      <c r="C8">
        <f t="shared" ref="C8:K8" si="5">1/C2^5</f>
        <v>0.4018775720164609</v>
      </c>
      <c r="D8">
        <f t="shared" si="5"/>
        <v>0.18593443208187072</v>
      </c>
      <c r="E8">
        <f t="shared" si="5"/>
        <v>7.042962777237427E-2</v>
      </c>
      <c r="F8">
        <f t="shared" si="5"/>
        <v>3.125E-2</v>
      </c>
      <c r="G8">
        <f t="shared" si="5"/>
        <v>1.2558674125514403E-2</v>
      </c>
      <c r="H8">
        <f t="shared" si="5"/>
        <v>5.8104510025584599E-3</v>
      </c>
      <c r="I8">
        <f t="shared" si="5"/>
        <v>2.9802322387695295E-3</v>
      </c>
      <c r="J8">
        <f t="shared" si="5"/>
        <v>1.6538171687920198E-3</v>
      </c>
      <c r="K8">
        <f t="shared" si="5"/>
        <v>9.765625E-4</v>
      </c>
      <c r="L8">
        <f t="shared" si="1"/>
        <v>1.7134713689063403</v>
      </c>
    </row>
    <row r="9" spans="1:12" x14ac:dyDescent="0.25">
      <c r="A9" t="s">
        <v>64</v>
      </c>
      <c r="B9">
        <f>1/B2^6</f>
        <v>1</v>
      </c>
      <c r="C9">
        <f t="shared" ref="C9:K9" si="6">1/C2^6</f>
        <v>0.33489797668038412</v>
      </c>
      <c r="D9">
        <f t="shared" si="6"/>
        <v>0.13281030862990767</v>
      </c>
      <c r="E9">
        <f t="shared" si="6"/>
        <v>4.142919280727899E-2</v>
      </c>
      <c r="F9">
        <f t="shared" si="6"/>
        <v>1.5625E-2</v>
      </c>
      <c r="G9">
        <f t="shared" si="6"/>
        <v>5.2327808856310019E-3</v>
      </c>
      <c r="H9">
        <f t="shared" si="6"/>
        <v>2.0751610723423073E-3</v>
      </c>
      <c r="I9">
        <f t="shared" si="6"/>
        <v>9.3132257461547797E-4</v>
      </c>
      <c r="J9">
        <f t="shared" si="6"/>
        <v>4.5939365799778326E-4</v>
      </c>
      <c r="K9">
        <f t="shared" si="6"/>
        <v>2.44140625E-4</v>
      </c>
      <c r="L9">
        <f t="shared" si="1"/>
        <v>1.5337052769331574</v>
      </c>
    </row>
    <row r="10" spans="1:12" x14ac:dyDescent="0.25">
      <c r="A10" t="s">
        <v>69</v>
      </c>
      <c r="B10">
        <f>1/B2^7</f>
        <v>1</v>
      </c>
      <c r="C10">
        <f t="shared" ref="C10:K10" si="7">1/C2^7</f>
        <v>0.27908164723365342</v>
      </c>
      <c r="D10">
        <f t="shared" si="7"/>
        <v>9.4864506164219778E-2</v>
      </c>
      <c r="E10">
        <f t="shared" si="7"/>
        <v>2.4370113416046467E-2</v>
      </c>
      <c r="F10">
        <f t="shared" si="7"/>
        <v>7.8125E-3</v>
      </c>
      <c r="G10">
        <f t="shared" si="7"/>
        <v>2.1803253690129173E-3</v>
      </c>
      <c r="H10">
        <f t="shared" si="7"/>
        <v>7.4112895440796701E-4</v>
      </c>
      <c r="I10">
        <f t="shared" si="7"/>
        <v>2.9103830456733682E-4</v>
      </c>
      <c r="J10">
        <f t="shared" si="7"/>
        <v>1.2760934944382868E-4</v>
      </c>
      <c r="K10">
        <f t="shared" si="7"/>
        <v>6.103515625E-5</v>
      </c>
      <c r="L10">
        <f t="shared" si="1"/>
        <v>1.4095299039476017</v>
      </c>
    </row>
    <row r="11" spans="1:12" x14ac:dyDescent="0.25">
      <c r="A11" t="s">
        <v>70</v>
      </c>
      <c r="B11">
        <f>1/B2^8</f>
        <v>1</v>
      </c>
      <c r="C11">
        <f t="shared" ref="C11:K11" si="8">1/C2^8</f>
        <v>0.23256803936137788</v>
      </c>
      <c r="D11">
        <f t="shared" si="8"/>
        <v>6.776036154587127E-2</v>
      </c>
      <c r="E11">
        <f t="shared" si="8"/>
        <v>1.4335360832968509E-2</v>
      </c>
      <c r="F11">
        <f t="shared" si="8"/>
        <v>3.90625E-3</v>
      </c>
      <c r="G11">
        <f t="shared" si="8"/>
        <v>9.0846890375538233E-4</v>
      </c>
      <c r="H11">
        <f t="shared" si="8"/>
        <v>2.6468891228855965E-4</v>
      </c>
      <c r="I11">
        <f t="shared" si="8"/>
        <v>9.0949470177292742E-5</v>
      </c>
      <c r="J11">
        <f t="shared" si="8"/>
        <v>3.5447041512174633E-5</v>
      </c>
      <c r="K11">
        <f t="shared" si="8"/>
        <v>1.52587890625E-5</v>
      </c>
      <c r="L11">
        <f t="shared" si="1"/>
        <v>1.3198848248570136</v>
      </c>
    </row>
    <row r="12" spans="1:12" x14ac:dyDescent="0.25">
      <c r="A12" t="s">
        <v>65</v>
      </c>
      <c r="B12">
        <f>B$3*B4</f>
        <v>1100</v>
      </c>
      <c r="C12">
        <f>C$3*C4</f>
        <v>766.66666666666674</v>
      </c>
      <c r="D12">
        <f>D$3*D4</f>
        <v>607.14285714285711</v>
      </c>
      <c r="E12">
        <f>E$3*E4</f>
        <v>488.23529411764707</v>
      </c>
      <c r="F12">
        <f>F$3*F4</f>
        <v>400</v>
      </c>
      <c r="G12">
        <f>G$3*G4</f>
        <v>327.08333333333337</v>
      </c>
      <c r="H12">
        <f>H$3*H4</f>
        <v>275</v>
      </c>
      <c r="I12">
        <f>I$3*I4</f>
        <v>237.5</v>
      </c>
      <c r="J12">
        <f>J$3*J4</f>
        <v>208.33333333333334</v>
      </c>
      <c r="K12">
        <f>K$3*K4</f>
        <v>186.25</v>
      </c>
      <c r="L12">
        <f>SUM(B12:K12)</f>
        <v>4596.2114845938368</v>
      </c>
    </row>
    <row r="13" spans="1:12" x14ac:dyDescent="0.25">
      <c r="A13" t="s">
        <v>66</v>
      </c>
      <c r="B13">
        <f>B$3*B5</f>
        <v>1100</v>
      </c>
      <c r="C13">
        <f>C$3*C5</f>
        <v>638.88888888888891</v>
      </c>
      <c r="D13">
        <f>D$3*D5</f>
        <v>433.67346938775523</v>
      </c>
      <c r="E13">
        <f>E$3*E5</f>
        <v>287.19723183391005</v>
      </c>
      <c r="F13">
        <f>F$3*F5</f>
        <v>200</v>
      </c>
      <c r="G13">
        <f>G$3*G5</f>
        <v>136.28472222222223</v>
      </c>
      <c r="H13">
        <f>H$3*H5</f>
        <v>98.214285714285737</v>
      </c>
      <c r="I13">
        <f>I$3*I5</f>
        <v>74.218749999999986</v>
      </c>
      <c r="J13">
        <f>J$3*J5</f>
        <v>57.870370370370367</v>
      </c>
      <c r="K13">
        <f>K$3*K5</f>
        <v>46.5625</v>
      </c>
      <c r="L13">
        <f>SUM(B13:K13)</f>
        <v>3072.9102184174326</v>
      </c>
    </row>
    <row r="14" spans="1:12" x14ac:dyDescent="0.25">
      <c r="A14" t="s">
        <v>67</v>
      </c>
      <c r="B14">
        <f>B$3*B6</f>
        <v>1100</v>
      </c>
      <c r="C14">
        <f>C$3*C6</f>
        <v>532.40740740740739</v>
      </c>
      <c r="D14">
        <f>D$3*D6</f>
        <v>309.76676384839658</v>
      </c>
      <c r="E14">
        <f>E$3*E6</f>
        <v>168.93954813759416</v>
      </c>
      <c r="F14">
        <f>F$3*F6</f>
        <v>100</v>
      </c>
      <c r="G14">
        <f>G$3*G6</f>
        <v>56.785300925925931</v>
      </c>
      <c r="H14">
        <f>H$3*H6</f>
        <v>35.076530612244909</v>
      </c>
      <c r="I14">
        <f>I$3*I6</f>
        <v>23.193359374999996</v>
      </c>
      <c r="J14">
        <f>J$3*J6</f>
        <v>16.075102880658434</v>
      </c>
      <c r="K14">
        <f>K$3*K6</f>
        <v>11.640625</v>
      </c>
      <c r="L14">
        <f>SUM(B14:K14)</f>
        <v>2353.8846381872277</v>
      </c>
    </row>
    <row r="15" spans="1:12" x14ac:dyDescent="0.25">
      <c r="A15" t="s">
        <v>71</v>
      </c>
      <c r="B15">
        <f>B$3*B7</f>
        <v>1100</v>
      </c>
      <c r="C15">
        <f t="shared" ref="C15:K15" si="9">C$3*C7</f>
        <v>443.67283950617286</v>
      </c>
      <c r="D15">
        <f t="shared" si="9"/>
        <v>221.26197417742614</v>
      </c>
      <c r="E15">
        <f t="shared" si="9"/>
        <v>99.376204786820111</v>
      </c>
      <c r="F15">
        <f t="shared" si="9"/>
        <v>50</v>
      </c>
      <c r="G15">
        <f t="shared" si="9"/>
        <v>23.660542052469136</v>
      </c>
      <c r="H15">
        <f t="shared" si="9"/>
        <v>12.527332361516038</v>
      </c>
      <c r="I15">
        <f t="shared" si="9"/>
        <v>7.2479248046874973</v>
      </c>
      <c r="J15">
        <f t="shared" si="9"/>
        <v>4.4653063557384538</v>
      </c>
      <c r="K15">
        <f>K$3*K7</f>
        <v>2.91015625</v>
      </c>
      <c r="L15">
        <f>SUM(B15:K15)</f>
        <v>1965.12228029483</v>
      </c>
    </row>
    <row r="18" spans="2:12" x14ac:dyDescent="0.25">
      <c r="B18">
        <v>10</v>
      </c>
      <c r="C18">
        <f>L4</f>
        <v>5.2499416433239965</v>
      </c>
      <c r="D18">
        <f>L5</f>
        <v>3.3391481626692072</v>
      </c>
      <c r="E18">
        <f>L6</f>
        <v>2.4571447623018976</v>
      </c>
      <c r="F18">
        <f>L7</f>
        <v>1.9905984742275205</v>
      </c>
      <c r="H18">
        <f>L3</f>
        <v>8310</v>
      </c>
      <c r="J18">
        <f t="array" ref="J18:J22">MMULT(MINVERSE(B18:F22),H18:H22)</f>
        <v>730.88356162235141</v>
      </c>
    </row>
    <row r="19" spans="2:12" x14ac:dyDescent="0.25">
      <c r="B19">
        <f>L4</f>
        <v>5.2499416433239965</v>
      </c>
      <c r="C19">
        <f>L5</f>
        <v>3.3391481626692072</v>
      </c>
      <c r="D19">
        <f>L6</f>
        <v>2.4571447623018976</v>
      </c>
      <c r="E19">
        <f>L7</f>
        <v>1.9905984742275205</v>
      </c>
      <c r="F19">
        <f>L8</f>
        <v>1.7134713689063403</v>
      </c>
      <c r="H19">
        <f>L12</f>
        <v>4596.2114845938368</v>
      </c>
      <c r="J19">
        <v>-276.41708067804575</v>
      </c>
    </row>
    <row r="20" spans="2:12" x14ac:dyDescent="0.25">
      <c r="B20">
        <f>L5</f>
        <v>3.3391481626692072</v>
      </c>
      <c r="C20">
        <f>L6</f>
        <v>2.4571447623018976</v>
      </c>
      <c r="D20">
        <f>L7</f>
        <v>1.9905984742275205</v>
      </c>
      <c r="E20">
        <f>L8</f>
        <v>1.7134713689063403</v>
      </c>
      <c r="F20">
        <f>L9</f>
        <v>1.5337052769331574</v>
      </c>
      <c r="H20">
        <f>L13</f>
        <v>3072.9102184174326</v>
      </c>
      <c r="J20">
        <v>2050.5603133738041</v>
      </c>
    </row>
    <row r="21" spans="2:12" x14ac:dyDescent="0.25">
      <c r="B21">
        <f>L6</f>
        <v>2.4571447623018976</v>
      </c>
      <c r="C21">
        <f>L7</f>
        <v>1.9905984742275205</v>
      </c>
      <c r="D21">
        <f>L8</f>
        <v>1.7134713689063403</v>
      </c>
      <c r="E21">
        <f>L9</f>
        <v>1.5337052769331574</v>
      </c>
      <c r="F21">
        <f>L10</f>
        <v>1.4095299039476017</v>
      </c>
      <c r="H21">
        <f>L14</f>
        <v>2353.8846381872277</v>
      </c>
      <c r="J21">
        <v>-3426.9407353699207</v>
      </c>
    </row>
    <row r="22" spans="2:12" x14ac:dyDescent="0.25">
      <c r="B22">
        <f>L7</f>
        <v>1.9905984742275205</v>
      </c>
      <c r="C22">
        <f>L8</f>
        <v>1.7134713689063403</v>
      </c>
      <c r="D22">
        <f>L9</f>
        <v>1.5337052769331574</v>
      </c>
      <c r="E22">
        <f>L10</f>
        <v>1.4095299039476017</v>
      </c>
      <c r="F22">
        <f>L11</f>
        <v>1.3198848248570136</v>
      </c>
      <c r="H22">
        <f>L15</f>
        <v>1965.12228029483</v>
      </c>
      <c r="J22">
        <v>2022.3579763919115</v>
      </c>
    </row>
    <row r="24" spans="2:12" x14ac:dyDescent="0.25">
      <c r="B24">
        <v>1</v>
      </c>
      <c r="C24">
        <v>1.2</v>
      </c>
      <c r="D24">
        <v>1.4</v>
      </c>
      <c r="E24">
        <v>1.7</v>
      </c>
      <c r="F24">
        <v>2</v>
      </c>
      <c r="G24">
        <v>2.4</v>
      </c>
      <c r="H24">
        <v>2.8</v>
      </c>
      <c r="I24">
        <v>3.2</v>
      </c>
      <c r="J24">
        <v>3.6</v>
      </c>
      <c r="K24">
        <v>4</v>
      </c>
      <c r="L24">
        <v>5</v>
      </c>
    </row>
    <row r="25" spans="2:12" x14ac:dyDescent="0.25">
      <c r="B25">
        <f>$J$18 + $J$19/B24 + $J$20/B24^2 + $J$21/B24^3 + $J$22/B24^4</f>
        <v>1100.4440353401005</v>
      </c>
      <c r="C25">
        <f>$J$18 + $J$19/C24 + $J$20/C24^2 + $J$21/C24^3 + $J$22/C24^4</f>
        <v>916.64129204028256</v>
      </c>
      <c r="D25">
        <f t="shared" ref="C25:L25" si="10">$J$18 + $J$19/D24 + $J$20/D24^2 + $J$21/D24^3 + $J$22/D24^4</f>
        <v>857.19829811394879</v>
      </c>
      <c r="E25">
        <f>$J$18 + $J$19/E24 + $J$20/E24^2 + $J$21/E24^3 + $J$22/E24^4</f>
        <v>822.43429910658904</v>
      </c>
      <c r="F25">
        <f t="shared" si="10"/>
        <v>803.34488123003393</v>
      </c>
      <c r="G25">
        <f t="shared" si="10"/>
        <v>784.76744391775287</v>
      </c>
      <c r="H25">
        <f t="shared" si="10"/>
        <v>770.50587099803954</v>
      </c>
      <c r="I25">
        <f t="shared" si="10"/>
        <v>759.45803149861899</v>
      </c>
      <c r="J25">
        <f t="shared" si="10"/>
        <v>750.91264966551012</v>
      </c>
      <c r="K25">
        <f t="shared" si="10"/>
        <v>744.29319789382862</v>
      </c>
      <c r="L25">
        <f t="shared" si="10"/>
        <v>733.44280490096207</v>
      </c>
    </row>
    <row r="26" spans="2:12" x14ac:dyDescent="0.25">
      <c r="B26">
        <f>(B25 - B3)^2</f>
        <v>0.1971673832581905</v>
      </c>
      <c r="C26">
        <f t="shared" ref="C26:L26" si="11">(C25 - C3)^2</f>
        <v>11.280919158669256</v>
      </c>
      <c r="D26">
        <f t="shared" si="11"/>
        <v>51.815495737278773</v>
      </c>
      <c r="E26" s="21">
        <f t="shared" si="11"/>
        <v>57.239830008559437</v>
      </c>
      <c r="F26">
        <f t="shared" si="11"/>
        <v>11.188230443033325</v>
      </c>
      <c r="G26">
        <f t="shared" si="11"/>
        <v>5.4082331390133367E-2</v>
      </c>
      <c r="H26">
        <f t="shared" si="11"/>
        <v>0.2559054666575209</v>
      </c>
      <c r="I26">
        <f t="shared" si="11"/>
        <v>0.29372985648917427</v>
      </c>
      <c r="J26">
        <f t="shared" si="11"/>
        <v>0.83292941195572734</v>
      </c>
      <c r="K26">
        <f t="shared" si="11"/>
        <v>0.49956921728829978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sqref="A1:L30"/>
    </sheetView>
  </sheetViews>
  <sheetFormatPr defaultRowHeight="15" x14ac:dyDescent="0.25"/>
  <sheetData>
    <row r="1" spans="1:12" x14ac:dyDescent="0.25">
      <c r="L1" t="s">
        <v>68</v>
      </c>
    </row>
    <row r="2" spans="1:12" x14ac:dyDescent="0.25">
      <c r="A2" t="s">
        <v>0</v>
      </c>
      <c r="B2">
        <v>1</v>
      </c>
      <c r="C2">
        <v>1.2</v>
      </c>
      <c r="D2">
        <v>1.4</v>
      </c>
      <c r="E2">
        <v>1.7</v>
      </c>
      <c r="F2">
        <v>2</v>
      </c>
      <c r="G2">
        <v>2.4</v>
      </c>
      <c r="H2">
        <v>2.8</v>
      </c>
      <c r="I2">
        <v>3.2</v>
      </c>
      <c r="J2">
        <v>3.6</v>
      </c>
      <c r="K2">
        <v>4</v>
      </c>
      <c r="L2">
        <f>SUM(B2:K2)</f>
        <v>23.3</v>
      </c>
    </row>
    <row r="3" spans="1:12" x14ac:dyDescent="0.25">
      <c r="A3" t="s">
        <v>1</v>
      </c>
      <c r="B3">
        <v>1100</v>
      </c>
      <c r="C3">
        <v>920</v>
      </c>
      <c r="D3">
        <v>850</v>
      </c>
      <c r="E3">
        <v>830</v>
      </c>
      <c r="F3">
        <v>800</v>
      </c>
      <c r="G3">
        <v>785</v>
      </c>
      <c r="H3">
        <v>770</v>
      </c>
      <c r="I3">
        <v>760</v>
      </c>
      <c r="J3">
        <v>750</v>
      </c>
      <c r="K3">
        <v>745</v>
      </c>
      <c r="L3">
        <f>SUM(B3:K3)</f>
        <v>8310</v>
      </c>
    </row>
    <row r="4" spans="1:12" x14ac:dyDescent="0.25">
      <c r="A4" t="s">
        <v>59</v>
      </c>
      <c r="B4">
        <f>1/B2</f>
        <v>1</v>
      </c>
      <c r="C4">
        <f t="shared" ref="C4:K4" si="0">1/C2</f>
        <v>0.83333333333333337</v>
      </c>
      <c r="D4">
        <f t="shared" si="0"/>
        <v>0.7142857142857143</v>
      </c>
      <c r="E4">
        <f t="shared" si="0"/>
        <v>0.58823529411764708</v>
      </c>
      <c r="F4">
        <f t="shared" si="0"/>
        <v>0.5</v>
      </c>
      <c r="G4">
        <f t="shared" si="0"/>
        <v>0.41666666666666669</v>
      </c>
      <c r="H4">
        <f t="shared" si="0"/>
        <v>0.35714285714285715</v>
      </c>
      <c r="I4">
        <f t="shared" si="0"/>
        <v>0.3125</v>
      </c>
      <c r="J4">
        <f t="shared" si="0"/>
        <v>0.27777777777777779</v>
      </c>
      <c r="K4">
        <f>1/K2</f>
        <v>0.25</v>
      </c>
      <c r="L4">
        <f t="shared" ref="L4:L13" si="1">SUM(B4:K4)</f>
        <v>5.2499416433239965</v>
      </c>
    </row>
    <row r="5" spans="1:12" x14ac:dyDescent="0.25">
      <c r="A5" t="s">
        <v>60</v>
      </c>
      <c r="B5">
        <f>1/B2^2</f>
        <v>1</v>
      </c>
      <c r="C5">
        <f t="shared" ref="C5:L5" si="2">1/C2^2</f>
        <v>0.69444444444444442</v>
      </c>
      <c r="D5">
        <f t="shared" si="2"/>
        <v>0.51020408163265318</v>
      </c>
      <c r="E5">
        <f t="shared" si="2"/>
        <v>0.34602076124567477</v>
      </c>
      <c r="F5">
        <f t="shared" si="2"/>
        <v>0.25</v>
      </c>
      <c r="G5">
        <f t="shared" si="2"/>
        <v>0.1736111111111111</v>
      </c>
      <c r="H5">
        <f t="shared" si="2"/>
        <v>0.1275510204081633</v>
      </c>
      <c r="I5">
        <f t="shared" si="2"/>
        <v>9.7656249999999986E-2</v>
      </c>
      <c r="J5">
        <f t="shared" si="2"/>
        <v>7.716049382716049E-2</v>
      </c>
      <c r="K5">
        <f t="shared" si="2"/>
        <v>6.25E-2</v>
      </c>
      <c r="L5">
        <f t="shared" si="1"/>
        <v>3.3391481626692072</v>
      </c>
    </row>
    <row r="6" spans="1:12" x14ac:dyDescent="0.25">
      <c r="A6" t="s">
        <v>61</v>
      </c>
      <c r="B6">
        <f>1/B2^3</f>
        <v>1</v>
      </c>
      <c r="C6">
        <f t="shared" ref="C6:L6" si="3">1/C2^3</f>
        <v>0.57870370370370372</v>
      </c>
      <c r="D6">
        <f t="shared" si="3"/>
        <v>0.36443148688046656</v>
      </c>
      <c r="E6">
        <f t="shared" si="3"/>
        <v>0.20354162426216163</v>
      </c>
      <c r="F6">
        <f t="shared" si="3"/>
        <v>0.125</v>
      </c>
      <c r="G6">
        <f t="shared" si="3"/>
        <v>7.2337962962962965E-2</v>
      </c>
      <c r="H6">
        <f t="shared" si="3"/>
        <v>4.555393586005832E-2</v>
      </c>
      <c r="I6">
        <f t="shared" si="3"/>
        <v>3.0517578124999993E-2</v>
      </c>
      <c r="J6">
        <f t="shared" si="3"/>
        <v>2.1433470507544579E-2</v>
      </c>
      <c r="K6">
        <f t="shared" si="3"/>
        <v>1.5625E-2</v>
      </c>
      <c r="L6">
        <f t="shared" si="1"/>
        <v>2.4571447623018976</v>
      </c>
    </row>
    <row r="7" spans="1:12" x14ac:dyDescent="0.25">
      <c r="A7" t="s">
        <v>62</v>
      </c>
      <c r="B7">
        <f>1/B2^4</f>
        <v>1</v>
      </c>
      <c r="C7">
        <f t="shared" ref="C7:L7" si="4">1/C2^4</f>
        <v>0.48225308641975312</v>
      </c>
      <c r="D7">
        <f t="shared" si="4"/>
        <v>0.26030820491461898</v>
      </c>
      <c r="E7">
        <f t="shared" si="4"/>
        <v>0.11973036721303627</v>
      </c>
      <c r="F7">
        <f t="shared" si="4"/>
        <v>6.25E-2</v>
      </c>
      <c r="G7">
        <f t="shared" si="4"/>
        <v>3.014081790123457E-2</v>
      </c>
      <c r="H7">
        <f t="shared" si="4"/>
        <v>1.6269262807163686E-2</v>
      </c>
      <c r="I7">
        <f t="shared" si="4"/>
        <v>9.5367431640624965E-3</v>
      </c>
      <c r="J7">
        <f t="shared" si="4"/>
        <v>5.9537418076512716E-3</v>
      </c>
      <c r="K7">
        <f t="shared" si="4"/>
        <v>3.90625E-3</v>
      </c>
      <c r="L7">
        <f t="shared" si="1"/>
        <v>1.9905984742275205</v>
      </c>
    </row>
    <row r="8" spans="1:12" x14ac:dyDescent="0.25">
      <c r="A8" t="s">
        <v>63</v>
      </c>
      <c r="B8">
        <f>1/B2^5</f>
        <v>1</v>
      </c>
      <c r="C8">
        <f t="shared" ref="C8:K8" si="5">1/C2^5</f>
        <v>0.4018775720164609</v>
      </c>
      <c r="D8">
        <f t="shared" si="5"/>
        <v>0.18593443208187072</v>
      </c>
      <c r="E8">
        <f t="shared" si="5"/>
        <v>7.042962777237427E-2</v>
      </c>
      <c r="F8">
        <f t="shared" si="5"/>
        <v>3.125E-2</v>
      </c>
      <c r="G8">
        <f t="shared" si="5"/>
        <v>1.2558674125514403E-2</v>
      </c>
      <c r="H8">
        <f t="shared" si="5"/>
        <v>5.8104510025584599E-3</v>
      </c>
      <c r="I8">
        <f t="shared" si="5"/>
        <v>2.9802322387695295E-3</v>
      </c>
      <c r="J8">
        <f t="shared" si="5"/>
        <v>1.6538171687920198E-3</v>
      </c>
      <c r="K8">
        <f t="shared" si="5"/>
        <v>9.765625E-4</v>
      </c>
      <c r="L8">
        <f t="shared" si="1"/>
        <v>1.7134713689063403</v>
      </c>
    </row>
    <row r="9" spans="1:12" x14ac:dyDescent="0.25">
      <c r="A9" t="s">
        <v>64</v>
      </c>
      <c r="B9">
        <f>1/B2^6</f>
        <v>1</v>
      </c>
      <c r="C9">
        <f t="shared" ref="C9:K9" si="6">1/C2^6</f>
        <v>0.33489797668038412</v>
      </c>
      <c r="D9">
        <f t="shared" si="6"/>
        <v>0.13281030862990767</v>
      </c>
      <c r="E9">
        <f t="shared" si="6"/>
        <v>4.142919280727899E-2</v>
      </c>
      <c r="F9">
        <f t="shared" si="6"/>
        <v>1.5625E-2</v>
      </c>
      <c r="G9">
        <f t="shared" si="6"/>
        <v>5.2327808856310019E-3</v>
      </c>
      <c r="H9">
        <f t="shared" si="6"/>
        <v>2.0751610723423073E-3</v>
      </c>
      <c r="I9">
        <f t="shared" si="6"/>
        <v>9.3132257461547797E-4</v>
      </c>
      <c r="J9">
        <f t="shared" si="6"/>
        <v>4.5939365799778326E-4</v>
      </c>
      <c r="K9">
        <f t="shared" si="6"/>
        <v>2.44140625E-4</v>
      </c>
      <c r="L9">
        <f t="shared" si="1"/>
        <v>1.5337052769331574</v>
      </c>
    </row>
    <row r="10" spans="1:12" x14ac:dyDescent="0.25">
      <c r="A10" t="s">
        <v>69</v>
      </c>
      <c r="B10">
        <f>1/B2^7</f>
        <v>1</v>
      </c>
      <c r="C10">
        <f t="shared" ref="C10:K10" si="7">1/C2^7</f>
        <v>0.27908164723365342</v>
      </c>
      <c r="D10">
        <f t="shared" si="7"/>
        <v>9.4864506164219778E-2</v>
      </c>
      <c r="E10">
        <f t="shared" si="7"/>
        <v>2.4370113416046467E-2</v>
      </c>
      <c r="F10">
        <f t="shared" si="7"/>
        <v>7.8125E-3</v>
      </c>
      <c r="G10">
        <f t="shared" si="7"/>
        <v>2.1803253690129173E-3</v>
      </c>
      <c r="H10">
        <f t="shared" si="7"/>
        <v>7.4112895440796701E-4</v>
      </c>
      <c r="I10">
        <f t="shared" si="7"/>
        <v>2.9103830456733682E-4</v>
      </c>
      <c r="J10">
        <f t="shared" si="7"/>
        <v>1.2760934944382868E-4</v>
      </c>
      <c r="K10">
        <f t="shared" si="7"/>
        <v>6.103515625E-5</v>
      </c>
      <c r="L10">
        <f t="shared" si="1"/>
        <v>1.4095299039476017</v>
      </c>
    </row>
    <row r="11" spans="1:12" x14ac:dyDescent="0.25">
      <c r="A11" t="s">
        <v>70</v>
      </c>
      <c r="B11">
        <f>1/B2^8</f>
        <v>1</v>
      </c>
      <c r="C11">
        <f t="shared" ref="C11:K11" si="8">1/C2^8</f>
        <v>0.23256803936137788</v>
      </c>
      <c r="D11">
        <f t="shared" si="8"/>
        <v>6.776036154587127E-2</v>
      </c>
      <c r="E11">
        <f t="shared" si="8"/>
        <v>1.4335360832968509E-2</v>
      </c>
      <c r="F11">
        <f t="shared" si="8"/>
        <v>3.90625E-3</v>
      </c>
      <c r="G11">
        <f t="shared" si="8"/>
        <v>9.0846890375538233E-4</v>
      </c>
      <c r="H11">
        <f t="shared" si="8"/>
        <v>2.6468891228855965E-4</v>
      </c>
      <c r="I11">
        <f t="shared" si="8"/>
        <v>9.0949470177292742E-5</v>
      </c>
      <c r="J11">
        <f t="shared" si="8"/>
        <v>3.5447041512174633E-5</v>
      </c>
      <c r="K11">
        <f t="shared" si="8"/>
        <v>1.52587890625E-5</v>
      </c>
      <c r="L11">
        <f t="shared" si="1"/>
        <v>1.3198848248570136</v>
      </c>
    </row>
    <row r="12" spans="1:12" x14ac:dyDescent="0.25">
      <c r="A12" t="s">
        <v>72</v>
      </c>
      <c r="B12">
        <f>1/B2^9</f>
        <v>1</v>
      </c>
      <c r="C12">
        <f t="shared" ref="C12:K12" si="9">1/C2^9</f>
        <v>0.1938066994678149</v>
      </c>
      <c r="D12">
        <f t="shared" si="9"/>
        <v>4.8400258247050909E-2</v>
      </c>
      <c r="E12">
        <f t="shared" si="9"/>
        <v>8.4325651958638299E-3</v>
      </c>
      <c r="F12">
        <f t="shared" si="9"/>
        <v>1.953125E-3</v>
      </c>
      <c r="G12">
        <f t="shared" si="9"/>
        <v>3.7852870989807597E-4</v>
      </c>
      <c r="H12">
        <f t="shared" si="9"/>
        <v>9.4531754388771307E-5</v>
      </c>
      <c r="I12">
        <f t="shared" si="9"/>
        <v>2.8421709430403984E-5</v>
      </c>
      <c r="J12">
        <f t="shared" si="9"/>
        <v>9.8464004200485084E-6</v>
      </c>
      <c r="K12">
        <f t="shared" si="9"/>
        <v>3.814697265625E-6</v>
      </c>
      <c r="L12">
        <f t="shared" si="1"/>
        <v>1.2531077911821327</v>
      </c>
    </row>
    <row r="13" spans="1:12" x14ac:dyDescent="0.25">
      <c r="A13" t="s">
        <v>73</v>
      </c>
      <c r="B13">
        <f>1/B2^10</f>
        <v>1</v>
      </c>
      <c r="C13">
        <f t="shared" ref="C13:K13" si="10">1/C2^10</f>
        <v>0.16150558288984573</v>
      </c>
      <c r="D13">
        <f t="shared" si="10"/>
        <v>3.4571613033607791E-2</v>
      </c>
      <c r="E13">
        <f t="shared" si="10"/>
        <v>4.9603324681551939E-3</v>
      </c>
      <c r="F13">
        <f t="shared" si="10"/>
        <v>9.765625E-4</v>
      </c>
      <c r="G13">
        <f t="shared" si="10"/>
        <v>1.5772029579086497E-4</v>
      </c>
      <c r="H13">
        <f t="shared" si="10"/>
        <v>3.3761340853132609E-5</v>
      </c>
      <c r="I13">
        <f t="shared" si="10"/>
        <v>8.8817841970012422E-6</v>
      </c>
      <c r="J13">
        <f t="shared" si="10"/>
        <v>2.7351112277912521E-6</v>
      </c>
      <c r="K13">
        <f t="shared" si="10"/>
        <v>9.5367431640625E-7</v>
      </c>
      <c r="L13">
        <f t="shared" si="1"/>
        <v>1.2022181430979941</v>
      </c>
    </row>
    <row r="14" spans="1:12" x14ac:dyDescent="0.25">
      <c r="A14" t="s">
        <v>65</v>
      </c>
      <c r="B14">
        <f>B$3*B4</f>
        <v>1100</v>
      </c>
      <c r="C14">
        <f>C$3*C4</f>
        <v>766.66666666666674</v>
      </c>
      <c r="D14">
        <f>D$3*D4</f>
        <v>607.14285714285711</v>
      </c>
      <c r="E14">
        <f>E$3*E4</f>
        <v>488.23529411764707</v>
      </c>
      <c r="F14">
        <f>F$3*F4</f>
        <v>400</v>
      </c>
      <c r="G14">
        <f>G$3*G4</f>
        <v>327.08333333333337</v>
      </c>
      <c r="H14">
        <f>H$3*H4</f>
        <v>275</v>
      </c>
      <c r="I14">
        <f>I$3*I4</f>
        <v>237.5</v>
      </c>
      <c r="J14">
        <f>J$3*J4</f>
        <v>208.33333333333334</v>
      </c>
      <c r="K14">
        <f>K$3*K4</f>
        <v>186.25</v>
      </c>
      <c r="L14">
        <f>SUM(B14:K14)</f>
        <v>4596.2114845938368</v>
      </c>
    </row>
    <row r="15" spans="1:12" x14ac:dyDescent="0.25">
      <c r="A15" t="s">
        <v>66</v>
      </c>
      <c r="B15">
        <f>B$3*B5</f>
        <v>1100</v>
      </c>
      <c r="C15">
        <f>C$3*C5</f>
        <v>638.88888888888891</v>
      </c>
      <c r="D15">
        <f>D$3*D5</f>
        <v>433.67346938775523</v>
      </c>
      <c r="E15">
        <f>E$3*E5</f>
        <v>287.19723183391005</v>
      </c>
      <c r="F15">
        <f>F$3*F5</f>
        <v>200</v>
      </c>
      <c r="G15">
        <f>G$3*G5</f>
        <v>136.28472222222223</v>
      </c>
      <c r="H15">
        <f>H$3*H5</f>
        <v>98.214285714285737</v>
      </c>
      <c r="I15">
        <f>I$3*I5</f>
        <v>74.218749999999986</v>
      </c>
      <c r="J15">
        <f>J$3*J5</f>
        <v>57.870370370370367</v>
      </c>
      <c r="K15">
        <f>K$3*K5</f>
        <v>46.5625</v>
      </c>
      <c r="L15">
        <f>SUM(B15:K15)</f>
        <v>3072.9102184174326</v>
      </c>
    </row>
    <row r="16" spans="1:12" x14ac:dyDescent="0.25">
      <c r="A16" t="s">
        <v>67</v>
      </c>
      <c r="B16">
        <f>B$3*B6</f>
        <v>1100</v>
      </c>
      <c r="C16">
        <f>C$3*C6</f>
        <v>532.40740740740739</v>
      </c>
      <c r="D16">
        <f>D$3*D6</f>
        <v>309.76676384839658</v>
      </c>
      <c r="E16">
        <f>E$3*E6</f>
        <v>168.93954813759416</v>
      </c>
      <c r="F16">
        <f>F$3*F6</f>
        <v>100</v>
      </c>
      <c r="G16">
        <f>G$3*G6</f>
        <v>56.785300925925931</v>
      </c>
      <c r="H16">
        <f>H$3*H6</f>
        <v>35.076530612244909</v>
      </c>
      <c r="I16">
        <f>I$3*I6</f>
        <v>23.193359374999996</v>
      </c>
      <c r="J16">
        <f>J$3*J6</f>
        <v>16.075102880658434</v>
      </c>
      <c r="K16">
        <f>K$3*K6</f>
        <v>11.640625</v>
      </c>
      <c r="L16">
        <f>SUM(B16:K16)</f>
        <v>2353.8846381872277</v>
      </c>
    </row>
    <row r="17" spans="1:12" x14ac:dyDescent="0.25">
      <c r="A17" t="s">
        <v>71</v>
      </c>
      <c r="B17">
        <f>B$3*B7</f>
        <v>1100</v>
      </c>
      <c r="C17">
        <f>C$3*C7</f>
        <v>443.67283950617286</v>
      </c>
      <c r="D17">
        <f>D$3*D7</f>
        <v>221.26197417742614</v>
      </c>
      <c r="E17">
        <f>E$3*E7</f>
        <v>99.376204786820111</v>
      </c>
      <c r="F17">
        <f>F$3*F7</f>
        <v>50</v>
      </c>
      <c r="G17">
        <f>G$3*G7</f>
        <v>23.660542052469136</v>
      </c>
      <c r="H17">
        <f>H$3*H7</f>
        <v>12.527332361516038</v>
      </c>
      <c r="I17">
        <f>I$3*I7</f>
        <v>7.2479248046874973</v>
      </c>
      <c r="J17">
        <f>J$3*J7</f>
        <v>4.4653063557384538</v>
      </c>
      <c r="K17">
        <f>K$3*K7</f>
        <v>2.91015625</v>
      </c>
      <c r="L17">
        <f>SUM(B17:K17)</f>
        <v>1965.12228029483</v>
      </c>
    </row>
    <row r="18" spans="1:12" x14ac:dyDescent="0.25">
      <c r="A18" t="s">
        <v>74</v>
      </c>
      <c r="B18">
        <f>B$3*B8</f>
        <v>1100</v>
      </c>
      <c r="C18">
        <f t="shared" ref="C18:K18" si="11">C$3*C8</f>
        <v>369.72736625514403</v>
      </c>
      <c r="D18">
        <f t="shared" si="11"/>
        <v>158.04426726959011</v>
      </c>
      <c r="E18">
        <f t="shared" si="11"/>
        <v>58.456591051070646</v>
      </c>
      <c r="F18">
        <f t="shared" si="11"/>
        <v>25</v>
      </c>
      <c r="G18">
        <f t="shared" si="11"/>
        <v>9.8585591885288064</v>
      </c>
      <c r="H18">
        <f t="shared" si="11"/>
        <v>4.4740472719700142</v>
      </c>
      <c r="I18">
        <f t="shared" si="11"/>
        <v>2.2649765014648424</v>
      </c>
      <c r="J18">
        <f t="shared" si="11"/>
        <v>1.2403628765940149</v>
      </c>
      <c r="K18">
        <f t="shared" si="11"/>
        <v>0.7275390625</v>
      </c>
      <c r="L18">
        <f>SUM(B18:K18)</f>
        <v>1729.7937094768624</v>
      </c>
    </row>
    <row r="21" spans="1:12" x14ac:dyDescent="0.25">
      <c r="C21">
        <v>10</v>
      </c>
      <c r="D21">
        <f>L4</f>
        <v>5.2499416433239965</v>
      </c>
      <c r="E21">
        <f>L5</f>
        <v>3.3391481626692072</v>
      </c>
      <c r="F21">
        <f>L6</f>
        <v>2.4571447623018976</v>
      </c>
      <c r="G21">
        <f>L7</f>
        <v>1.9905984742275205</v>
      </c>
      <c r="H21">
        <f>L8</f>
        <v>1.7134713689063403</v>
      </c>
      <c r="J21">
        <f>L3</f>
        <v>8310</v>
      </c>
      <c r="L21">
        <f t="array" ref="L21:L26">MMULT(MINVERSE(C21:H26),J21:J26)</f>
        <v>966.08040918409824</v>
      </c>
    </row>
    <row r="22" spans="1:12" x14ac:dyDescent="0.25">
      <c r="C22">
        <f>L4</f>
        <v>5.2499416433239965</v>
      </c>
      <c r="D22">
        <f>L5</f>
        <v>3.3391481626692072</v>
      </c>
      <c r="E22">
        <f>L6</f>
        <v>2.4571447623018976</v>
      </c>
      <c r="F22">
        <f>L7</f>
        <v>1.9905984742275205</v>
      </c>
      <c r="G22">
        <f>L8</f>
        <v>1.7134713689063403</v>
      </c>
      <c r="H22">
        <f>L9</f>
        <v>1.5337052769331574</v>
      </c>
      <c r="J22">
        <f>L14</f>
        <v>4596.2114845938368</v>
      </c>
      <c r="L22">
        <v>-2706.1291117668152</v>
      </c>
    </row>
    <row r="23" spans="1:12" x14ac:dyDescent="0.25">
      <c r="C23">
        <f>L5</f>
        <v>3.3391481626692072</v>
      </c>
      <c r="D23">
        <f>L6</f>
        <v>2.4571447623018976</v>
      </c>
      <c r="E23">
        <f>L7</f>
        <v>1.9905984742275205</v>
      </c>
      <c r="F23">
        <f>L8</f>
        <v>1.7134713689063403</v>
      </c>
      <c r="G23">
        <f>L9</f>
        <v>1.5337052769331574</v>
      </c>
      <c r="H23">
        <f>L10</f>
        <v>1.4095299039476017</v>
      </c>
      <c r="J23">
        <f>L15</f>
        <v>3072.9102184174326</v>
      </c>
      <c r="L23">
        <v>11492.291354179382</v>
      </c>
    </row>
    <row r="24" spans="1:12" x14ac:dyDescent="0.25">
      <c r="C24">
        <f>L6</f>
        <v>2.4571447623018976</v>
      </c>
      <c r="D24">
        <f>L7</f>
        <v>1.9905984742275205</v>
      </c>
      <c r="E24">
        <f>L8</f>
        <v>1.7134713689063403</v>
      </c>
      <c r="F24">
        <f>L9</f>
        <v>1.5337052769331574</v>
      </c>
      <c r="G24">
        <f>L10</f>
        <v>1.4095299039476017</v>
      </c>
      <c r="H24">
        <f>L11</f>
        <v>1.3198848248570136</v>
      </c>
      <c r="J24">
        <f>L16</f>
        <v>2353.8846381872277</v>
      </c>
      <c r="L24">
        <v>-20714.118173599243</v>
      </c>
    </row>
    <row r="25" spans="1:12" x14ac:dyDescent="0.25">
      <c r="C25">
        <f>L7</f>
        <v>1.9905984742275205</v>
      </c>
      <c r="D25">
        <f>L8</f>
        <v>1.7134713689063403</v>
      </c>
      <c r="E25">
        <f>L9</f>
        <v>1.5337052769331574</v>
      </c>
      <c r="F25">
        <f>L10</f>
        <v>1.4095299039476017</v>
      </c>
      <c r="G25">
        <f>L11</f>
        <v>1.3198848248570136</v>
      </c>
      <c r="H25">
        <f>L12</f>
        <v>1.2531077911821327</v>
      </c>
      <c r="J25">
        <f>L17</f>
        <v>1965.12228029483</v>
      </c>
      <c r="L25">
        <v>17000.776659965515</v>
      </c>
    </row>
    <row r="26" spans="1:12" x14ac:dyDescent="0.25">
      <c r="C26">
        <f>L8</f>
        <v>1.7134713689063403</v>
      </c>
      <c r="D26">
        <f>L9</f>
        <v>1.5337052769331574</v>
      </c>
      <c r="E26">
        <f>L10</f>
        <v>1.4095299039476017</v>
      </c>
      <c r="F26">
        <f>L11</f>
        <v>1.3198848248570136</v>
      </c>
      <c r="G26">
        <f>L12</f>
        <v>1.2531077911821327</v>
      </c>
      <c r="H26">
        <f>L13</f>
        <v>1.2022181430979941</v>
      </c>
      <c r="J26">
        <f>L18</f>
        <v>1729.7937094768624</v>
      </c>
      <c r="L26">
        <v>-4938.7348909378052</v>
      </c>
    </row>
    <row r="28" spans="1:12" x14ac:dyDescent="0.25">
      <c r="B28">
        <v>1</v>
      </c>
      <c r="C28">
        <v>1.2</v>
      </c>
      <c r="D28">
        <v>1.4</v>
      </c>
      <c r="E28">
        <v>1.7</v>
      </c>
      <c r="F28">
        <v>2</v>
      </c>
      <c r="G28">
        <v>2.4</v>
      </c>
      <c r="H28">
        <v>2.8</v>
      </c>
      <c r="I28">
        <v>3.2</v>
      </c>
      <c r="J28">
        <v>3.6</v>
      </c>
      <c r="K28">
        <v>4</v>
      </c>
      <c r="L28">
        <v>5</v>
      </c>
    </row>
    <row r="29" spans="1:12" x14ac:dyDescent="0.25">
      <c r="B29">
        <f>$L$21 + $L$22/B28 + $L$23/B28^2 + $L$24/B28^3 + $L$25/B28^4  + $L$26/B28^5</f>
        <v>1100.1662470251322</v>
      </c>
      <c r="C29">
        <f t="shared" ref="C29:L29" si="12">$L$21 + $L$22/C28 + $L$23/C28^2 + $L$24/C28^3 + $L$25/C28^4  + $L$26/C28^5</f>
        <v>918.30402387200388</v>
      </c>
      <c r="D29">
        <f t="shared" si="12"/>
        <v>854.82890178841251</v>
      </c>
      <c r="E29">
        <f t="shared" si="12"/>
        <v>822.30187219040408</v>
      </c>
      <c r="F29">
        <f t="shared" si="12"/>
        <v>805.03699605166912</v>
      </c>
      <c r="G29">
        <f t="shared" si="12"/>
        <v>785.69232197401379</v>
      </c>
      <c r="H29">
        <f t="shared" si="12"/>
        <v>769.74343109437359</v>
      </c>
      <c r="I29">
        <f t="shared" si="12"/>
        <v>757.97788331522202</v>
      </c>
      <c r="J29">
        <f t="shared" si="12"/>
        <v>750.20378347644976</v>
      </c>
      <c r="K29">
        <f t="shared" si="12"/>
        <v>745.74454495217651</v>
      </c>
      <c r="L29">
        <f t="shared" si="12"/>
        <v>744.45414309996124</v>
      </c>
    </row>
    <row r="30" spans="1:12" x14ac:dyDescent="0.25">
      <c r="B30">
        <f>(B29 - B3)^2</f>
        <v>2.7638073365299443E-2</v>
      </c>
      <c r="C30">
        <f t="shared" ref="C30:L30" si="13">(C29 - C3)^2</f>
        <v>2.8763350267327068</v>
      </c>
      <c r="D30">
        <f t="shared" si="13"/>
        <v>23.318292482133526</v>
      </c>
      <c r="E30" s="21">
        <f t="shared" si="13"/>
        <v>59.261171772874029</v>
      </c>
      <c r="F30">
        <f t="shared" si="13"/>
        <v>25.371329224530314</v>
      </c>
      <c r="G30">
        <f t="shared" si="13"/>
        <v>0.4793097157023562</v>
      </c>
      <c r="H30">
        <f t="shared" si="13"/>
        <v>6.5827603334333226E-2</v>
      </c>
      <c r="I30">
        <f t="shared" si="13"/>
        <v>4.0889558868575051</v>
      </c>
      <c r="J30">
        <f t="shared" si="13"/>
        <v>4.1527705273948862E-2</v>
      </c>
      <c r="K30">
        <f t="shared" si="13"/>
        <v>0.55434718581152354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selection activeCell="M33" sqref="A1:M33"/>
    </sheetView>
  </sheetViews>
  <sheetFormatPr defaultRowHeight="15" x14ac:dyDescent="0.25"/>
  <cols>
    <col min="2" max="2" width="11" bestFit="1" customWidth="1"/>
  </cols>
  <sheetData>
    <row r="1" spans="1:12" x14ac:dyDescent="0.25">
      <c r="L1" t="s">
        <v>68</v>
      </c>
    </row>
    <row r="2" spans="1:12" x14ac:dyDescent="0.25">
      <c r="A2" t="s">
        <v>0</v>
      </c>
      <c r="B2">
        <v>1</v>
      </c>
      <c r="C2">
        <v>1.2</v>
      </c>
      <c r="D2">
        <v>1.4</v>
      </c>
      <c r="E2">
        <v>1.7</v>
      </c>
      <c r="F2">
        <v>2</v>
      </c>
      <c r="G2">
        <v>2.4</v>
      </c>
      <c r="H2">
        <v>2.8</v>
      </c>
      <c r="I2">
        <v>3.2</v>
      </c>
      <c r="J2">
        <v>3.6</v>
      </c>
      <c r="K2">
        <v>4</v>
      </c>
      <c r="L2">
        <f>SUM(B2:K2)</f>
        <v>23.3</v>
      </c>
    </row>
    <row r="3" spans="1:12" x14ac:dyDescent="0.25">
      <c r="A3" t="s">
        <v>1</v>
      </c>
      <c r="B3">
        <v>1100</v>
      </c>
      <c r="C3">
        <v>920</v>
      </c>
      <c r="D3">
        <v>850</v>
      </c>
      <c r="E3">
        <v>830</v>
      </c>
      <c r="F3">
        <v>800</v>
      </c>
      <c r="G3">
        <v>785</v>
      </c>
      <c r="H3">
        <v>770</v>
      </c>
      <c r="I3">
        <v>760</v>
      </c>
      <c r="J3">
        <v>750</v>
      </c>
      <c r="K3">
        <v>745</v>
      </c>
      <c r="L3">
        <f>SUM(B3:K3)</f>
        <v>8310</v>
      </c>
    </row>
    <row r="4" spans="1:12" x14ac:dyDescent="0.25">
      <c r="A4" t="s">
        <v>59</v>
      </c>
      <c r="B4">
        <f>1/B2</f>
        <v>1</v>
      </c>
      <c r="C4">
        <f t="shared" ref="C4:K4" si="0">1/C2</f>
        <v>0.83333333333333337</v>
      </c>
      <c r="D4">
        <f t="shared" si="0"/>
        <v>0.7142857142857143</v>
      </c>
      <c r="E4">
        <f t="shared" si="0"/>
        <v>0.58823529411764708</v>
      </c>
      <c r="F4">
        <f t="shared" si="0"/>
        <v>0.5</v>
      </c>
      <c r="G4">
        <f t="shared" si="0"/>
        <v>0.41666666666666669</v>
      </c>
      <c r="H4">
        <f t="shared" si="0"/>
        <v>0.35714285714285715</v>
      </c>
      <c r="I4">
        <f t="shared" si="0"/>
        <v>0.3125</v>
      </c>
      <c r="J4">
        <f t="shared" si="0"/>
        <v>0.27777777777777779</v>
      </c>
      <c r="K4">
        <f>1/K2</f>
        <v>0.25</v>
      </c>
      <c r="L4">
        <f t="shared" ref="L4:L15" si="1">SUM(B4:K4)</f>
        <v>5.2499416433239965</v>
      </c>
    </row>
    <row r="5" spans="1:12" x14ac:dyDescent="0.25">
      <c r="A5" t="s">
        <v>60</v>
      </c>
      <c r="B5">
        <f>1/B2^2</f>
        <v>1</v>
      </c>
      <c r="C5">
        <f t="shared" ref="C5:L5" si="2">1/C2^2</f>
        <v>0.69444444444444442</v>
      </c>
      <c r="D5">
        <f t="shared" si="2"/>
        <v>0.51020408163265318</v>
      </c>
      <c r="E5">
        <f t="shared" si="2"/>
        <v>0.34602076124567477</v>
      </c>
      <c r="F5">
        <f t="shared" si="2"/>
        <v>0.25</v>
      </c>
      <c r="G5">
        <f t="shared" si="2"/>
        <v>0.1736111111111111</v>
      </c>
      <c r="H5">
        <f t="shared" si="2"/>
        <v>0.1275510204081633</v>
      </c>
      <c r="I5">
        <f t="shared" si="2"/>
        <v>9.7656249999999986E-2</v>
      </c>
      <c r="J5">
        <f t="shared" si="2"/>
        <v>7.716049382716049E-2</v>
      </c>
      <c r="K5">
        <f t="shared" si="2"/>
        <v>6.25E-2</v>
      </c>
      <c r="L5">
        <f t="shared" si="1"/>
        <v>3.3391481626692072</v>
      </c>
    </row>
    <row r="6" spans="1:12" x14ac:dyDescent="0.25">
      <c r="A6" t="s">
        <v>61</v>
      </c>
      <c r="B6">
        <f>1/B2^3</f>
        <v>1</v>
      </c>
      <c r="C6">
        <f t="shared" ref="C6:L6" si="3">1/C2^3</f>
        <v>0.57870370370370372</v>
      </c>
      <c r="D6">
        <f t="shared" si="3"/>
        <v>0.36443148688046656</v>
      </c>
      <c r="E6">
        <f t="shared" si="3"/>
        <v>0.20354162426216163</v>
      </c>
      <c r="F6">
        <f t="shared" si="3"/>
        <v>0.125</v>
      </c>
      <c r="G6">
        <f t="shared" si="3"/>
        <v>7.2337962962962965E-2</v>
      </c>
      <c r="H6">
        <f t="shared" si="3"/>
        <v>4.555393586005832E-2</v>
      </c>
      <c r="I6">
        <f t="shared" si="3"/>
        <v>3.0517578124999993E-2</v>
      </c>
      <c r="J6">
        <f t="shared" si="3"/>
        <v>2.1433470507544579E-2</v>
      </c>
      <c r="K6">
        <f t="shared" si="3"/>
        <v>1.5625E-2</v>
      </c>
      <c r="L6">
        <f t="shared" si="1"/>
        <v>2.4571447623018976</v>
      </c>
    </row>
    <row r="7" spans="1:12" x14ac:dyDescent="0.25">
      <c r="A7" t="s">
        <v>62</v>
      </c>
      <c r="B7">
        <f>1/B2^4</f>
        <v>1</v>
      </c>
      <c r="C7">
        <f t="shared" ref="C7:L7" si="4">1/C2^4</f>
        <v>0.48225308641975312</v>
      </c>
      <c r="D7">
        <f t="shared" si="4"/>
        <v>0.26030820491461898</v>
      </c>
      <c r="E7">
        <f t="shared" si="4"/>
        <v>0.11973036721303627</v>
      </c>
      <c r="F7">
        <f t="shared" si="4"/>
        <v>6.25E-2</v>
      </c>
      <c r="G7">
        <f t="shared" si="4"/>
        <v>3.014081790123457E-2</v>
      </c>
      <c r="H7">
        <f t="shared" si="4"/>
        <v>1.6269262807163686E-2</v>
      </c>
      <c r="I7">
        <f t="shared" si="4"/>
        <v>9.5367431640624965E-3</v>
      </c>
      <c r="J7">
        <f t="shared" si="4"/>
        <v>5.9537418076512716E-3</v>
      </c>
      <c r="K7">
        <f t="shared" si="4"/>
        <v>3.90625E-3</v>
      </c>
      <c r="L7">
        <f t="shared" si="1"/>
        <v>1.9905984742275205</v>
      </c>
    </row>
    <row r="8" spans="1:12" x14ac:dyDescent="0.25">
      <c r="A8" t="s">
        <v>63</v>
      </c>
      <c r="B8">
        <f>1/B2^5</f>
        <v>1</v>
      </c>
      <c r="C8">
        <f t="shared" ref="C8:K8" si="5">1/C2^5</f>
        <v>0.4018775720164609</v>
      </c>
      <c r="D8">
        <f t="shared" si="5"/>
        <v>0.18593443208187072</v>
      </c>
      <c r="E8">
        <f t="shared" si="5"/>
        <v>7.042962777237427E-2</v>
      </c>
      <c r="F8">
        <f t="shared" si="5"/>
        <v>3.125E-2</v>
      </c>
      <c r="G8">
        <f t="shared" si="5"/>
        <v>1.2558674125514403E-2</v>
      </c>
      <c r="H8">
        <f t="shared" si="5"/>
        <v>5.8104510025584599E-3</v>
      </c>
      <c r="I8">
        <f t="shared" si="5"/>
        <v>2.9802322387695295E-3</v>
      </c>
      <c r="J8">
        <f t="shared" si="5"/>
        <v>1.6538171687920198E-3</v>
      </c>
      <c r="K8">
        <f t="shared" si="5"/>
        <v>9.765625E-4</v>
      </c>
      <c r="L8">
        <f t="shared" si="1"/>
        <v>1.7134713689063403</v>
      </c>
    </row>
    <row r="9" spans="1:12" x14ac:dyDescent="0.25">
      <c r="A9" t="s">
        <v>64</v>
      </c>
      <c r="B9">
        <f>1/B2^6</f>
        <v>1</v>
      </c>
      <c r="C9">
        <f t="shared" ref="C9:K9" si="6">1/C2^6</f>
        <v>0.33489797668038412</v>
      </c>
      <c r="D9">
        <f t="shared" si="6"/>
        <v>0.13281030862990767</v>
      </c>
      <c r="E9">
        <f t="shared" si="6"/>
        <v>4.142919280727899E-2</v>
      </c>
      <c r="F9">
        <f t="shared" si="6"/>
        <v>1.5625E-2</v>
      </c>
      <c r="G9">
        <f t="shared" si="6"/>
        <v>5.2327808856310019E-3</v>
      </c>
      <c r="H9">
        <f t="shared" si="6"/>
        <v>2.0751610723423073E-3</v>
      </c>
      <c r="I9">
        <f t="shared" si="6"/>
        <v>9.3132257461547797E-4</v>
      </c>
      <c r="J9">
        <f t="shared" si="6"/>
        <v>4.5939365799778326E-4</v>
      </c>
      <c r="K9">
        <f t="shared" si="6"/>
        <v>2.44140625E-4</v>
      </c>
      <c r="L9">
        <f t="shared" si="1"/>
        <v>1.5337052769331574</v>
      </c>
    </row>
    <row r="10" spans="1:12" x14ac:dyDescent="0.25">
      <c r="A10" t="s">
        <v>69</v>
      </c>
      <c r="B10">
        <f>1/B2^7</f>
        <v>1</v>
      </c>
      <c r="C10">
        <f t="shared" ref="C10:K10" si="7">1/C2^7</f>
        <v>0.27908164723365342</v>
      </c>
      <c r="D10">
        <f t="shared" si="7"/>
        <v>9.4864506164219778E-2</v>
      </c>
      <c r="E10">
        <f t="shared" si="7"/>
        <v>2.4370113416046467E-2</v>
      </c>
      <c r="F10">
        <f t="shared" si="7"/>
        <v>7.8125E-3</v>
      </c>
      <c r="G10">
        <f t="shared" si="7"/>
        <v>2.1803253690129173E-3</v>
      </c>
      <c r="H10">
        <f t="shared" si="7"/>
        <v>7.4112895440796701E-4</v>
      </c>
      <c r="I10">
        <f t="shared" si="7"/>
        <v>2.9103830456733682E-4</v>
      </c>
      <c r="J10">
        <f t="shared" si="7"/>
        <v>1.2760934944382868E-4</v>
      </c>
      <c r="K10">
        <f t="shared" si="7"/>
        <v>6.103515625E-5</v>
      </c>
      <c r="L10">
        <f t="shared" si="1"/>
        <v>1.4095299039476017</v>
      </c>
    </row>
    <row r="11" spans="1:12" x14ac:dyDescent="0.25">
      <c r="A11" t="s">
        <v>70</v>
      </c>
      <c r="B11">
        <f>1/B2^8</f>
        <v>1</v>
      </c>
      <c r="C11">
        <f t="shared" ref="C11:K11" si="8">1/C2^8</f>
        <v>0.23256803936137788</v>
      </c>
      <c r="D11">
        <f t="shared" si="8"/>
        <v>6.776036154587127E-2</v>
      </c>
      <c r="E11">
        <f t="shared" si="8"/>
        <v>1.4335360832968509E-2</v>
      </c>
      <c r="F11">
        <f t="shared" si="8"/>
        <v>3.90625E-3</v>
      </c>
      <c r="G11">
        <f t="shared" si="8"/>
        <v>9.0846890375538233E-4</v>
      </c>
      <c r="H11">
        <f t="shared" si="8"/>
        <v>2.6468891228855965E-4</v>
      </c>
      <c r="I11">
        <f t="shared" si="8"/>
        <v>9.0949470177292742E-5</v>
      </c>
      <c r="J11">
        <f t="shared" si="8"/>
        <v>3.5447041512174633E-5</v>
      </c>
      <c r="K11">
        <f t="shared" si="8"/>
        <v>1.52587890625E-5</v>
      </c>
      <c r="L11">
        <f t="shared" si="1"/>
        <v>1.3198848248570136</v>
      </c>
    </row>
    <row r="12" spans="1:12" x14ac:dyDescent="0.25">
      <c r="A12" t="s">
        <v>72</v>
      </c>
      <c r="B12">
        <f>1/B2^9</f>
        <v>1</v>
      </c>
      <c r="C12">
        <f t="shared" ref="C12:K12" si="9">1/C2^9</f>
        <v>0.1938066994678149</v>
      </c>
      <c r="D12">
        <f t="shared" si="9"/>
        <v>4.8400258247050909E-2</v>
      </c>
      <c r="E12">
        <f t="shared" si="9"/>
        <v>8.4325651958638299E-3</v>
      </c>
      <c r="F12">
        <f t="shared" si="9"/>
        <v>1.953125E-3</v>
      </c>
      <c r="G12">
        <f t="shared" si="9"/>
        <v>3.7852870989807597E-4</v>
      </c>
      <c r="H12">
        <f t="shared" si="9"/>
        <v>9.4531754388771307E-5</v>
      </c>
      <c r="I12">
        <f t="shared" si="9"/>
        <v>2.8421709430403984E-5</v>
      </c>
      <c r="J12">
        <f t="shared" si="9"/>
        <v>9.8464004200485084E-6</v>
      </c>
      <c r="K12">
        <f t="shared" si="9"/>
        <v>3.814697265625E-6</v>
      </c>
      <c r="L12">
        <f t="shared" si="1"/>
        <v>1.2531077911821327</v>
      </c>
    </row>
    <row r="13" spans="1:12" x14ac:dyDescent="0.25">
      <c r="A13" t="s">
        <v>73</v>
      </c>
      <c r="B13">
        <f>1/B2^10</f>
        <v>1</v>
      </c>
      <c r="C13">
        <f t="shared" ref="C13:K13" si="10">1/C2^10</f>
        <v>0.16150558288984573</v>
      </c>
      <c r="D13">
        <f t="shared" si="10"/>
        <v>3.4571613033607791E-2</v>
      </c>
      <c r="E13">
        <f t="shared" si="10"/>
        <v>4.9603324681551939E-3</v>
      </c>
      <c r="F13">
        <f t="shared" si="10"/>
        <v>9.765625E-4</v>
      </c>
      <c r="G13">
        <f t="shared" si="10"/>
        <v>1.5772029579086497E-4</v>
      </c>
      <c r="H13">
        <f t="shared" si="10"/>
        <v>3.3761340853132609E-5</v>
      </c>
      <c r="I13">
        <f t="shared" si="10"/>
        <v>8.8817841970012422E-6</v>
      </c>
      <c r="J13">
        <f t="shared" si="10"/>
        <v>2.7351112277912521E-6</v>
      </c>
      <c r="K13">
        <f t="shared" si="10"/>
        <v>9.5367431640625E-7</v>
      </c>
      <c r="L13">
        <f t="shared" si="1"/>
        <v>1.2022181430979941</v>
      </c>
    </row>
    <row r="14" spans="1:12" x14ac:dyDescent="0.25">
      <c r="A14" t="s">
        <v>76</v>
      </c>
      <c r="B14">
        <f>1/B2^11</f>
        <v>1</v>
      </c>
      <c r="C14">
        <f t="shared" ref="C14:K14" si="11">1/C2^11</f>
        <v>0.13458798574153813</v>
      </c>
      <c r="D14">
        <f t="shared" si="11"/>
        <v>2.4694009309719853E-2</v>
      </c>
      <c r="E14">
        <f t="shared" si="11"/>
        <v>2.9178426283265847E-3</v>
      </c>
      <c r="F14">
        <f t="shared" si="11"/>
        <v>4.8828125E-4</v>
      </c>
      <c r="G14">
        <f t="shared" si="11"/>
        <v>6.5716789912860415E-5</v>
      </c>
      <c r="H14">
        <f t="shared" si="11"/>
        <v>1.2057621733261647E-5</v>
      </c>
      <c r="I14">
        <f t="shared" si="11"/>
        <v>2.7755575615628884E-6</v>
      </c>
      <c r="J14">
        <f t="shared" si="11"/>
        <v>7.5975311883090331E-7</v>
      </c>
      <c r="K14">
        <f t="shared" si="11"/>
        <v>2.384185791015625E-7</v>
      </c>
      <c r="L14">
        <f t="shared" si="1"/>
        <v>1.1627696670704903</v>
      </c>
    </row>
    <row r="15" spans="1:12" x14ac:dyDescent="0.25">
      <c r="A15" t="s">
        <v>77</v>
      </c>
      <c r="B15">
        <f>1/B2^12</f>
        <v>1</v>
      </c>
      <c r="C15">
        <f t="shared" ref="C15:K15" si="12">1/C2^12</f>
        <v>0.11215665478461512</v>
      </c>
      <c r="D15">
        <f t="shared" si="12"/>
        <v>1.7638578078371329E-2</v>
      </c>
      <c r="E15">
        <f t="shared" si="12"/>
        <v>1.716378016662697E-3</v>
      </c>
      <c r="F15">
        <f t="shared" si="12"/>
        <v>2.44140625E-4</v>
      </c>
      <c r="G15">
        <f t="shared" si="12"/>
        <v>2.7381995797025175E-5</v>
      </c>
      <c r="H15">
        <f t="shared" si="12"/>
        <v>4.3062934761648752E-6</v>
      </c>
      <c r="I15">
        <f t="shared" si="12"/>
        <v>8.6736173798840238E-7</v>
      </c>
      <c r="J15">
        <f t="shared" si="12"/>
        <v>2.1104253300858425E-7</v>
      </c>
      <c r="K15">
        <f t="shared" si="12"/>
        <v>5.9604644775390625E-8</v>
      </c>
      <c r="L15">
        <f t="shared" si="1"/>
        <v>1.1317885778028383</v>
      </c>
    </row>
    <row r="16" spans="1:12" x14ac:dyDescent="0.25">
      <c r="A16" t="s">
        <v>65</v>
      </c>
      <c r="B16">
        <f>B$3*B4</f>
        <v>1100</v>
      </c>
      <c r="C16">
        <f>C$3*C4</f>
        <v>766.66666666666674</v>
      </c>
      <c r="D16">
        <f>D$3*D4</f>
        <v>607.14285714285711</v>
      </c>
      <c r="E16">
        <f>E$3*E4</f>
        <v>488.23529411764707</v>
      </c>
      <c r="F16">
        <f>F$3*F4</f>
        <v>400</v>
      </c>
      <c r="G16">
        <f>G$3*G4</f>
        <v>327.08333333333337</v>
      </c>
      <c r="H16">
        <f>H$3*H4</f>
        <v>275</v>
      </c>
      <c r="I16">
        <f>I$3*I4</f>
        <v>237.5</v>
      </c>
      <c r="J16">
        <f>J$3*J4</f>
        <v>208.33333333333334</v>
      </c>
      <c r="K16">
        <f>K$3*K4</f>
        <v>186.25</v>
      </c>
      <c r="L16">
        <f>SUM(B16:K16)</f>
        <v>4596.2114845938368</v>
      </c>
    </row>
    <row r="17" spans="1:13" x14ac:dyDescent="0.25">
      <c r="A17" t="s">
        <v>66</v>
      </c>
      <c r="B17">
        <f>B$3*B5</f>
        <v>1100</v>
      </c>
      <c r="C17">
        <f>C$3*C5</f>
        <v>638.88888888888891</v>
      </c>
      <c r="D17">
        <f>D$3*D5</f>
        <v>433.67346938775523</v>
      </c>
      <c r="E17">
        <f>E$3*E5</f>
        <v>287.19723183391005</v>
      </c>
      <c r="F17">
        <f>F$3*F5</f>
        <v>200</v>
      </c>
      <c r="G17">
        <f>G$3*G5</f>
        <v>136.28472222222223</v>
      </c>
      <c r="H17">
        <f>H$3*H5</f>
        <v>98.214285714285737</v>
      </c>
      <c r="I17">
        <f>I$3*I5</f>
        <v>74.218749999999986</v>
      </c>
      <c r="J17">
        <f>J$3*J5</f>
        <v>57.870370370370367</v>
      </c>
      <c r="K17">
        <f>K$3*K5</f>
        <v>46.5625</v>
      </c>
      <c r="L17">
        <f>SUM(B17:K17)</f>
        <v>3072.9102184174326</v>
      </c>
    </row>
    <row r="18" spans="1:13" x14ac:dyDescent="0.25">
      <c r="A18" t="s">
        <v>67</v>
      </c>
      <c r="B18">
        <f>B$3*B6</f>
        <v>1100</v>
      </c>
      <c r="C18">
        <f>C$3*C6</f>
        <v>532.40740740740739</v>
      </c>
      <c r="D18">
        <f>D$3*D6</f>
        <v>309.76676384839658</v>
      </c>
      <c r="E18">
        <f>E$3*E6</f>
        <v>168.93954813759416</v>
      </c>
      <c r="F18">
        <f>F$3*F6</f>
        <v>100</v>
      </c>
      <c r="G18">
        <f>G$3*G6</f>
        <v>56.785300925925931</v>
      </c>
      <c r="H18">
        <f>H$3*H6</f>
        <v>35.076530612244909</v>
      </c>
      <c r="I18">
        <f>I$3*I6</f>
        <v>23.193359374999996</v>
      </c>
      <c r="J18">
        <f>J$3*J6</f>
        <v>16.075102880658434</v>
      </c>
      <c r="K18">
        <f>K$3*K6</f>
        <v>11.640625</v>
      </c>
      <c r="L18">
        <f>SUM(B18:K18)</f>
        <v>2353.8846381872277</v>
      </c>
    </row>
    <row r="19" spans="1:13" x14ac:dyDescent="0.25">
      <c r="A19" t="s">
        <v>71</v>
      </c>
      <c r="B19">
        <f>B$3*B7</f>
        <v>1100</v>
      </c>
      <c r="C19">
        <f>C$3*C7</f>
        <v>443.67283950617286</v>
      </c>
      <c r="D19">
        <f>D$3*D7</f>
        <v>221.26197417742614</v>
      </c>
      <c r="E19">
        <f>E$3*E7</f>
        <v>99.376204786820111</v>
      </c>
      <c r="F19">
        <f>F$3*F7</f>
        <v>50</v>
      </c>
      <c r="G19">
        <f>G$3*G7</f>
        <v>23.660542052469136</v>
      </c>
      <c r="H19">
        <f>H$3*H7</f>
        <v>12.527332361516038</v>
      </c>
      <c r="I19">
        <f>I$3*I7</f>
        <v>7.2479248046874973</v>
      </c>
      <c r="J19">
        <f>J$3*J7</f>
        <v>4.4653063557384538</v>
      </c>
      <c r="K19">
        <f>K$3*K7</f>
        <v>2.91015625</v>
      </c>
      <c r="L19">
        <f>SUM(B19:K19)</f>
        <v>1965.12228029483</v>
      </c>
    </row>
    <row r="20" spans="1:13" x14ac:dyDescent="0.25">
      <c r="A20" t="s">
        <v>74</v>
      </c>
      <c r="B20">
        <f>B$3*B8</f>
        <v>1100</v>
      </c>
      <c r="C20">
        <f>C$3*C8</f>
        <v>369.72736625514403</v>
      </c>
      <c r="D20">
        <f>D$3*D8</f>
        <v>158.04426726959011</v>
      </c>
      <c r="E20">
        <f>E$3*E8</f>
        <v>58.456591051070646</v>
      </c>
      <c r="F20">
        <f>F$3*F8</f>
        <v>25</v>
      </c>
      <c r="G20">
        <f>G$3*G8</f>
        <v>9.8585591885288064</v>
      </c>
      <c r="H20">
        <f>H$3*H8</f>
        <v>4.4740472719700142</v>
      </c>
      <c r="I20">
        <f>I$3*I8</f>
        <v>2.2649765014648424</v>
      </c>
      <c r="J20">
        <f>J$3*J8</f>
        <v>1.2403628765940149</v>
      </c>
      <c r="K20">
        <f>K$3*K8</f>
        <v>0.7275390625</v>
      </c>
      <c r="L20">
        <f>SUM(B20:K20)</f>
        <v>1729.7937094768624</v>
      </c>
    </row>
    <row r="21" spans="1:13" x14ac:dyDescent="0.25">
      <c r="A21" t="s">
        <v>75</v>
      </c>
      <c r="B21">
        <f>B$3*B9</f>
        <v>1100</v>
      </c>
      <c r="C21">
        <f t="shared" ref="C21:K21" si="13">C$3*C9</f>
        <v>308.1061385459534</v>
      </c>
      <c r="D21">
        <f t="shared" si="13"/>
        <v>112.88876233542152</v>
      </c>
      <c r="E21">
        <f t="shared" si="13"/>
        <v>34.38623003004156</v>
      </c>
      <c r="F21">
        <f t="shared" si="13"/>
        <v>12.5</v>
      </c>
      <c r="G21">
        <f t="shared" si="13"/>
        <v>4.1077329952203367</v>
      </c>
      <c r="H21">
        <f t="shared" si="13"/>
        <v>1.5978740257035766</v>
      </c>
      <c r="I21">
        <f t="shared" si="13"/>
        <v>0.70780515670776323</v>
      </c>
      <c r="J21">
        <f t="shared" si="13"/>
        <v>0.34454524349833743</v>
      </c>
      <c r="K21">
        <f t="shared" si="13"/>
        <v>0.181884765625</v>
      </c>
      <c r="L21">
        <f>SUM(B21:K21)</f>
        <v>1574.8209730981714</v>
      </c>
    </row>
    <row r="23" spans="1:13" x14ac:dyDescent="0.25">
      <c r="C23">
        <v>10</v>
      </c>
      <c r="D23">
        <f>L4</f>
        <v>5.2499416433239965</v>
      </c>
      <c r="E23">
        <f>L5</f>
        <v>3.3391481626692072</v>
      </c>
      <c r="F23">
        <f>L6</f>
        <v>2.4571447623018976</v>
      </c>
      <c r="G23">
        <f>L7</f>
        <v>1.9905984742275205</v>
      </c>
      <c r="H23">
        <f>L8</f>
        <v>1.7134713689063403</v>
      </c>
      <c r="I23">
        <f>L9</f>
        <v>1.5337052769331574</v>
      </c>
      <c r="K23">
        <f>L3</f>
        <v>8310</v>
      </c>
      <c r="M23">
        <f t="array" ref="M23:M29">MMULT(MINVERSE(C23:I29),K23:K29)</f>
        <v>-442.11388206481934</v>
      </c>
    </row>
    <row r="24" spans="1:13" x14ac:dyDescent="0.25">
      <c r="C24">
        <f>L4</f>
        <v>5.2499416433239965</v>
      </c>
      <c r="D24">
        <f>L5</f>
        <v>3.3391481626692072</v>
      </c>
      <c r="E24">
        <f>L6</f>
        <v>2.4571447623018976</v>
      </c>
      <c r="F24">
        <f>L7</f>
        <v>1.9905984742275205</v>
      </c>
      <c r="G24">
        <f>L8</f>
        <v>1.7134713689063403</v>
      </c>
      <c r="H24">
        <f>L9</f>
        <v>1.5337052769331574</v>
      </c>
      <c r="I24">
        <f>L10</f>
        <v>1.4095299039476017</v>
      </c>
      <c r="K24">
        <f>L16</f>
        <v>4596.2114845938368</v>
      </c>
      <c r="M24">
        <v>14914.62882232666</v>
      </c>
    </row>
    <row r="25" spans="1:13" x14ac:dyDescent="0.25">
      <c r="C25">
        <f>L5</f>
        <v>3.3391481626692072</v>
      </c>
      <c r="D25">
        <f>L6</f>
        <v>2.4571447623018976</v>
      </c>
      <c r="E25">
        <f>L7</f>
        <v>1.9905984742275205</v>
      </c>
      <c r="F25">
        <f>L8</f>
        <v>1.7134713689063403</v>
      </c>
      <c r="G25">
        <f>L9</f>
        <v>1.5337052769331574</v>
      </c>
      <c r="H25">
        <f>L10</f>
        <v>1.4095299039476017</v>
      </c>
      <c r="I25">
        <f>L11</f>
        <v>1.3198848248570136</v>
      </c>
      <c r="K25">
        <f>L17</f>
        <v>3072.9102184174326</v>
      </c>
      <c r="M25">
        <v>-76067.222320556641</v>
      </c>
    </row>
    <row r="26" spans="1:13" x14ac:dyDescent="0.25">
      <c r="C26">
        <f>L6</f>
        <v>2.4571447623018976</v>
      </c>
      <c r="D26">
        <f>L7</f>
        <v>1.9905984742275205</v>
      </c>
      <c r="E26">
        <f>L8</f>
        <v>1.7134713689063403</v>
      </c>
      <c r="F26">
        <f>L9</f>
        <v>1.5337052769331574</v>
      </c>
      <c r="G26">
        <f>L10</f>
        <v>1.4095299039476017</v>
      </c>
      <c r="H26">
        <f>L11</f>
        <v>1.3198848248570136</v>
      </c>
      <c r="I26">
        <f>L12</f>
        <v>1.2531077911821327</v>
      </c>
      <c r="K26">
        <f>L18</f>
        <v>2353.8846381872277</v>
      </c>
      <c r="M26">
        <v>200663.01397705078</v>
      </c>
    </row>
    <row r="27" spans="1:13" x14ac:dyDescent="0.25">
      <c r="C27">
        <f>L7</f>
        <v>1.9905984742275205</v>
      </c>
      <c r="D27">
        <f>L8</f>
        <v>1.7134713689063403</v>
      </c>
      <c r="E27">
        <f>L9</f>
        <v>1.5337052769331574</v>
      </c>
      <c r="F27">
        <f>L10</f>
        <v>1.4095299039476017</v>
      </c>
      <c r="G27">
        <f>L11</f>
        <v>1.3198848248570136</v>
      </c>
      <c r="H27">
        <f>L12</f>
        <v>1.2531077911821327</v>
      </c>
      <c r="I27">
        <f>L13</f>
        <v>1.2022181430979941</v>
      </c>
      <c r="K27">
        <f>L19</f>
        <v>1965.12228029483</v>
      </c>
      <c r="M27">
        <v>-284037.54040527344</v>
      </c>
    </row>
    <row r="28" spans="1:13" x14ac:dyDescent="0.25">
      <c r="C28">
        <f>L8</f>
        <v>1.7134713689063403</v>
      </c>
      <c r="D28">
        <f>L9</f>
        <v>1.5337052769331574</v>
      </c>
      <c r="E28">
        <f>L10</f>
        <v>1.4095299039476017</v>
      </c>
      <c r="F28">
        <f>L11</f>
        <v>1.3198848248570136</v>
      </c>
      <c r="G28">
        <f>L12</f>
        <v>1.2531077911821327</v>
      </c>
      <c r="H28">
        <f>L13</f>
        <v>1.2022181430979941</v>
      </c>
      <c r="I28">
        <f>L14</f>
        <v>1.1627696670704903</v>
      </c>
      <c r="K28">
        <f>L20</f>
        <v>1729.7937094768624</v>
      </c>
      <c r="M28">
        <v>204428.73071289063</v>
      </c>
    </row>
    <row r="29" spans="1:13" x14ac:dyDescent="0.25">
      <c r="C29">
        <f>L9</f>
        <v>1.5337052769331574</v>
      </c>
      <c r="D29">
        <f>L10</f>
        <v>1.4095299039476017</v>
      </c>
      <c r="E29">
        <f>L11</f>
        <v>1.3198848248570136</v>
      </c>
      <c r="F29">
        <f>L12</f>
        <v>1.2531077911821327</v>
      </c>
      <c r="G29">
        <f>L13</f>
        <v>1.2022181430979941</v>
      </c>
      <c r="H29">
        <f>L14</f>
        <v>1.1627696670704903</v>
      </c>
      <c r="I29">
        <f>L15</f>
        <v>1.1317885778028383</v>
      </c>
      <c r="K29">
        <f>L21</f>
        <v>1574.8209730981714</v>
      </c>
      <c r="M29">
        <v>-58359.467559814453</v>
      </c>
    </row>
    <row r="31" spans="1:13" x14ac:dyDescent="0.25">
      <c r="B31">
        <v>1</v>
      </c>
      <c r="C31">
        <v>1.2</v>
      </c>
      <c r="D31">
        <v>1.4</v>
      </c>
      <c r="E31">
        <v>1.7</v>
      </c>
      <c r="F31">
        <v>2</v>
      </c>
      <c r="G31">
        <v>2.4</v>
      </c>
      <c r="H31">
        <v>2.8</v>
      </c>
      <c r="I31">
        <v>3.2</v>
      </c>
      <c r="J31">
        <v>3.6</v>
      </c>
      <c r="K31">
        <v>4</v>
      </c>
      <c r="L31">
        <v>5</v>
      </c>
    </row>
    <row r="32" spans="1:13" x14ac:dyDescent="0.25">
      <c r="B32">
        <f>$M$23 + $M$24/B31 + $M$25/B31^2 + $M$26/B31^3 + $M$27/B31^4  + $M$28/B31^5 + $M$29/B31^6</f>
        <v>1100.0293445587158</v>
      </c>
      <c r="C32">
        <f t="shared" ref="C32:L32" si="14">$M$23 + $M$24/C31 + $M$25/C31^2 + $M$26/C31^3 + $M$27/C31^4  + $M$28/C31^5 + $M$29/C31^6</f>
        <v>919.58673376898514</v>
      </c>
      <c r="D32">
        <f t="shared" si="14"/>
        <v>851.60443572575969</v>
      </c>
      <c r="E32">
        <f t="shared" si="14"/>
        <v>825.76957232992254</v>
      </c>
      <c r="F32">
        <f t="shared" si="14"/>
        <v>805.4565749168396</v>
      </c>
      <c r="G32">
        <f t="shared" si="14"/>
        <v>782.60120290851933</v>
      </c>
      <c r="H32">
        <f t="shared" si="14"/>
        <v>768.71394644702627</v>
      </c>
      <c r="I32">
        <f t="shared" si="14"/>
        <v>760.1176834361969</v>
      </c>
      <c r="J32">
        <f t="shared" si="14"/>
        <v>752.55051841196223</v>
      </c>
      <c r="K32">
        <f t="shared" si="14"/>
        <v>743.56939511746168</v>
      </c>
      <c r="L32">
        <f t="shared" si="14"/>
        <v>710.64922465051268</v>
      </c>
    </row>
    <row r="33" spans="2:11" x14ac:dyDescent="0.25">
      <c r="B33">
        <f>(B32 - B3)^2</f>
        <v>8.6110312622622587E-4</v>
      </c>
      <c r="C33">
        <f>(C32 - C3)^2</f>
        <v>0.17078897769722676</v>
      </c>
      <c r="D33">
        <f>(D32 - D3)^2</f>
        <v>2.5742139980940095</v>
      </c>
      <c r="E33" s="33">
        <f>(E32 - E3)^2</f>
        <v>17.896518271757014</v>
      </c>
      <c r="F33" s="21">
        <f>(F32 - F3)^2</f>
        <v>29.774209823083083</v>
      </c>
      <c r="G33">
        <f>(G32 - G3)^2</f>
        <v>5.7542274860961395</v>
      </c>
      <c r="H33">
        <f>(H32 - H3)^2</f>
        <v>1.6539337411163448</v>
      </c>
      <c r="I33">
        <f>(I32 - I3)^2</f>
        <v>1.3849391155109499E-2</v>
      </c>
      <c r="J33">
        <f>(J32 - J3)^2</f>
        <v>6.505144169758335</v>
      </c>
      <c r="K33">
        <f>(K32 - K3)^2</f>
        <v>2.0466303299424764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topLeftCell="A10" zoomScaleNormal="100" workbookViewId="0">
      <selection activeCell="L40" sqref="L40"/>
    </sheetView>
  </sheetViews>
  <sheetFormatPr defaultRowHeight="15" x14ac:dyDescent="0.25"/>
  <sheetData>
    <row r="1" spans="1:12" x14ac:dyDescent="0.25">
      <c r="L1" t="s">
        <v>68</v>
      </c>
    </row>
    <row r="2" spans="1:12" x14ac:dyDescent="0.25">
      <c r="A2" t="s">
        <v>0</v>
      </c>
      <c r="B2">
        <v>1</v>
      </c>
      <c r="C2">
        <v>1.2</v>
      </c>
      <c r="D2">
        <v>1.4</v>
      </c>
      <c r="E2">
        <v>1.7</v>
      </c>
      <c r="F2">
        <v>2</v>
      </c>
      <c r="G2">
        <v>2.4</v>
      </c>
      <c r="H2">
        <v>2.8</v>
      </c>
      <c r="I2">
        <v>3.2</v>
      </c>
      <c r="J2">
        <v>3.6</v>
      </c>
      <c r="K2">
        <v>4</v>
      </c>
      <c r="L2">
        <f>SUM(B2:K2)</f>
        <v>23.3</v>
      </c>
    </row>
    <row r="3" spans="1:12" x14ac:dyDescent="0.25">
      <c r="A3" t="s">
        <v>1</v>
      </c>
      <c r="B3">
        <v>1100</v>
      </c>
      <c r="C3">
        <v>920</v>
      </c>
      <c r="D3">
        <v>850</v>
      </c>
      <c r="E3">
        <v>830</v>
      </c>
      <c r="F3">
        <v>800</v>
      </c>
      <c r="G3">
        <v>785</v>
      </c>
      <c r="H3">
        <v>770</v>
      </c>
      <c r="I3">
        <v>760</v>
      </c>
      <c r="J3">
        <v>750</v>
      </c>
      <c r="K3">
        <v>745</v>
      </c>
      <c r="L3">
        <f>SUM(B3:K3)</f>
        <v>8310</v>
      </c>
    </row>
    <row r="4" spans="1:12" x14ac:dyDescent="0.25">
      <c r="A4" t="s">
        <v>59</v>
      </c>
      <c r="B4">
        <f>1/B2</f>
        <v>1</v>
      </c>
      <c r="C4">
        <f t="shared" ref="C4:K4" si="0">1/C2</f>
        <v>0.83333333333333337</v>
      </c>
      <c r="D4">
        <f t="shared" si="0"/>
        <v>0.7142857142857143</v>
      </c>
      <c r="E4">
        <f t="shared" si="0"/>
        <v>0.58823529411764708</v>
      </c>
      <c r="F4">
        <f t="shared" si="0"/>
        <v>0.5</v>
      </c>
      <c r="G4">
        <f t="shared" si="0"/>
        <v>0.41666666666666669</v>
      </c>
      <c r="H4">
        <f t="shared" si="0"/>
        <v>0.35714285714285715</v>
      </c>
      <c r="I4">
        <f t="shared" si="0"/>
        <v>0.3125</v>
      </c>
      <c r="J4">
        <f t="shared" si="0"/>
        <v>0.27777777777777779</v>
      </c>
      <c r="K4">
        <f>1/K2</f>
        <v>0.25</v>
      </c>
      <c r="L4">
        <f t="shared" ref="L4:L17" si="1">SUM(B4:K4)</f>
        <v>5.2499416433239965</v>
      </c>
    </row>
    <row r="5" spans="1:12" x14ac:dyDescent="0.25">
      <c r="A5" t="s">
        <v>60</v>
      </c>
      <c r="B5">
        <f>1/B2^2</f>
        <v>1</v>
      </c>
      <c r="C5">
        <f t="shared" ref="C5:L5" si="2">1/C2^2</f>
        <v>0.69444444444444442</v>
      </c>
      <c r="D5">
        <f t="shared" si="2"/>
        <v>0.51020408163265318</v>
      </c>
      <c r="E5">
        <f t="shared" si="2"/>
        <v>0.34602076124567477</v>
      </c>
      <c r="F5">
        <f t="shared" si="2"/>
        <v>0.25</v>
      </c>
      <c r="G5">
        <f t="shared" si="2"/>
        <v>0.1736111111111111</v>
      </c>
      <c r="H5">
        <f t="shared" si="2"/>
        <v>0.1275510204081633</v>
      </c>
      <c r="I5">
        <f t="shared" si="2"/>
        <v>9.7656249999999986E-2</v>
      </c>
      <c r="J5">
        <f t="shared" si="2"/>
        <v>7.716049382716049E-2</v>
      </c>
      <c r="K5">
        <f t="shared" si="2"/>
        <v>6.25E-2</v>
      </c>
      <c r="L5">
        <f t="shared" si="1"/>
        <v>3.3391481626692072</v>
      </c>
    </row>
    <row r="6" spans="1:12" x14ac:dyDescent="0.25">
      <c r="A6" t="s">
        <v>61</v>
      </c>
      <c r="B6">
        <f>1/B2^3</f>
        <v>1</v>
      </c>
      <c r="C6">
        <f t="shared" ref="C6:L6" si="3">1/C2^3</f>
        <v>0.57870370370370372</v>
      </c>
      <c r="D6">
        <f t="shared" si="3"/>
        <v>0.36443148688046656</v>
      </c>
      <c r="E6">
        <f t="shared" si="3"/>
        <v>0.20354162426216163</v>
      </c>
      <c r="F6">
        <f t="shared" si="3"/>
        <v>0.125</v>
      </c>
      <c r="G6">
        <f t="shared" si="3"/>
        <v>7.2337962962962965E-2</v>
      </c>
      <c r="H6">
        <f t="shared" si="3"/>
        <v>4.555393586005832E-2</v>
      </c>
      <c r="I6">
        <f t="shared" si="3"/>
        <v>3.0517578124999993E-2</v>
      </c>
      <c r="J6">
        <f t="shared" si="3"/>
        <v>2.1433470507544579E-2</v>
      </c>
      <c r="K6">
        <f t="shared" si="3"/>
        <v>1.5625E-2</v>
      </c>
      <c r="L6">
        <f t="shared" si="1"/>
        <v>2.4571447623018976</v>
      </c>
    </row>
    <row r="7" spans="1:12" x14ac:dyDescent="0.25">
      <c r="A7" t="s">
        <v>62</v>
      </c>
      <c r="B7">
        <f>1/B2^4</f>
        <v>1</v>
      </c>
      <c r="C7">
        <f t="shared" ref="C7:L7" si="4">1/C2^4</f>
        <v>0.48225308641975312</v>
      </c>
      <c r="D7">
        <f t="shared" si="4"/>
        <v>0.26030820491461898</v>
      </c>
      <c r="E7">
        <f t="shared" si="4"/>
        <v>0.11973036721303627</v>
      </c>
      <c r="F7">
        <f t="shared" si="4"/>
        <v>6.25E-2</v>
      </c>
      <c r="G7">
        <f t="shared" si="4"/>
        <v>3.014081790123457E-2</v>
      </c>
      <c r="H7">
        <f t="shared" si="4"/>
        <v>1.6269262807163686E-2</v>
      </c>
      <c r="I7">
        <f t="shared" si="4"/>
        <v>9.5367431640624965E-3</v>
      </c>
      <c r="J7">
        <f t="shared" si="4"/>
        <v>5.9537418076512716E-3</v>
      </c>
      <c r="K7">
        <f t="shared" si="4"/>
        <v>3.90625E-3</v>
      </c>
      <c r="L7">
        <f t="shared" si="1"/>
        <v>1.9905984742275205</v>
      </c>
    </row>
    <row r="8" spans="1:12" x14ac:dyDescent="0.25">
      <c r="A8" t="s">
        <v>63</v>
      </c>
      <c r="B8">
        <f>1/B2^5</f>
        <v>1</v>
      </c>
      <c r="C8">
        <f t="shared" ref="C8:K8" si="5">1/C2^5</f>
        <v>0.4018775720164609</v>
      </c>
      <c r="D8">
        <f t="shared" si="5"/>
        <v>0.18593443208187072</v>
      </c>
      <c r="E8">
        <f t="shared" si="5"/>
        <v>7.042962777237427E-2</v>
      </c>
      <c r="F8">
        <f t="shared" si="5"/>
        <v>3.125E-2</v>
      </c>
      <c r="G8">
        <f t="shared" si="5"/>
        <v>1.2558674125514403E-2</v>
      </c>
      <c r="H8">
        <f t="shared" si="5"/>
        <v>5.8104510025584599E-3</v>
      </c>
      <c r="I8">
        <f t="shared" si="5"/>
        <v>2.9802322387695295E-3</v>
      </c>
      <c r="J8">
        <f t="shared" si="5"/>
        <v>1.6538171687920198E-3</v>
      </c>
      <c r="K8">
        <f t="shared" si="5"/>
        <v>9.765625E-4</v>
      </c>
      <c r="L8">
        <f t="shared" si="1"/>
        <v>1.7134713689063403</v>
      </c>
    </row>
    <row r="9" spans="1:12" x14ac:dyDescent="0.25">
      <c r="A9" t="s">
        <v>64</v>
      </c>
      <c r="B9">
        <f>1/B2^6</f>
        <v>1</v>
      </c>
      <c r="C9">
        <f t="shared" ref="C9:K9" si="6">1/C2^6</f>
        <v>0.33489797668038412</v>
      </c>
      <c r="D9">
        <f t="shared" si="6"/>
        <v>0.13281030862990767</v>
      </c>
      <c r="E9">
        <f t="shared" si="6"/>
        <v>4.142919280727899E-2</v>
      </c>
      <c r="F9">
        <f t="shared" si="6"/>
        <v>1.5625E-2</v>
      </c>
      <c r="G9">
        <f t="shared" si="6"/>
        <v>5.2327808856310019E-3</v>
      </c>
      <c r="H9">
        <f t="shared" si="6"/>
        <v>2.0751610723423073E-3</v>
      </c>
      <c r="I9">
        <f t="shared" si="6"/>
        <v>9.3132257461547797E-4</v>
      </c>
      <c r="J9">
        <f t="shared" si="6"/>
        <v>4.5939365799778326E-4</v>
      </c>
      <c r="K9">
        <f t="shared" si="6"/>
        <v>2.44140625E-4</v>
      </c>
      <c r="L9">
        <f t="shared" si="1"/>
        <v>1.5337052769331574</v>
      </c>
    </row>
    <row r="10" spans="1:12" x14ac:dyDescent="0.25">
      <c r="A10" t="s">
        <v>69</v>
      </c>
      <c r="B10">
        <f>1/B2^7</f>
        <v>1</v>
      </c>
      <c r="C10">
        <f t="shared" ref="C10:K10" si="7">1/C2^7</f>
        <v>0.27908164723365342</v>
      </c>
      <c r="D10">
        <f t="shared" si="7"/>
        <v>9.4864506164219778E-2</v>
      </c>
      <c r="E10">
        <f t="shared" si="7"/>
        <v>2.4370113416046467E-2</v>
      </c>
      <c r="F10">
        <f t="shared" si="7"/>
        <v>7.8125E-3</v>
      </c>
      <c r="G10">
        <f t="shared" si="7"/>
        <v>2.1803253690129173E-3</v>
      </c>
      <c r="H10">
        <f t="shared" si="7"/>
        <v>7.4112895440796701E-4</v>
      </c>
      <c r="I10">
        <f t="shared" si="7"/>
        <v>2.9103830456733682E-4</v>
      </c>
      <c r="J10">
        <f t="shared" si="7"/>
        <v>1.2760934944382868E-4</v>
      </c>
      <c r="K10">
        <f t="shared" si="7"/>
        <v>6.103515625E-5</v>
      </c>
      <c r="L10">
        <f t="shared" si="1"/>
        <v>1.4095299039476017</v>
      </c>
    </row>
    <row r="11" spans="1:12" x14ac:dyDescent="0.25">
      <c r="A11" t="s">
        <v>70</v>
      </c>
      <c r="B11">
        <f>1/B2^8</f>
        <v>1</v>
      </c>
      <c r="C11">
        <f t="shared" ref="C11:K11" si="8">1/C2^8</f>
        <v>0.23256803936137788</v>
      </c>
      <c r="D11">
        <f t="shared" si="8"/>
        <v>6.776036154587127E-2</v>
      </c>
      <c r="E11">
        <f t="shared" si="8"/>
        <v>1.4335360832968509E-2</v>
      </c>
      <c r="F11">
        <f t="shared" si="8"/>
        <v>3.90625E-3</v>
      </c>
      <c r="G11">
        <f t="shared" si="8"/>
        <v>9.0846890375538233E-4</v>
      </c>
      <c r="H11">
        <f t="shared" si="8"/>
        <v>2.6468891228855965E-4</v>
      </c>
      <c r="I11">
        <f t="shared" si="8"/>
        <v>9.0949470177292742E-5</v>
      </c>
      <c r="J11">
        <f t="shared" si="8"/>
        <v>3.5447041512174633E-5</v>
      </c>
      <c r="K11">
        <f t="shared" si="8"/>
        <v>1.52587890625E-5</v>
      </c>
      <c r="L11">
        <f t="shared" si="1"/>
        <v>1.3198848248570136</v>
      </c>
    </row>
    <row r="12" spans="1:12" x14ac:dyDescent="0.25">
      <c r="A12" t="s">
        <v>72</v>
      </c>
      <c r="B12">
        <f>1/B2^9</f>
        <v>1</v>
      </c>
      <c r="C12">
        <f t="shared" ref="C12:K12" si="9">1/C2^9</f>
        <v>0.1938066994678149</v>
      </c>
      <c r="D12">
        <f t="shared" si="9"/>
        <v>4.8400258247050909E-2</v>
      </c>
      <c r="E12">
        <f t="shared" si="9"/>
        <v>8.4325651958638299E-3</v>
      </c>
      <c r="F12">
        <f t="shared" si="9"/>
        <v>1.953125E-3</v>
      </c>
      <c r="G12">
        <f t="shared" si="9"/>
        <v>3.7852870989807597E-4</v>
      </c>
      <c r="H12">
        <f t="shared" si="9"/>
        <v>9.4531754388771307E-5</v>
      </c>
      <c r="I12">
        <f t="shared" si="9"/>
        <v>2.8421709430403984E-5</v>
      </c>
      <c r="J12">
        <f t="shared" si="9"/>
        <v>9.8464004200485084E-6</v>
      </c>
      <c r="K12">
        <f t="shared" si="9"/>
        <v>3.814697265625E-6</v>
      </c>
      <c r="L12">
        <f t="shared" si="1"/>
        <v>1.2531077911821327</v>
      </c>
    </row>
    <row r="13" spans="1:12" x14ac:dyDescent="0.25">
      <c r="A13" t="s">
        <v>73</v>
      </c>
      <c r="B13">
        <f>1/B2^10</f>
        <v>1</v>
      </c>
      <c r="C13">
        <f t="shared" ref="C13:K13" si="10">1/C2^10</f>
        <v>0.16150558288984573</v>
      </c>
      <c r="D13">
        <f t="shared" si="10"/>
        <v>3.4571613033607791E-2</v>
      </c>
      <c r="E13">
        <f t="shared" si="10"/>
        <v>4.9603324681551939E-3</v>
      </c>
      <c r="F13">
        <f t="shared" si="10"/>
        <v>9.765625E-4</v>
      </c>
      <c r="G13">
        <f t="shared" si="10"/>
        <v>1.5772029579086497E-4</v>
      </c>
      <c r="H13">
        <f t="shared" si="10"/>
        <v>3.3761340853132609E-5</v>
      </c>
      <c r="I13">
        <f t="shared" si="10"/>
        <v>8.8817841970012422E-6</v>
      </c>
      <c r="J13">
        <f t="shared" si="10"/>
        <v>2.7351112277912521E-6</v>
      </c>
      <c r="K13">
        <f t="shared" si="10"/>
        <v>9.5367431640625E-7</v>
      </c>
      <c r="L13">
        <f t="shared" si="1"/>
        <v>1.2022181430979941</v>
      </c>
    </row>
    <row r="14" spans="1:12" x14ac:dyDescent="0.25">
      <c r="A14" t="s">
        <v>76</v>
      </c>
      <c r="B14">
        <f>1/B2^11</f>
        <v>1</v>
      </c>
      <c r="C14">
        <f t="shared" ref="C14:K14" si="11">1/C2^11</f>
        <v>0.13458798574153813</v>
      </c>
      <c r="D14">
        <f t="shared" si="11"/>
        <v>2.4694009309719853E-2</v>
      </c>
      <c r="E14">
        <f t="shared" si="11"/>
        <v>2.9178426283265847E-3</v>
      </c>
      <c r="F14">
        <f t="shared" si="11"/>
        <v>4.8828125E-4</v>
      </c>
      <c r="G14">
        <f t="shared" si="11"/>
        <v>6.5716789912860415E-5</v>
      </c>
      <c r="H14">
        <f t="shared" si="11"/>
        <v>1.2057621733261647E-5</v>
      </c>
      <c r="I14">
        <f t="shared" si="11"/>
        <v>2.7755575615628884E-6</v>
      </c>
      <c r="J14">
        <f t="shared" si="11"/>
        <v>7.5975311883090331E-7</v>
      </c>
      <c r="K14">
        <f t="shared" si="11"/>
        <v>2.384185791015625E-7</v>
      </c>
      <c r="L14">
        <f t="shared" si="1"/>
        <v>1.1627696670704903</v>
      </c>
    </row>
    <row r="15" spans="1:12" x14ac:dyDescent="0.25">
      <c r="A15" t="s">
        <v>77</v>
      </c>
      <c r="B15">
        <f>1/B2^12</f>
        <v>1</v>
      </c>
      <c r="C15">
        <f t="shared" ref="C15:K15" si="12">1/C2^12</f>
        <v>0.11215665478461512</v>
      </c>
      <c r="D15">
        <f t="shared" si="12"/>
        <v>1.7638578078371329E-2</v>
      </c>
      <c r="E15">
        <f t="shared" si="12"/>
        <v>1.716378016662697E-3</v>
      </c>
      <c r="F15">
        <f t="shared" si="12"/>
        <v>2.44140625E-4</v>
      </c>
      <c r="G15">
        <f t="shared" si="12"/>
        <v>2.7381995797025175E-5</v>
      </c>
      <c r="H15">
        <f t="shared" si="12"/>
        <v>4.3062934761648752E-6</v>
      </c>
      <c r="I15">
        <f t="shared" si="12"/>
        <v>8.6736173798840238E-7</v>
      </c>
      <c r="J15">
        <f t="shared" si="12"/>
        <v>2.1104253300858425E-7</v>
      </c>
      <c r="K15">
        <f t="shared" si="12"/>
        <v>5.9604644775390625E-8</v>
      </c>
      <c r="L15">
        <f t="shared" si="1"/>
        <v>1.1317885778028383</v>
      </c>
    </row>
    <row r="16" spans="1:12" x14ac:dyDescent="0.25">
      <c r="A16" t="s">
        <v>79</v>
      </c>
      <c r="B16">
        <f>1/B2^13</f>
        <v>1</v>
      </c>
      <c r="C16">
        <f t="shared" ref="C16:K16" si="13">1/C2^13</f>
        <v>9.3463878987179255E-2</v>
      </c>
      <c r="D16">
        <f t="shared" si="13"/>
        <v>1.2598984341693806E-2</v>
      </c>
      <c r="E16">
        <f t="shared" si="13"/>
        <v>1.0096341274486453E-3</v>
      </c>
      <c r="F16">
        <f t="shared" si="13"/>
        <v>1.220703125E-4</v>
      </c>
      <c r="G16">
        <f t="shared" si="13"/>
        <v>1.1409164915427155E-5</v>
      </c>
      <c r="H16">
        <f t="shared" si="13"/>
        <v>1.5379619557731696E-6</v>
      </c>
      <c r="I16">
        <f t="shared" si="13"/>
        <v>2.7105054312137574E-7</v>
      </c>
      <c r="J16">
        <f t="shared" si="13"/>
        <v>5.8622925835717839E-8</v>
      </c>
      <c r="K16">
        <f t="shared" si="13"/>
        <v>1.4901161193847656E-8</v>
      </c>
      <c r="L16">
        <f t="shared" si="1"/>
        <v>1.1072078594703232</v>
      </c>
    </row>
    <row r="17" spans="1:21" x14ac:dyDescent="0.25">
      <c r="A17" t="s">
        <v>80</v>
      </c>
      <c r="B17">
        <f>1/B2^14</f>
        <v>1</v>
      </c>
      <c r="C17">
        <f t="shared" ref="C17:K17" si="14">1/C2^14</f>
        <v>7.7886565822649384E-2</v>
      </c>
      <c r="D17">
        <f t="shared" si="14"/>
        <v>8.9992745297812916E-3</v>
      </c>
      <c r="E17">
        <f t="shared" si="14"/>
        <v>5.9390242791096794E-4</v>
      </c>
      <c r="F17">
        <f t="shared" si="14"/>
        <v>6.103515625E-5</v>
      </c>
      <c r="G17">
        <f t="shared" si="14"/>
        <v>4.7538187147613149E-6</v>
      </c>
      <c r="H17">
        <f t="shared" si="14"/>
        <v>5.4927212706184641E-7</v>
      </c>
      <c r="I17">
        <f t="shared" si="14"/>
        <v>8.4703294725429915E-8</v>
      </c>
      <c r="J17">
        <f t="shared" si="14"/>
        <v>1.6284146065477178E-8</v>
      </c>
      <c r="K17">
        <f t="shared" si="14"/>
        <v>3.7252902984619141E-9</v>
      </c>
      <c r="L17">
        <f t="shared" si="1"/>
        <v>1.0875461857401645</v>
      </c>
    </row>
    <row r="18" spans="1:21" x14ac:dyDescent="0.25">
      <c r="A18" t="s">
        <v>65</v>
      </c>
      <c r="B18">
        <f>B$3*B4</f>
        <v>1100</v>
      </c>
      <c r="C18">
        <f>C$3*C4</f>
        <v>766.66666666666674</v>
      </c>
      <c r="D18">
        <f>D$3*D4</f>
        <v>607.14285714285711</v>
      </c>
      <c r="E18">
        <f>E$3*E4</f>
        <v>488.23529411764707</v>
      </c>
      <c r="F18">
        <f>F$3*F4</f>
        <v>400</v>
      </c>
      <c r="G18">
        <f>G$3*G4</f>
        <v>327.08333333333337</v>
      </c>
      <c r="H18">
        <f>H$3*H4</f>
        <v>275</v>
      </c>
      <c r="I18">
        <f>I$3*I4</f>
        <v>237.5</v>
      </c>
      <c r="J18">
        <f>J$3*J4</f>
        <v>208.33333333333334</v>
      </c>
      <c r="K18">
        <f>K$3*K4</f>
        <v>186.25</v>
      </c>
      <c r="L18">
        <f>SUM(B18:K18)</f>
        <v>4596.2114845938368</v>
      </c>
    </row>
    <row r="19" spans="1:21" x14ac:dyDescent="0.25">
      <c r="A19" t="s">
        <v>66</v>
      </c>
      <c r="B19">
        <f>B$3*B5</f>
        <v>1100</v>
      </c>
      <c r="C19">
        <f>C$3*C5</f>
        <v>638.88888888888891</v>
      </c>
      <c r="D19">
        <f>D$3*D5</f>
        <v>433.67346938775523</v>
      </c>
      <c r="E19">
        <f>E$3*E5</f>
        <v>287.19723183391005</v>
      </c>
      <c r="F19">
        <f>F$3*F5</f>
        <v>200</v>
      </c>
      <c r="G19">
        <f>G$3*G5</f>
        <v>136.28472222222223</v>
      </c>
      <c r="H19">
        <f>H$3*H5</f>
        <v>98.214285714285737</v>
      </c>
      <c r="I19">
        <f>I$3*I5</f>
        <v>74.218749999999986</v>
      </c>
      <c r="J19">
        <f>J$3*J5</f>
        <v>57.870370370370367</v>
      </c>
      <c r="K19">
        <f>K$3*K5</f>
        <v>46.5625</v>
      </c>
      <c r="L19">
        <f>SUM(B19:K19)</f>
        <v>3072.9102184174326</v>
      </c>
    </row>
    <row r="20" spans="1:21" x14ac:dyDescent="0.25">
      <c r="A20" t="s">
        <v>67</v>
      </c>
      <c r="B20">
        <f>B$3*B6</f>
        <v>1100</v>
      </c>
      <c r="C20">
        <f>C$3*C6</f>
        <v>532.40740740740739</v>
      </c>
      <c r="D20">
        <f>D$3*D6</f>
        <v>309.76676384839658</v>
      </c>
      <c r="E20">
        <f>E$3*E6</f>
        <v>168.93954813759416</v>
      </c>
      <c r="F20">
        <f>F$3*F6</f>
        <v>100</v>
      </c>
      <c r="G20">
        <f>G$3*G6</f>
        <v>56.785300925925931</v>
      </c>
      <c r="H20">
        <f>H$3*H6</f>
        <v>35.076530612244909</v>
      </c>
      <c r="I20">
        <f>I$3*I6</f>
        <v>23.193359374999996</v>
      </c>
      <c r="J20">
        <f>J$3*J6</f>
        <v>16.075102880658434</v>
      </c>
      <c r="K20">
        <f>K$3*K6</f>
        <v>11.640625</v>
      </c>
      <c r="L20">
        <f>SUM(B20:K20)</f>
        <v>2353.8846381872277</v>
      </c>
    </row>
    <row r="21" spans="1:21" x14ac:dyDescent="0.25">
      <c r="A21" t="s">
        <v>71</v>
      </c>
      <c r="B21">
        <f>B$3*B7</f>
        <v>1100</v>
      </c>
      <c r="C21">
        <f>C$3*C7</f>
        <v>443.67283950617286</v>
      </c>
      <c r="D21">
        <f>D$3*D7</f>
        <v>221.26197417742614</v>
      </c>
      <c r="E21">
        <f>E$3*E7</f>
        <v>99.376204786820111</v>
      </c>
      <c r="F21">
        <f>F$3*F7</f>
        <v>50</v>
      </c>
      <c r="G21">
        <f>G$3*G7</f>
        <v>23.660542052469136</v>
      </c>
      <c r="H21">
        <f>H$3*H7</f>
        <v>12.527332361516038</v>
      </c>
      <c r="I21">
        <f>I$3*I7</f>
        <v>7.2479248046874973</v>
      </c>
      <c r="J21">
        <f>J$3*J7</f>
        <v>4.4653063557384538</v>
      </c>
      <c r="K21">
        <f>K$3*K7</f>
        <v>2.91015625</v>
      </c>
      <c r="L21">
        <f>SUM(B21:K21)</f>
        <v>1965.12228029483</v>
      </c>
    </row>
    <row r="22" spans="1:21" x14ac:dyDescent="0.25">
      <c r="A22" t="s">
        <v>74</v>
      </c>
      <c r="B22">
        <f>B$3*B8</f>
        <v>1100</v>
      </c>
      <c r="C22">
        <f>C$3*C8</f>
        <v>369.72736625514403</v>
      </c>
      <c r="D22">
        <f>D$3*D8</f>
        <v>158.04426726959011</v>
      </c>
      <c r="E22">
        <f>E$3*E8</f>
        <v>58.456591051070646</v>
      </c>
      <c r="F22">
        <f>F$3*F8</f>
        <v>25</v>
      </c>
      <c r="G22">
        <f>G$3*G8</f>
        <v>9.8585591885288064</v>
      </c>
      <c r="H22">
        <f>H$3*H8</f>
        <v>4.4740472719700142</v>
      </c>
      <c r="I22">
        <f>I$3*I8</f>
        <v>2.2649765014648424</v>
      </c>
      <c r="J22">
        <f>J$3*J8</f>
        <v>1.2403628765940149</v>
      </c>
      <c r="K22">
        <f>K$3*K8</f>
        <v>0.7275390625</v>
      </c>
      <c r="L22">
        <f>SUM(B22:K22)</f>
        <v>1729.7937094768624</v>
      </c>
    </row>
    <row r="23" spans="1:21" x14ac:dyDescent="0.25">
      <c r="A23" t="s">
        <v>75</v>
      </c>
      <c r="B23">
        <f>B$3*B9</f>
        <v>1100</v>
      </c>
      <c r="C23">
        <f>C$3*C9</f>
        <v>308.1061385459534</v>
      </c>
      <c r="D23">
        <f>D$3*D9</f>
        <v>112.88876233542152</v>
      </c>
      <c r="E23">
        <f>E$3*E9</f>
        <v>34.38623003004156</v>
      </c>
      <c r="F23">
        <f>F$3*F9</f>
        <v>12.5</v>
      </c>
      <c r="G23">
        <f>G$3*G9</f>
        <v>4.1077329952203367</v>
      </c>
      <c r="H23">
        <f>H$3*H9</f>
        <v>1.5978740257035766</v>
      </c>
      <c r="I23">
        <f>I$3*I9</f>
        <v>0.70780515670776323</v>
      </c>
      <c r="J23">
        <f>J$3*J9</f>
        <v>0.34454524349833743</v>
      </c>
      <c r="K23">
        <f>K$3*K9</f>
        <v>0.181884765625</v>
      </c>
      <c r="L23">
        <f>SUM(B23:K23)</f>
        <v>1574.8209730981714</v>
      </c>
    </row>
    <row r="24" spans="1:21" x14ac:dyDescent="0.25">
      <c r="A24" t="s">
        <v>78</v>
      </c>
      <c r="B24">
        <f>B$3*B10</f>
        <v>1100</v>
      </c>
      <c r="C24">
        <f t="shared" ref="C24:K24" si="15">C$3*C10</f>
        <v>256.75511545496113</v>
      </c>
      <c r="D24">
        <f t="shared" si="15"/>
        <v>80.634830239586805</v>
      </c>
      <c r="E24">
        <f t="shared" si="15"/>
        <v>20.227194135318566</v>
      </c>
      <c r="F24">
        <f t="shared" si="15"/>
        <v>6.25</v>
      </c>
      <c r="G24">
        <f t="shared" si="15"/>
        <v>1.7115554146751402</v>
      </c>
      <c r="H24">
        <f t="shared" si="15"/>
        <v>0.57066929489413465</v>
      </c>
      <c r="I24">
        <f t="shared" si="15"/>
        <v>0.22118911147117598</v>
      </c>
      <c r="J24">
        <f t="shared" si="15"/>
        <v>9.5707012082871509E-2</v>
      </c>
      <c r="K24">
        <f t="shared" si="15"/>
        <v>4.547119140625E-2</v>
      </c>
      <c r="L24">
        <f>SUM(B24:K24)</f>
        <v>1466.5117318543957</v>
      </c>
      <c r="T24">
        <v>1</v>
      </c>
      <c r="U24">
        <f>$N$26 + $N$27/T24 + $N$28/T24^2 + $N$29/T24^3 + $N$30/T24^4  + $N$31/T24^5 + $N$32/T24^6 + $N$33/T24^7</f>
        <v>1099.92431640625</v>
      </c>
    </row>
    <row r="25" spans="1:21" x14ac:dyDescent="0.25">
      <c r="T25">
        <v>1.2</v>
      </c>
      <c r="U25">
        <f t="shared" ref="U25:U44" si="16">$N$26 + $N$27/T25 + $N$28/T25^2 + $N$29/T25^3 + $N$30/T25^4  + $N$31/T25^5 + $N$32/T25^6 + $N$33/T25^7</f>
        <v>919.95381027815165</v>
      </c>
    </row>
    <row r="26" spans="1:21" x14ac:dyDescent="0.25">
      <c r="C26">
        <v>10</v>
      </c>
      <c r="D26">
        <f>L4</f>
        <v>5.2499416433239965</v>
      </c>
      <c r="E26">
        <f>L5</f>
        <v>3.3391481626692072</v>
      </c>
      <c r="F26">
        <f>L6</f>
        <v>2.4571447623018976</v>
      </c>
      <c r="G26">
        <f>L7</f>
        <v>1.9905984742275205</v>
      </c>
      <c r="H26">
        <f>L8</f>
        <v>1.7134713689063403</v>
      </c>
      <c r="I26">
        <f>L9</f>
        <v>1.5337052769331574</v>
      </c>
      <c r="J26">
        <f>L10</f>
        <v>1.4095299039476017</v>
      </c>
      <c r="L26">
        <f>L3</f>
        <v>8310</v>
      </c>
      <c r="N26">
        <f t="array" ref="N26:N33">MMULT(MINVERSE(C26:J33),L26:L33)</f>
        <v>5800.28564453125</v>
      </c>
      <c r="T26">
        <v>1.4</v>
      </c>
      <c r="U26">
        <f t="shared" si="16"/>
        <v>850.16422506618983</v>
      </c>
    </row>
    <row r="27" spans="1:21" x14ac:dyDescent="0.25">
      <c r="C27">
        <f>L4</f>
        <v>5.2499416433239965</v>
      </c>
      <c r="D27">
        <f>L5</f>
        <v>3.3391481626692072</v>
      </c>
      <c r="E27">
        <f>L6</f>
        <v>2.4571447623018976</v>
      </c>
      <c r="F27">
        <f>L7</f>
        <v>1.9905984742275205</v>
      </c>
      <c r="G27">
        <f>L8</f>
        <v>1.7134713689063403</v>
      </c>
      <c r="H27">
        <f>L9</f>
        <v>1.5337052769331574</v>
      </c>
      <c r="I27">
        <f>L10</f>
        <v>1.4095299039476017</v>
      </c>
      <c r="J27">
        <f>L11</f>
        <v>1.3198848248570136</v>
      </c>
      <c r="L27">
        <f>L18</f>
        <v>4596.2114845938368</v>
      </c>
      <c r="N27">
        <v>-78190.6328125</v>
      </c>
      <c r="T27">
        <v>1.6</v>
      </c>
      <c r="U27">
        <f t="shared" si="16"/>
        <v>838.46145148856158</v>
      </c>
    </row>
    <row r="28" spans="1:21" x14ac:dyDescent="0.25">
      <c r="C28">
        <f>L5</f>
        <v>3.3391481626692072</v>
      </c>
      <c r="D28">
        <f>L6</f>
        <v>2.4571447623018976</v>
      </c>
      <c r="E28">
        <f>L7</f>
        <v>1.9905984742275205</v>
      </c>
      <c r="F28">
        <f>L8</f>
        <v>1.7134713689063403</v>
      </c>
      <c r="G28">
        <f>L9</f>
        <v>1.5337052769331574</v>
      </c>
      <c r="H28">
        <f>L10</f>
        <v>1.4095299039476017</v>
      </c>
      <c r="I28">
        <f>L11</f>
        <v>1.3198848248570136</v>
      </c>
      <c r="J28">
        <f>L12</f>
        <v>1.2531077911821327</v>
      </c>
      <c r="L28">
        <f>L19</f>
        <v>3072.9102184174326</v>
      </c>
      <c r="N28">
        <v>496785.71875</v>
      </c>
      <c r="T28">
        <v>1.8</v>
      </c>
      <c r="U28">
        <f t="shared" si="16"/>
        <v>819.23549382127021</v>
      </c>
    </row>
    <row r="29" spans="1:21" x14ac:dyDescent="0.25">
      <c r="C29">
        <f>L6</f>
        <v>2.4571447623018976</v>
      </c>
      <c r="D29">
        <f>L7</f>
        <v>1.9905984742275205</v>
      </c>
      <c r="E29">
        <f>L8</f>
        <v>1.7134713689063403</v>
      </c>
      <c r="F29">
        <f>L9</f>
        <v>1.5337052769331574</v>
      </c>
      <c r="G29">
        <f>L10</f>
        <v>1.4095299039476017</v>
      </c>
      <c r="H29">
        <f>L11</f>
        <v>1.3198848248570136</v>
      </c>
      <c r="I29">
        <f>L12</f>
        <v>1.2531077911821327</v>
      </c>
      <c r="J29">
        <f>L13</f>
        <v>1.2022181430979941</v>
      </c>
      <c r="L29">
        <f>L20</f>
        <v>2353.8846381872277</v>
      </c>
      <c r="N29">
        <v>-1684300.9140625</v>
      </c>
      <c r="T29">
        <v>2</v>
      </c>
      <c r="U29">
        <f t="shared" si="16"/>
        <v>801.53282165527344</v>
      </c>
    </row>
    <row r="30" spans="1:21" x14ac:dyDescent="0.25">
      <c r="C30">
        <f>L7</f>
        <v>1.9905984742275205</v>
      </c>
      <c r="D30">
        <f>L8</f>
        <v>1.7134713689063403</v>
      </c>
      <c r="E30">
        <f>L9</f>
        <v>1.5337052769331574</v>
      </c>
      <c r="F30">
        <f>L10</f>
        <v>1.4095299039476017</v>
      </c>
      <c r="G30">
        <f>L11</f>
        <v>1.3198848248570136</v>
      </c>
      <c r="H30">
        <f>L12</f>
        <v>1.2531077911821327</v>
      </c>
      <c r="I30">
        <f>L13</f>
        <v>1.2022181430979941</v>
      </c>
      <c r="J30">
        <f>L14</f>
        <v>1.1627696670704903</v>
      </c>
      <c r="L30">
        <f>L21</f>
        <v>1965.12228029483</v>
      </c>
      <c r="N30">
        <v>3301129.4375</v>
      </c>
      <c r="T30">
        <v>2.2000000000000002</v>
      </c>
      <c r="U30">
        <f t="shared" si="16"/>
        <v>789.92167629893902</v>
      </c>
    </row>
    <row r="31" spans="1:21" x14ac:dyDescent="0.25">
      <c r="C31">
        <f>L8</f>
        <v>1.7134713689063403</v>
      </c>
      <c r="D31">
        <f>L9</f>
        <v>1.5337052769331574</v>
      </c>
      <c r="E31">
        <f>L10</f>
        <v>1.4095299039476017</v>
      </c>
      <c r="F31">
        <f>L11</f>
        <v>1.3198848248570136</v>
      </c>
      <c r="G31">
        <f>L12</f>
        <v>1.2531077911821327</v>
      </c>
      <c r="H31">
        <f>L13</f>
        <v>1.2022181430979941</v>
      </c>
      <c r="I31">
        <f>L14</f>
        <v>1.1627696670704903</v>
      </c>
      <c r="J31">
        <f>L15</f>
        <v>1.1317885778028383</v>
      </c>
      <c r="L31">
        <f>L22</f>
        <v>1729.7937094768624</v>
      </c>
      <c r="N31">
        <v>-3742135.3671875</v>
      </c>
      <c r="T31">
        <v>2.4</v>
      </c>
      <c r="U31">
        <f t="shared" si="16"/>
        <v>782.73804880655689</v>
      </c>
    </row>
    <row r="32" spans="1:21" x14ac:dyDescent="0.25">
      <c r="C32">
        <f>L9</f>
        <v>1.5337052769331574</v>
      </c>
      <c r="D32">
        <f>L10</f>
        <v>1.4095299039476017</v>
      </c>
      <c r="E32">
        <f>L11</f>
        <v>1.3198848248570136</v>
      </c>
      <c r="F32">
        <f>L12</f>
        <v>1.2531077911821327</v>
      </c>
      <c r="G32">
        <f>L13</f>
        <v>1.2022181430979941</v>
      </c>
      <c r="H32">
        <f>L14</f>
        <v>1.1627696670704903</v>
      </c>
      <c r="I32">
        <f>L15</f>
        <v>1.1317885778028383</v>
      </c>
      <c r="J32">
        <f>L16</f>
        <v>1.1072078594703232</v>
      </c>
      <c r="L32">
        <f>L23</f>
        <v>1574.8209730981714</v>
      </c>
      <c r="N32">
        <v>2273526.3359375</v>
      </c>
      <c r="T32">
        <v>2.6</v>
      </c>
      <c r="U32">
        <f t="shared" si="16"/>
        <v>777.28239996338084</v>
      </c>
    </row>
    <row r="33" spans="2:21" x14ac:dyDescent="0.25">
      <c r="C33">
        <f>L10</f>
        <v>1.4095299039476017</v>
      </c>
      <c r="D33">
        <f>L11</f>
        <v>1.3198848248570136</v>
      </c>
      <c r="E33">
        <f>L12</f>
        <v>1.2531077911821327</v>
      </c>
      <c r="F33">
        <f>L13</f>
        <v>1.2022181430979941</v>
      </c>
      <c r="G33">
        <f>L14</f>
        <v>1.1627696670704903</v>
      </c>
      <c r="H33">
        <f>L15</f>
        <v>1.1317885778028383</v>
      </c>
      <c r="I33">
        <f>L16</f>
        <v>1.1072078594703232</v>
      </c>
      <c r="J33">
        <f>L17</f>
        <v>1.0875461857401645</v>
      </c>
      <c r="L33">
        <f>L24</f>
        <v>1466.5117318543957</v>
      </c>
      <c r="N33">
        <v>-571514.939453125</v>
      </c>
      <c r="T33">
        <v>2.8</v>
      </c>
      <c r="U33">
        <f t="shared" si="16"/>
        <v>771.86444553651381</v>
      </c>
    </row>
    <row r="34" spans="2:21" x14ac:dyDescent="0.25">
      <c r="T34">
        <v>3</v>
      </c>
      <c r="U34">
        <f t="shared" si="16"/>
        <v>765.95774011738365</v>
      </c>
    </row>
    <row r="35" spans="2:21" x14ac:dyDescent="0.25">
      <c r="T35">
        <v>3.2</v>
      </c>
      <c r="U35">
        <f t="shared" si="16"/>
        <v>759.80330165326325</v>
      </c>
    </row>
    <row r="36" spans="2:21" x14ac:dyDescent="0.25">
      <c r="T36">
        <v>3.4</v>
      </c>
      <c r="U36">
        <f t="shared" si="16"/>
        <v>754.00612117188928</v>
      </c>
    </row>
    <row r="37" spans="2:21" x14ac:dyDescent="0.25">
      <c r="B37">
        <v>1</v>
      </c>
      <c r="C37">
        <v>1.2</v>
      </c>
      <c r="D37">
        <v>1.4</v>
      </c>
      <c r="E37">
        <v>1.7</v>
      </c>
      <c r="F37">
        <v>2</v>
      </c>
      <c r="G37">
        <v>2.4</v>
      </c>
      <c r="H37">
        <v>2.8</v>
      </c>
      <c r="I37">
        <v>3.2</v>
      </c>
      <c r="J37">
        <v>3.6</v>
      </c>
      <c r="K37">
        <v>4</v>
      </c>
      <c r="L37">
        <v>5</v>
      </c>
      <c r="T37">
        <v>3.6</v>
      </c>
      <c r="U37">
        <f t="shared" si="16"/>
        <v>749.26039319183656</v>
      </c>
    </row>
    <row r="38" spans="2:21" x14ac:dyDescent="0.25">
      <c r="B38">
        <f>$N$26 + $N$27/B37 + $N$28/B37^2 + $N$29/B37^3 + $N$30/B37^4  + $N$31/B37^5 + $N$32/B37^6 + $N$33/B37^7</f>
        <v>1099.92431640625</v>
      </c>
      <c r="C38">
        <f t="shared" ref="C38:L38" si="17">$N$26 + $N$27/C37 + $N$28/C37^2 + $N$29/C37^3 + $N$30/C37^4  + $N$31/C37^5 + $N$32/C37^6 + $N$33/C37^7</f>
        <v>919.95381027815165</v>
      </c>
      <c r="D38">
        <f t="shared" si="17"/>
        <v>850.16422506618983</v>
      </c>
      <c r="E38">
        <f t="shared" si="17"/>
        <v>829.34035348506222</v>
      </c>
      <c r="F38">
        <f t="shared" si="17"/>
        <v>801.53282165527344</v>
      </c>
      <c r="G38">
        <f t="shared" si="17"/>
        <v>782.73804880655689</v>
      </c>
      <c r="H38">
        <f t="shared" si="17"/>
        <v>771.86444553651381</v>
      </c>
      <c r="I38">
        <f t="shared" si="17"/>
        <v>759.80330165326325</v>
      </c>
      <c r="J38">
        <f t="shared" si="17"/>
        <v>749.26039319183656</v>
      </c>
      <c r="K38">
        <f t="shared" si="17"/>
        <v>745.31851375102997</v>
      </c>
      <c r="L38">
        <f t="shared" si="17"/>
        <v>781.69459630624988</v>
      </c>
      <c r="T38">
        <v>3.8</v>
      </c>
      <c r="U38">
        <f t="shared" si="16"/>
        <v>746.19745072132923</v>
      </c>
    </row>
    <row r="39" spans="2:21" x14ac:dyDescent="0.25">
      <c r="B39">
        <f>(B38 - B3)^2</f>
        <v>5.7280063629150391E-3</v>
      </c>
      <c r="C39">
        <f>(C38 - C3)^2</f>
        <v>2.133490404427943E-3</v>
      </c>
      <c r="D39">
        <f>(D38 - D3)^2</f>
        <v>2.6969872365053649E-2</v>
      </c>
      <c r="E39" s="33">
        <f>(E38 - E3)^2</f>
        <v>0.43513352466955402</v>
      </c>
      <c r="F39" s="33">
        <f>(F38 - F3)^2</f>
        <v>2.3495422268752009</v>
      </c>
      <c r="G39" s="21">
        <f>(G38 - G3)^2</f>
        <v>5.1164232015187103</v>
      </c>
      <c r="H39">
        <f>(H38 - H3)^2</f>
        <v>3.4761571586262794</v>
      </c>
      <c r="I39">
        <f>(I38 - I3)^2</f>
        <v>3.8690239608971784E-2</v>
      </c>
      <c r="J39">
        <f>(J38 - J3)^2</f>
        <v>0.5470182306817174</v>
      </c>
      <c r="K39">
        <f>(K38 - K3)^2</f>
        <v>0.10145100959518061</v>
      </c>
      <c r="T39">
        <v>4</v>
      </c>
      <c r="U39">
        <f t="shared" si="16"/>
        <v>745.31851375102997</v>
      </c>
    </row>
    <row r="40" spans="2:21" x14ac:dyDescent="0.25">
      <c r="T40">
        <v>4.2</v>
      </c>
      <c r="U40">
        <f t="shared" si="16"/>
        <v>746.97765304096276</v>
      </c>
    </row>
    <row r="41" spans="2:21" x14ac:dyDescent="0.25">
      <c r="T41">
        <v>4.4000000000000004</v>
      </c>
      <c r="U41">
        <f t="shared" si="16"/>
        <v>751.39091025225332</v>
      </c>
    </row>
    <row r="42" spans="2:21" x14ac:dyDescent="0.25">
      <c r="T42">
        <v>4.5999999999999996</v>
      </c>
      <c r="U42">
        <f t="shared" si="16"/>
        <v>758.65683450013125</v>
      </c>
    </row>
    <row r="43" spans="2:21" x14ac:dyDescent="0.25">
      <c r="T43">
        <v>4.8</v>
      </c>
      <c r="U43">
        <f t="shared" si="16"/>
        <v>768.78018449293506</v>
      </c>
    </row>
    <row r="44" spans="2:21" x14ac:dyDescent="0.25">
      <c r="T44">
        <v>5</v>
      </c>
      <c r="U44">
        <f t="shared" si="16"/>
        <v>781.69459630624988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15</vt:i4>
      </vt:variant>
    </vt:vector>
  </HeadingPairs>
  <TitlesOfParts>
    <vt:vector size="15" baseType="lpstr">
      <vt:lpstr>экспоненциальная</vt:lpstr>
      <vt:lpstr>задача 1(квадрат)</vt:lpstr>
      <vt:lpstr>задача 1(куб)</vt:lpstr>
      <vt:lpstr>задача 1(4 степень)</vt:lpstr>
      <vt:lpstr>задача 1(6 степень)</vt:lpstr>
      <vt:lpstr>задача 2(квадрат)</vt:lpstr>
      <vt:lpstr>задача 2(куб)</vt:lpstr>
      <vt:lpstr>задача 2(4 степень)</vt:lpstr>
      <vt:lpstr>задача 2(6 степень)</vt:lpstr>
      <vt:lpstr>задача 2(7 степень)</vt:lpstr>
      <vt:lpstr>задача 2(гипербола 3 степень)</vt:lpstr>
      <vt:lpstr>задача 2(гибербола 4 степень)</vt:lpstr>
      <vt:lpstr>задача 2(гипербола 5 степень)</vt:lpstr>
      <vt:lpstr>задача 2(гипербола 6 степень)</vt:lpstr>
      <vt:lpstr>задача 2(гипербола 7 степень)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2024-04-09T17:21:36Z</dcterms:modified>
</cp:coreProperties>
</file>